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9.xml" ContentType="application/vnd.openxmlformats-officedocument.drawing+xml"/>
  <Override PartName="/xl/ctrlProps/ctrlProp3.xml" ContentType="application/vnd.ms-excel.controlproperties+xml"/>
  <Override PartName="/xl/drawings/drawing30.xml" ContentType="application/vnd.openxmlformats-officedocument.drawing+xml"/>
  <Override PartName="/xl/ctrlProps/ctrlProp4.xml" ContentType="application/vnd.ms-excel.controlproperties+xml"/>
  <Override PartName="/xl/drawings/drawing31.xml" ContentType="application/vnd.openxmlformats-officedocument.drawing+xml"/>
  <Override PartName="/xl/ctrlProps/ctrlProp5.xml" ContentType="application/vnd.ms-excel.controlproperties+xml"/>
  <Override PartName="/xl/drawings/drawing32.xml" ContentType="application/vnd.openxmlformats-officedocument.drawing+xml"/>
  <Override PartName="/xl/ctrlProps/ctrlProp6.xml" ContentType="application/vnd.ms-excel.controlproperties+xml"/>
  <Override PartName="/xl/drawings/drawing33.xml" ContentType="application/vnd.openxmlformats-officedocument.drawing+xml"/>
  <Override PartName="/xl/drawings/drawing3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ACER\Downloads\"/>
    </mc:Choice>
  </mc:AlternateContent>
  <bookViews>
    <workbookView showSheetTabs="0" xWindow="-120" yWindow="-120" windowWidth="29040" windowHeight="15720" tabRatio="573" activeTab="28" autoFilterDateGrouping="0"/>
  </bookViews>
  <sheets>
    <sheet name="HOME" sheetId="1" r:id="rId1"/>
    <sheet name="SISWA" sheetId="12" r:id="rId2"/>
    <sheet name="MAPEL" sheetId="16" r:id="rId3"/>
    <sheet name="ATP" sheetId="15" state="hidden" r:id="rId4"/>
    <sheet name="EDIT CP" sheetId="2" r:id="rId5"/>
    <sheet name="AGM" sheetId="14" r:id="rId6"/>
    <sheet name="PKN" sheetId="23" r:id="rId7"/>
    <sheet name="BIND" sheetId="24" r:id="rId8"/>
    <sheet name="MTK" sheetId="25" r:id="rId9"/>
    <sheet name="IPAS" sheetId="26" r:id="rId10"/>
    <sheet name="MUSIK" sheetId="27" r:id="rId11"/>
    <sheet name="TARI" sheetId="28" r:id="rId12"/>
    <sheet name="RUPA" sheetId="29" r:id="rId13"/>
    <sheet name="TEATER" sheetId="30" r:id="rId14"/>
    <sheet name="PJOK" sheetId="31" r:id="rId15"/>
    <sheet name="BING" sheetId="32" r:id="rId16"/>
    <sheet name="MLK1" sheetId="33" r:id="rId17"/>
    <sheet name="MLK2" sheetId="34" r:id="rId18"/>
    <sheet name="MLK3" sheetId="35" r:id="rId19"/>
    <sheet name="MLK4" sheetId="36" r:id="rId20"/>
    <sheet name="MLK5" sheetId="37" r:id="rId21"/>
    <sheet name="REKAP" sheetId="39" r:id="rId22"/>
    <sheet name="EKSKUL" sheetId="41" r:id="rId23"/>
    <sheet name="DESKPRY" sheetId="13" r:id="rId24"/>
    <sheet name="PRYK1" sheetId="8" r:id="rId25"/>
    <sheet name="N1" sheetId="9" r:id="rId26"/>
    <sheet name="CTT" sheetId="10" r:id="rId27"/>
    <sheet name="R.JEK" sheetId="11" r:id="rId28"/>
    <sheet name="RAPORT1" sheetId="38" r:id="rId29"/>
    <sheet name="RAPORT4" sheetId="48" r:id="rId30"/>
    <sheet name="SAMPUL" sheetId="46" r:id="rId31"/>
    <sheet name="INDUK" sheetId="45" r:id="rId32"/>
    <sheet name="MUTASI" sheetId="47" r:id="rId33"/>
    <sheet name="TUTOR" sheetId="49" r:id="rId34"/>
    <sheet name="xxx" sheetId="50" state="hidden" r:id="rId35"/>
    <sheet name="DIMEL" sheetId="6" state="hidden" r:id="rId36"/>
    <sheet name="RAWDATA" sheetId="5" state="hidden" r:id="rId37"/>
    <sheet name="ELSUBFASE" sheetId="7" state="hidden" r:id="rId38"/>
    <sheet name="ATP4" sheetId="4" state="hidden" r:id="rId39"/>
  </sheets>
  <externalReferences>
    <externalReference r:id="rId40"/>
    <externalReference r:id="rId41"/>
  </externalReferences>
  <definedNames>
    <definedName name="Bergotong_Royong">DIMEL!$D$3:$D$6</definedName>
    <definedName name="Beriman__Bertakwa_Kepada_Tuhan_Yang_Maha_Esa__dan_Berakhlak_Mulia">DIMEL!$B$3:$B$8</definedName>
    <definedName name="Berkebhinekaan_Global">DIMEL!$C$3:$C$7</definedName>
    <definedName name="Bernalar_Kritis">DIMEL!$F$3:$F$6</definedName>
    <definedName name="bina">'[1]R3-Bina'!$B$4:$F$53</definedName>
    <definedName name="bjw">'[1]R3-BJW'!$B$4:$F$53</definedName>
    <definedName name="ipa">'[1]R3-IPA'!$B$4:$F$53</definedName>
    <definedName name="ips">'[1]R3-IPS'!$B$4:$F$53</definedName>
    <definedName name="k_1gab">'[1]K1-GAB'!$A$7:$AA$56</definedName>
    <definedName name="k_2gab">'[1]K2 GAB'!$A$11:$AM$60</definedName>
    <definedName name="kepjok">'[1]R4-PJOK'!$B$4:$F$53</definedName>
    <definedName name="ketbina">'[1]R4-BINA'!$B$4:$F$53</definedName>
    <definedName name="ketbjw">'[1]R4-BJW'!$B$4:$F$53</definedName>
    <definedName name="ketipa">'[1]R4-IPA'!$B$4:$F$53</definedName>
    <definedName name="ketips">'[1]R4-IPS'!$B$4:$F$53</definedName>
    <definedName name="ketmlk_2">'[1]R4-MLK2'!$B$4:$F$53</definedName>
    <definedName name="ketmlk_3">'[1]R4-MLK3'!$B$4:$F$53</definedName>
    <definedName name="ketmtk">'[1]R4-MTK'!$B$4:$F$53</definedName>
    <definedName name="ketpai">'[1]R4-PAI'!$B$4:$F$53</definedName>
    <definedName name="ketpkn">'[1]R4-PKN'!$B$4:$F$53</definedName>
    <definedName name="ketsbdp">'[1]R4-SBDP'!$B$4:$F$53</definedName>
    <definedName name="Kreatif">DIMEL!$G$3:$G$6</definedName>
    <definedName name="Mandiri">DIMEL!$E$3:$E$5</definedName>
    <definedName name="mlk_2">'[1]R3-MLK2'!$B$4:$F$53</definedName>
    <definedName name="mlk_3">'[1]R3-MLK3'!$B$4:$F$53</definedName>
    <definedName name="mtk">'[1]R3-MTK'!$B$4:$F$53</definedName>
    <definedName name="pai">'[1]R3-PAI'!$B$4:$F$53</definedName>
    <definedName name="pjok">'[1]R3-PJOK'!$B$4:$F$53</definedName>
    <definedName name="pkn">'[1]R3-PKN'!$B$4:$F$53</definedName>
    <definedName name="_xlnm.Print_Area" localSheetId="31">INDUK!$B$2:$J$40</definedName>
    <definedName name="_xlnm.Print_Area" localSheetId="32">MUTASI!$B$2:$F$92</definedName>
    <definedName name="_xlnm.Print_Area" localSheetId="27">R.JEK!$C$2:$K$210</definedName>
    <definedName name="_xlnm.Print_Area" localSheetId="28">RAPORT1!$B$2:$L$83</definedName>
    <definedName name="_xlnm.Print_Area" localSheetId="29">RAPORT4!$B$2:$L$81</definedName>
    <definedName name="_xlnm.Print_Area" localSheetId="21">REKAP!$A$3:$AA$66</definedName>
    <definedName name="_xlnm.Print_Area" localSheetId="30">SAMPUL!$B$2:$K$221</definedName>
    <definedName name="sbdp">'[1]R3-SBDP'!$B$4:$F$53</definedName>
    <definedName name="siswa">'[1]DATA SISWA'!$B$7:$W$66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5" i="31" l="1"/>
  <c r="H14" i="31"/>
  <c r="H11" i="31"/>
  <c r="C56" i="11" l="1"/>
  <c r="J9" i="10"/>
  <c r="C28" i="12"/>
  <c r="AB4" i="39"/>
  <c r="W66" i="39" l="1"/>
  <c r="W65" i="39"/>
  <c r="E66" i="39"/>
  <c r="E65" i="39"/>
  <c r="C3" i="39"/>
  <c r="AT10" i="33"/>
  <c r="AS57" i="30"/>
  <c r="AR57" i="30"/>
  <c r="AQ57" i="30"/>
  <c r="AP57" i="30"/>
  <c r="AO57" i="30"/>
  <c r="AN57" i="30"/>
  <c r="AM57" i="30"/>
  <c r="AL57" i="30"/>
  <c r="AK57" i="30"/>
  <c r="AJ57" i="30"/>
  <c r="AI57" i="30"/>
  <c r="AS56" i="30"/>
  <c r="AR56" i="30"/>
  <c r="AQ56" i="30"/>
  <c r="AP56" i="30"/>
  <c r="AO56" i="30"/>
  <c r="AN56" i="30"/>
  <c r="AM56" i="30"/>
  <c r="AL56" i="30"/>
  <c r="AK56" i="30"/>
  <c r="AJ56" i="30"/>
  <c r="AI56" i="30"/>
  <c r="AS55" i="30"/>
  <c r="AR55" i="30"/>
  <c r="AQ55" i="30"/>
  <c r="AP55" i="30"/>
  <c r="AO55" i="30"/>
  <c r="AN55" i="30"/>
  <c r="AM55" i="30"/>
  <c r="AL55" i="30"/>
  <c r="AK55" i="30"/>
  <c r="AJ55" i="30"/>
  <c r="AI55" i="30"/>
  <c r="AS54" i="30"/>
  <c r="AR54" i="30"/>
  <c r="AQ54" i="30"/>
  <c r="AP54" i="30"/>
  <c r="AO54" i="30"/>
  <c r="AN54" i="30"/>
  <c r="AM54" i="30"/>
  <c r="AL54" i="30"/>
  <c r="AK54" i="30"/>
  <c r="AJ54" i="30"/>
  <c r="AI54" i="30"/>
  <c r="AS53" i="30"/>
  <c r="AR53" i="30"/>
  <c r="AQ53" i="30"/>
  <c r="AP53" i="30"/>
  <c r="AO53" i="30"/>
  <c r="AN53" i="30"/>
  <c r="AM53" i="30"/>
  <c r="AL53" i="30"/>
  <c r="AK53" i="30"/>
  <c r="AJ53" i="30"/>
  <c r="AI53" i="30"/>
  <c r="AS52" i="30"/>
  <c r="AR52" i="30"/>
  <c r="AQ52" i="30"/>
  <c r="AP52" i="30"/>
  <c r="AO52" i="30"/>
  <c r="AN52" i="30"/>
  <c r="AM52" i="30"/>
  <c r="AL52" i="30"/>
  <c r="AK52" i="30"/>
  <c r="AJ52" i="30"/>
  <c r="AI52" i="30"/>
  <c r="AS51" i="30"/>
  <c r="AR51" i="30"/>
  <c r="AQ51" i="30"/>
  <c r="AP51" i="30"/>
  <c r="AO51" i="30"/>
  <c r="AN51" i="30"/>
  <c r="AM51" i="30"/>
  <c r="AL51" i="30"/>
  <c r="AK51" i="30"/>
  <c r="AJ51" i="30"/>
  <c r="AI51" i="30"/>
  <c r="AS50" i="30"/>
  <c r="AR50" i="30"/>
  <c r="AQ50" i="30"/>
  <c r="AP50" i="30"/>
  <c r="AO50" i="30"/>
  <c r="AN50" i="30"/>
  <c r="AM50" i="30"/>
  <c r="AL50" i="30"/>
  <c r="AK50" i="30"/>
  <c r="AJ50" i="30"/>
  <c r="AI50" i="30"/>
  <c r="AS49" i="30"/>
  <c r="AR49" i="30"/>
  <c r="AQ49" i="30"/>
  <c r="AP49" i="30"/>
  <c r="AO49" i="30"/>
  <c r="AN49" i="30"/>
  <c r="AM49" i="30"/>
  <c r="AL49" i="30"/>
  <c r="AK49" i="30"/>
  <c r="AJ49" i="30"/>
  <c r="AI49" i="30"/>
  <c r="AS48" i="30"/>
  <c r="AR48" i="30"/>
  <c r="AQ48" i="30"/>
  <c r="AP48" i="30"/>
  <c r="AO48" i="30"/>
  <c r="AN48" i="30"/>
  <c r="AM48" i="30"/>
  <c r="AL48" i="30"/>
  <c r="AK48" i="30"/>
  <c r="AJ48" i="30"/>
  <c r="AI48" i="30"/>
  <c r="AS47" i="30"/>
  <c r="AR47" i="30"/>
  <c r="AQ47" i="30"/>
  <c r="AP47" i="30"/>
  <c r="AO47" i="30"/>
  <c r="AN47" i="30"/>
  <c r="AM47" i="30"/>
  <c r="AL47" i="30"/>
  <c r="AK47" i="30"/>
  <c r="AJ47" i="30"/>
  <c r="AI47" i="30"/>
  <c r="AS46" i="30"/>
  <c r="AR46" i="30"/>
  <c r="AQ46" i="30"/>
  <c r="AP46" i="30"/>
  <c r="AO46" i="30"/>
  <c r="AN46" i="30"/>
  <c r="AM46" i="30"/>
  <c r="AL46" i="30"/>
  <c r="AK46" i="30"/>
  <c r="AJ46" i="30"/>
  <c r="AI46" i="30"/>
  <c r="AS45" i="30"/>
  <c r="AR45" i="30"/>
  <c r="AQ45" i="30"/>
  <c r="AP45" i="30"/>
  <c r="AO45" i="30"/>
  <c r="AN45" i="30"/>
  <c r="AM45" i="30"/>
  <c r="AL45" i="30"/>
  <c r="AK45" i="30"/>
  <c r="AJ45" i="30"/>
  <c r="AI45" i="30"/>
  <c r="AS44" i="30"/>
  <c r="AR44" i="30"/>
  <c r="AQ44" i="30"/>
  <c r="AP44" i="30"/>
  <c r="AO44" i="30"/>
  <c r="AN44" i="30"/>
  <c r="AM44" i="30"/>
  <c r="AL44" i="30"/>
  <c r="AK44" i="30"/>
  <c r="AJ44" i="30"/>
  <c r="AI44" i="30"/>
  <c r="AS43" i="30"/>
  <c r="AR43" i="30"/>
  <c r="AQ43" i="30"/>
  <c r="AP43" i="30"/>
  <c r="AO43" i="30"/>
  <c r="AN43" i="30"/>
  <c r="AM43" i="30"/>
  <c r="AL43" i="30"/>
  <c r="AK43" i="30"/>
  <c r="AJ43" i="30"/>
  <c r="AI43" i="30"/>
  <c r="AS42" i="30"/>
  <c r="AR42" i="30"/>
  <c r="AQ42" i="30"/>
  <c r="AP42" i="30"/>
  <c r="AO42" i="30"/>
  <c r="AN42" i="30"/>
  <c r="AM42" i="30"/>
  <c r="AL42" i="30"/>
  <c r="AK42" i="30"/>
  <c r="AJ42" i="30"/>
  <c r="AI42" i="30"/>
  <c r="AS41" i="30"/>
  <c r="AR41" i="30"/>
  <c r="AQ41" i="30"/>
  <c r="AP41" i="30"/>
  <c r="AO41" i="30"/>
  <c r="AN41" i="30"/>
  <c r="AM41" i="30"/>
  <c r="AL41" i="30"/>
  <c r="AK41" i="30"/>
  <c r="AJ41" i="30"/>
  <c r="AI41" i="30"/>
  <c r="AS40" i="30"/>
  <c r="AR40" i="30"/>
  <c r="AQ40" i="30"/>
  <c r="AP40" i="30"/>
  <c r="AO40" i="30"/>
  <c r="AN40" i="30"/>
  <c r="AM40" i="30"/>
  <c r="AL40" i="30"/>
  <c r="AK40" i="30"/>
  <c r="AJ40" i="30"/>
  <c r="AI40" i="30"/>
  <c r="AS39" i="30"/>
  <c r="AR39" i="30"/>
  <c r="AQ39" i="30"/>
  <c r="AP39" i="30"/>
  <c r="AO39" i="30"/>
  <c r="AN39" i="30"/>
  <c r="AM39" i="30"/>
  <c r="AL39" i="30"/>
  <c r="AK39" i="30"/>
  <c r="AJ39" i="30"/>
  <c r="AI39" i="30"/>
  <c r="AS38" i="30"/>
  <c r="AR38" i="30"/>
  <c r="AQ38" i="30"/>
  <c r="AP38" i="30"/>
  <c r="AO38" i="30"/>
  <c r="AN38" i="30"/>
  <c r="AM38" i="30"/>
  <c r="AL38" i="30"/>
  <c r="AK38" i="30"/>
  <c r="AJ38" i="30"/>
  <c r="AI38" i="30"/>
  <c r="AS37" i="30"/>
  <c r="AR37" i="30"/>
  <c r="AQ37" i="30"/>
  <c r="AP37" i="30"/>
  <c r="AO37" i="30"/>
  <c r="AN37" i="30"/>
  <c r="AM37" i="30"/>
  <c r="AL37" i="30"/>
  <c r="AK37" i="30"/>
  <c r="AJ37" i="30"/>
  <c r="AI37" i="30"/>
  <c r="AS36" i="30"/>
  <c r="AR36" i="30"/>
  <c r="AQ36" i="30"/>
  <c r="AP36" i="30"/>
  <c r="AO36" i="30"/>
  <c r="AN36" i="30"/>
  <c r="AM36" i="30"/>
  <c r="AL36" i="30"/>
  <c r="AK36" i="30"/>
  <c r="AJ36" i="30"/>
  <c r="AI36" i="30"/>
  <c r="AS35" i="30"/>
  <c r="AR35" i="30"/>
  <c r="AQ35" i="30"/>
  <c r="AP35" i="30"/>
  <c r="AO35" i="30"/>
  <c r="AN35" i="30"/>
  <c r="AM35" i="30"/>
  <c r="AL35" i="30"/>
  <c r="AK35" i="30"/>
  <c r="AJ35" i="30"/>
  <c r="AI35" i="30"/>
  <c r="AS34" i="30"/>
  <c r="AR34" i="30"/>
  <c r="AQ34" i="30"/>
  <c r="AP34" i="30"/>
  <c r="AO34" i="30"/>
  <c r="AN34" i="30"/>
  <c r="AM34" i="30"/>
  <c r="AL34" i="30"/>
  <c r="AK34" i="30"/>
  <c r="AJ34" i="30"/>
  <c r="AI34" i="30"/>
  <c r="AS33" i="30"/>
  <c r="AR33" i="30"/>
  <c r="AQ33" i="30"/>
  <c r="AP33" i="30"/>
  <c r="AO33" i="30"/>
  <c r="AN33" i="30"/>
  <c r="AM33" i="30"/>
  <c r="AL33" i="30"/>
  <c r="AK33" i="30"/>
  <c r="AJ33" i="30"/>
  <c r="AI33" i="30"/>
  <c r="AS32" i="30"/>
  <c r="AR32" i="30"/>
  <c r="AQ32" i="30"/>
  <c r="AP32" i="30"/>
  <c r="AO32" i="30"/>
  <c r="AN32" i="30"/>
  <c r="AM32" i="30"/>
  <c r="AL32" i="30"/>
  <c r="AK32" i="30"/>
  <c r="AJ32" i="30"/>
  <c r="AI32" i="30"/>
  <c r="AS31" i="30"/>
  <c r="AR31" i="30"/>
  <c r="AQ31" i="30"/>
  <c r="AP31" i="30"/>
  <c r="AO31" i="30"/>
  <c r="AN31" i="30"/>
  <c r="AM31" i="30"/>
  <c r="AL31" i="30"/>
  <c r="AK31" i="30"/>
  <c r="AJ31" i="30"/>
  <c r="AI31" i="30"/>
  <c r="AS30" i="30"/>
  <c r="AR30" i="30"/>
  <c r="AQ30" i="30"/>
  <c r="AP30" i="30"/>
  <c r="AO30" i="30"/>
  <c r="AN30" i="30"/>
  <c r="AM30" i="30"/>
  <c r="AL30" i="30"/>
  <c r="AK30" i="30"/>
  <c r="AJ30" i="30"/>
  <c r="AI30" i="30"/>
  <c r="AS29" i="30"/>
  <c r="AR29" i="30"/>
  <c r="AQ29" i="30"/>
  <c r="AP29" i="30"/>
  <c r="AO29" i="30"/>
  <c r="AN29" i="30"/>
  <c r="AM29" i="30"/>
  <c r="AL29" i="30"/>
  <c r="AK29" i="30"/>
  <c r="AJ29" i="30"/>
  <c r="AI29" i="30"/>
  <c r="AS28" i="30"/>
  <c r="AR28" i="30"/>
  <c r="AQ28" i="30"/>
  <c r="AP28" i="30"/>
  <c r="AO28" i="30"/>
  <c r="AN28" i="30"/>
  <c r="AM28" i="30"/>
  <c r="AL28" i="30"/>
  <c r="AK28" i="30"/>
  <c r="AJ28" i="30"/>
  <c r="AI28" i="30"/>
  <c r="AS27" i="30"/>
  <c r="AR27" i="30"/>
  <c r="AQ27" i="30"/>
  <c r="AP27" i="30"/>
  <c r="AO27" i="30"/>
  <c r="AN27" i="30"/>
  <c r="AM27" i="30"/>
  <c r="AL27" i="30"/>
  <c r="AK27" i="30"/>
  <c r="AJ27" i="30"/>
  <c r="AI27" i="30"/>
  <c r="AS26" i="30"/>
  <c r="AR26" i="30"/>
  <c r="AQ26" i="30"/>
  <c r="AP26" i="30"/>
  <c r="AO26" i="30"/>
  <c r="AN26" i="30"/>
  <c r="AM26" i="30"/>
  <c r="AL26" i="30"/>
  <c r="AK26" i="30"/>
  <c r="AJ26" i="30"/>
  <c r="AI26" i="30"/>
  <c r="AS25" i="30"/>
  <c r="AR25" i="30"/>
  <c r="AQ25" i="30"/>
  <c r="AP25" i="30"/>
  <c r="AO25" i="30"/>
  <c r="AN25" i="30"/>
  <c r="AM25" i="30"/>
  <c r="AL25" i="30"/>
  <c r="AK25" i="30"/>
  <c r="AJ25" i="30"/>
  <c r="AI25" i="30"/>
  <c r="AS24" i="30"/>
  <c r="AR24" i="30"/>
  <c r="AQ24" i="30"/>
  <c r="AP24" i="30"/>
  <c r="AO24" i="30"/>
  <c r="AN24" i="30"/>
  <c r="AM24" i="30"/>
  <c r="AL24" i="30"/>
  <c r="AK24" i="30"/>
  <c r="AJ24" i="30"/>
  <c r="AI24" i="30"/>
  <c r="AS23" i="30"/>
  <c r="AR23" i="30"/>
  <c r="AQ23" i="30"/>
  <c r="AP23" i="30"/>
  <c r="AO23" i="30"/>
  <c r="AN23" i="30"/>
  <c r="AM23" i="30"/>
  <c r="AL23" i="30"/>
  <c r="AK23" i="30"/>
  <c r="AJ23" i="30"/>
  <c r="AI23" i="30"/>
  <c r="AS22" i="30"/>
  <c r="AR22" i="30"/>
  <c r="AQ22" i="30"/>
  <c r="AP22" i="30"/>
  <c r="AO22" i="30"/>
  <c r="AN22" i="30"/>
  <c r="AM22" i="30"/>
  <c r="AL22" i="30"/>
  <c r="AK22" i="30"/>
  <c r="AJ22" i="30"/>
  <c r="AI22" i="30"/>
  <c r="AS21" i="30"/>
  <c r="AR21" i="30"/>
  <c r="AQ21" i="30"/>
  <c r="AP21" i="30"/>
  <c r="AO21" i="30"/>
  <c r="AN21" i="30"/>
  <c r="AM21" i="30"/>
  <c r="AL21" i="30"/>
  <c r="AK21" i="30"/>
  <c r="AJ21" i="30"/>
  <c r="AI21" i="30"/>
  <c r="AS20" i="30"/>
  <c r="AR20" i="30"/>
  <c r="AQ20" i="30"/>
  <c r="AP20" i="30"/>
  <c r="AO20" i="30"/>
  <c r="AN20" i="30"/>
  <c r="AM20" i="30"/>
  <c r="AL20" i="30"/>
  <c r="AK20" i="30"/>
  <c r="AJ20" i="30"/>
  <c r="AI20" i="30"/>
  <c r="AS19" i="30"/>
  <c r="AR19" i="30"/>
  <c r="AQ19" i="30"/>
  <c r="AP19" i="30"/>
  <c r="AO19" i="30"/>
  <c r="AN19" i="30"/>
  <c r="AM19" i="30"/>
  <c r="AL19" i="30"/>
  <c r="AK19" i="30"/>
  <c r="AJ19" i="30"/>
  <c r="AI19" i="30"/>
  <c r="AS18" i="30"/>
  <c r="AR18" i="30"/>
  <c r="AQ18" i="30"/>
  <c r="AP18" i="30"/>
  <c r="AO18" i="30"/>
  <c r="AN18" i="30"/>
  <c r="AM18" i="30"/>
  <c r="AL18" i="30"/>
  <c r="AK18" i="30"/>
  <c r="AJ18" i="30"/>
  <c r="AI18" i="30"/>
  <c r="AS17" i="30"/>
  <c r="AR17" i="30"/>
  <c r="AQ17" i="30"/>
  <c r="AP17" i="30"/>
  <c r="AO17" i="30"/>
  <c r="AN17" i="30"/>
  <c r="AM17" i="30"/>
  <c r="AL17" i="30"/>
  <c r="AK17" i="30"/>
  <c r="AJ17" i="30"/>
  <c r="AI17" i="30"/>
  <c r="AS16" i="30"/>
  <c r="AR16" i="30"/>
  <c r="AQ16" i="30"/>
  <c r="AP16" i="30"/>
  <c r="AO16" i="30"/>
  <c r="AN16" i="30"/>
  <c r="AM16" i="30"/>
  <c r="AL16" i="30"/>
  <c r="AK16" i="30"/>
  <c r="AJ16" i="30"/>
  <c r="AI16" i="30"/>
  <c r="AS15" i="30"/>
  <c r="AR15" i="30"/>
  <c r="AQ15" i="30"/>
  <c r="AP15" i="30"/>
  <c r="AO15" i="30"/>
  <c r="AN15" i="30"/>
  <c r="AM15" i="30"/>
  <c r="AL15" i="30"/>
  <c r="AK15" i="30"/>
  <c r="AJ15" i="30"/>
  <c r="AI15" i="30"/>
  <c r="AS14" i="30"/>
  <c r="AR14" i="30"/>
  <c r="AQ14" i="30"/>
  <c r="AP14" i="30"/>
  <c r="AO14" i="30"/>
  <c r="AN14" i="30"/>
  <c r="AM14" i="30"/>
  <c r="AL14" i="30"/>
  <c r="AK14" i="30"/>
  <c r="AJ14" i="30"/>
  <c r="AI14" i="30"/>
  <c r="AS13" i="30"/>
  <c r="AR13" i="30"/>
  <c r="AQ13" i="30"/>
  <c r="AP13" i="30"/>
  <c r="AO13" i="30"/>
  <c r="AN13" i="30"/>
  <c r="AM13" i="30"/>
  <c r="AL13" i="30"/>
  <c r="AK13" i="30"/>
  <c r="AJ13" i="30"/>
  <c r="AI13" i="30"/>
  <c r="AS12" i="30"/>
  <c r="AR12" i="30"/>
  <c r="AQ12" i="30"/>
  <c r="AP12" i="30"/>
  <c r="AO12" i="30"/>
  <c r="AN12" i="30"/>
  <c r="AM12" i="30"/>
  <c r="AL12" i="30"/>
  <c r="AK12" i="30"/>
  <c r="AJ12" i="30"/>
  <c r="AI12" i="30"/>
  <c r="AS11" i="30"/>
  <c r="AR11" i="30"/>
  <c r="AQ11" i="30"/>
  <c r="AP11" i="30"/>
  <c r="AO11" i="30"/>
  <c r="AN11" i="30"/>
  <c r="AM11" i="30"/>
  <c r="AL11" i="30"/>
  <c r="AK11" i="30"/>
  <c r="AJ11" i="30"/>
  <c r="AI11" i="30"/>
  <c r="AS10" i="30"/>
  <c r="AR10" i="30"/>
  <c r="AQ10" i="30"/>
  <c r="AP10" i="30"/>
  <c r="AO10" i="30"/>
  <c r="AN10" i="30"/>
  <c r="AM10" i="30"/>
  <c r="AL10" i="30"/>
  <c r="AK10" i="30"/>
  <c r="AJ10" i="30"/>
  <c r="AI10" i="30"/>
  <c r="AS9" i="30"/>
  <c r="AR9" i="30"/>
  <c r="AQ9" i="30"/>
  <c r="AP9" i="30"/>
  <c r="AO9" i="30"/>
  <c r="AN9" i="30"/>
  <c r="AM9" i="30"/>
  <c r="AL9" i="30"/>
  <c r="AK9" i="30"/>
  <c r="AJ9" i="30"/>
  <c r="AI9" i="30"/>
  <c r="AT8" i="30"/>
  <c r="AS8" i="30"/>
  <c r="AR8" i="30"/>
  <c r="AR58" i="30" s="1"/>
  <c r="AQ8" i="30"/>
  <c r="AQ58" i="30" s="1"/>
  <c r="AP8" i="30"/>
  <c r="AP58" i="30" s="1"/>
  <c r="AO8" i="30"/>
  <c r="AO58" i="30" s="1"/>
  <c r="AN8" i="30"/>
  <c r="AN58" i="30" s="1"/>
  <c r="AM8" i="30"/>
  <c r="AM58" i="30" s="1"/>
  <c r="AL8" i="30"/>
  <c r="AL58" i="30" s="1"/>
  <c r="AK8" i="30"/>
  <c r="AK58" i="30" s="1"/>
  <c r="AJ8" i="30"/>
  <c r="AJ58" i="30" s="1"/>
  <c r="AI8" i="30"/>
  <c r="AS57" i="28"/>
  <c r="AR57" i="28"/>
  <c r="AQ57" i="28"/>
  <c r="AP57" i="28"/>
  <c r="AO57" i="28"/>
  <c r="AN57" i="28"/>
  <c r="AM57" i="28"/>
  <c r="AL57" i="28"/>
  <c r="AK57" i="28"/>
  <c r="AJ57" i="28"/>
  <c r="AI57" i="28"/>
  <c r="AS56" i="28"/>
  <c r="AR56" i="28"/>
  <c r="AQ56" i="28"/>
  <c r="AP56" i="28"/>
  <c r="AO56" i="28"/>
  <c r="AN56" i="28"/>
  <c r="AM56" i="28"/>
  <c r="AL56" i="28"/>
  <c r="AK56" i="28"/>
  <c r="AJ56" i="28"/>
  <c r="AI56" i="28"/>
  <c r="AS55" i="28"/>
  <c r="AR55" i="28"/>
  <c r="AQ55" i="28"/>
  <c r="AP55" i="28"/>
  <c r="AO55" i="28"/>
  <c r="AN55" i="28"/>
  <c r="AM55" i="28"/>
  <c r="AL55" i="28"/>
  <c r="AK55" i="28"/>
  <c r="AJ55" i="28"/>
  <c r="AI55" i="28"/>
  <c r="AS54" i="28"/>
  <c r="AR54" i="28"/>
  <c r="AQ54" i="28"/>
  <c r="AP54" i="28"/>
  <c r="AO54" i="28"/>
  <c r="AN54" i="28"/>
  <c r="AM54" i="28"/>
  <c r="AL54" i="28"/>
  <c r="AK54" i="28"/>
  <c r="AJ54" i="28"/>
  <c r="AI54" i="28"/>
  <c r="AS53" i="28"/>
  <c r="AR53" i="28"/>
  <c r="AQ53" i="28"/>
  <c r="AP53" i="28"/>
  <c r="AO53" i="28"/>
  <c r="AN53" i="28"/>
  <c r="AM53" i="28"/>
  <c r="AL53" i="28"/>
  <c r="AK53" i="28"/>
  <c r="AJ53" i="28"/>
  <c r="AI53" i="28"/>
  <c r="AS52" i="28"/>
  <c r="AR52" i="28"/>
  <c r="AQ52" i="28"/>
  <c r="AP52" i="28"/>
  <c r="AO52" i="28"/>
  <c r="AN52" i="28"/>
  <c r="AM52" i="28"/>
  <c r="AL52" i="28"/>
  <c r="AK52" i="28"/>
  <c r="AJ52" i="28"/>
  <c r="AI52" i="28"/>
  <c r="AS51" i="28"/>
  <c r="AR51" i="28"/>
  <c r="AQ51" i="28"/>
  <c r="AP51" i="28"/>
  <c r="AO51" i="28"/>
  <c r="AN51" i="28"/>
  <c r="AM51" i="28"/>
  <c r="AL51" i="28"/>
  <c r="AK51" i="28"/>
  <c r="AJ51" i="28"/>
  <c r="AI51" i="28"/>
  <c r="AS50" i="28"/>
  <c r="AR50" i="28"/>
  <c r="AQ50" i="28"/>
  <c r="AP50" i="28"/>
  <c r="AO50" i="28"/>
  <c r="AN50" i="28"/>
  <c r="AM50" i="28"/>
  <c r="AL50" i="28"/>
  <c r="AK50" i="28"/>
  <c r="AJ50" i="28"/>
  <c r="AI50" i="28"/>
  <c r="AS49" i="28"/>
  <c r="AR49" i="28"/>
  <c r="AQ49" i="28"/>
  <c r="AP49" i="28"/>
  <c r="AO49" i="28"/>
  <c r="AN49" i="28"/>
  <c r="AM49" i="28"/>
  <c r="AL49" i="28"/>
  <c r="AK49" i="28"/>
  <c r="AJ49" i="28"/>
  <c r="AI49" i="28"/>
  <c r="AS48" i="28"/>
  <c r="AR48" i="28"/>
  <c r="AQ48" i="28"/>
  <c r="AP48" i="28"/>
  <c r="AO48" i="28"/>
  <c r="AN48" i="28"/>
  <c r="AM48" i="28"/>
  <c r="AL48" i="28"/>
  <c r="AK48" i="28"/>
  <c r="AJ48" i="28"/>
  <c r="AI48" i="28"/>
  <c r="AS47" i="28"/>
  <c r="AR47" i="28"/>
  <c r="AQ47" i="28"/>
  <c r="AP47" i="28"/>
  <c r="AO47" i="28"/>
  <c r="AN47" i="28"/>
  <c r="AM47" i="28"/>
  <c r="AL47" i="28"/>
  <c r="AK47" i="28"/>
  <c r="AJ47" i="28"/>
  <c r="AI47" i="28"/>
  <c r="AS46" i="28"/>
  <c r="AR46" i="28"/>
  <c r="AQ46" i="28"/>
  <c r="AP46" i="28"/>
  <c r="AO46" i="28"/>
  <c r="AN46" i="28"/>
  <c r="AM46" i="28"/>
  <c r="AL46" i="28"/>
  <c r="AK46" i="28"/>
  <c r="AJ46" i="28"/>
  <c r="AI46" i="28"/>
  <c r="AS45" i="28"/>
  <c r="AR45" i="28"/>
  <c r="AQ45" i="28"/>
  <c r="AP45" i="28"/>
  <c r="AO45" i="28"/>
  <c r="AN45" i="28"/>
  <c r="AM45" i="28"/>
  <c r="AL45" i="28"/>
  <c r="AK45" i="28"/>
  <c r="AJ45" i="28"/>
  <c r="AI45" i="28"/>
  <c r="AS44" i="28"/>
  <c r="AR44" i="28"/>
  <c r="AQ44" i="28"/>
  <c r="AP44" i="28"/>
  <c r="AO44" i="28"/>
  <c r="AN44" i="28"/>
  <c r="AM44" i="28"/>
  <c r="AL44" i="28"/>
  <c r="AK44" i="28"/>
  <c r="AJ44" i="28"/>
  <c r="AI44" i="28"/>
  <c r="AS43" i="28"/>
  <c r="AR43" i="28"/>
  <c r="AQ43" i="28"/>
  <c r="AP43" i="28"/>
  <c r="AO43" i="28"/>
  <c r="AN43" i="28"/>
  <c r="AM43" i="28"/>
  <c r="AL43" i="28"/>
  <c r="AK43" i="28"/>
  <c r="AJ43" i="28"/>
  <c r="AI43" i="28"/>
  <c r="AS42" i="28"/>
  <c r="AR42" i="28"/>
  <c r="AQ42" i="28"/>
  <c r="AP42" i="28"/>
  <c r="AO42" i="28"/>
  <c r="AN42" i="28"/>
  <c r="AM42" i="28"/>
  <c r="AL42" i="28"/>
  <c r="AK42" i="28"/>
  <c r="AJ42" i="28"/>
  <c r="AI42" i="28"/>
  <c r="AS41" i="28"/>
  <c r="AR41" i="28"/>
  <c r="AQ41" i="28"/>
  <c r="AP41" i="28"/>
  <c r="AO41" i="28"/>
  <c r="AN41" i="28"/>
  <c r="AM41" i="28"/>
  <c r="AL41" i="28"/>
  <c r="AK41" i="28"/>
  <c r="AJ41" i="28"/>
  <c r="AI41" i="28"/>
  <c r="AS40" i="28"/>
  <c r="AR40" i="28"/>
  <c r="AQ40" i="28"/>
  <c r="AP40" i="28"/>
  <c r="AO40" i="28"/>
  <c r="AN40" i="28"/>
  <c r="AM40" i="28"/>
  <c r="AL40" i="28"/>
  <c r="AK40" i="28"/>
  <c r="AJ40" i="28"/>
  <c r="AI40" i="28"/>
  <c r="AS39" i="28"/>
  <c r="AR39" i="28"/>
  <c r="AQ39" i="28"/>
  <c r="AP39" i="28"/>
  <c r="AO39" i="28"/>
  <c r="AN39" i="28"/>
  <c r="AM39" i="28"/>
  <c r="AL39" i="28"/>
  <c r="AK39" i="28"/>
  <c r="AJ39" i="28"/>
  <c r="AI39" i="28"/>
  <c r="AS38" i="28"/>
  <c r="AR38" i="28"/>
  <c r="AQ38" i="28"/>
  <c r="AP38" i="28"/>
  <c r="AO38" i="28"/>
  <c r="AN38" i="28"/>
  <c r="AM38" i="28"/>
  <c r="AL38" i="28"/>
  <c r="AK38" i="28"/>
  <c r="AJ38" i="28"/>
  <c r="AI38" i="28"/>
  <c r="AS37" i="28"/>
  <c r="AR37" i="28"/>
  <c r="AQ37" i="28"/>
  <c r="AP37" i="28"/>
  <c r="AO37" i="28"/>
  <c r="AN37" i="28"/>
  <c r="AM37" i="28"/>
  <c r="AL37" i="28"/>
  <c r="AK37" i="28"/>
  <c r="AJ37" i="28"/>
  <c r="AI37" i="28"/>
  <c r="AS36" i="28"/>
  <c r="AR36" i="28"/>
  <c r="AQ36" i="28"/>
  <c r="AP36" i="28"/>
  <c r="AO36" i="28"/>
  <c r="AN36" i="28"/>
  <c r="AM36" i="28"/>
  <c r="AL36" i="28"/>
  <c r="AK36" i="28"/>
  <c r="AJ36" i="28"/>
  <c r="AI36" i="28"/>
  <c r="AS35" i="28"/>
  <c r="AR35" i="28"/>
  <c r="AQ35" i="28"/>
  <c r="AP35" i="28"/>
  <c r="AO35" i="28"/>
  <c r="AN35" i="28"/>
  <c r="AM35" i="28"/>
  <c r="AL35" i="28"/>
  <c r="AK35" i="28"/>
  <c r="AJ35" i="28"/>
  <c r="AI35" i="28"/>
  <c r="AS34" i="28"/>
  <c r="AR34" i="28"/>
  <c r="AQ34" i="28"/>
  <c r="AP34" i="28"/>
  <c r="AO34" i="28"/>
  <c r="AN34" i="28"/>
  <c r="AM34" i="28"/>
  <c r="AL34" i="28"/>
  <c r="AK34" i="28"/>
  <c r="AJ34" i="28"/>
  <c r="AI34" i="28"/>
  <c r="AS33" i="28"/>
  <c r="AR33" i="28"/>
  <c r="AQ33" i="28"/>
  <c r="AP33" i="28"/>
  <c r="AO33" i="28"/>
  <c r="AN33" i="28"/>
  <c r="AM33" i="28"/>
  <c r="AL33" i="28"/>
  <c r="AK33" i="28"/>
  <c r="AJ33" i="28"/>
  <c r="AI33" i="28"/>
  <c r="AS32" i="28"/>
  <c r="AR32" i="28"/>
  <c r="AQ32" i="28"/>
  <c r="AP32" i="28"/>
  <c r="AO32" i="28"/>
  <c r="AN32" i="28"/>
  <c r="AM32" i="28"/>
  <c r="AL32" i="28"/>
  <c r="AK32" i="28"/>
  <c r="AJ32" i="28"/>
  <c r="AI32" i="28"/>
  <c r="AS31" i="28"/>
  <c r="AR31" i="28"/>
  <c r="AQ31" i="28"/>
  <c r="AP31" i="28"/>
  <c r="AO31" i="28"/>
  <c r="AN31" i="28"/>
  <c r="AM31" i="28"/>
  <c r="AL31" i="28"/>
  <c r="AK31" i="28"/>
  <c r="AJ31" i="28"/>
  <c r="AI31" i="28"/>
  <c r="AS30" i="28"/>
  <c r="AR30" i="28"/>
  <c r="AQ30" i="28"/>
  <c r="AP30" i="28"/>
  <c r="AO30" i="28"/>
  <c r="AN30" i="28"/>
  <c r="AM30" i="28"/>
  <c r="AL30" i="28"/>
  <c r="AK30" i="28"/>
  <c r="AJ30" i="28"/>
  <c r="AI30" i="28"/>
  <c r="AS29" i="28"/>
  <c r="AR29" i="28"/>
  <c r="AQ29" i="28"/>
  <c r="AP29" i="28"/>
  <c r="AO29" i="28"/>
  <c r="AN29" i="28"/>
  <c r="AM29" i="28"/>
  <c r="AL29" i="28"/>
  <c r="AK29" i="28"/>
  <c r="AJ29" i="28"/>
  <c r="AI29" i="28"/>
  <c r="AS28" i="28"/>
  <c r="AR28" i="28"/>
  <c r="AQ28" i="28"/>
  <c r="AP28" i="28"/>
  <c r="AO28" i="28"/>
  <c r="AN28" i="28"/>
  <c r="AM28" i="28"/>
  <c r="AL28" i="28"/>
  <c r="AK28" i="28"/>
  <c r="AJ28" i="28"/>
  <c r="AI28" i="28"/>
  <c r="AS27" i="28"/>
  <c r="AR27" i="28"/>
  <c r="AQ27" i="28"/>
  <c r="AP27" i="28"/>
  <c r="AO27" i="28"/>
  <c r="AN27" i="28"/>
  <c r="AM27" i="28"/>
  <c r="AL27" i="28"/>
  <c r="AK27" i="28"/>
  <c r="AJ27" i="28"/>
  <c r="AI27" i="28"/>
  <c r="AS26" i="28"/>
  <c r="AR26" i="28"/>
  <c r="AQ26" i="28"/>
  <c r="AP26" i="28"/>
  <c r="AO26" i="28"/>
  <c r="AN26" i="28"/>
  <c r="AM26" i="28"/>
  <c r="AL26" i="28"/>
  <c r="AK26" i="28"/>
  <c r="AJ26" i="28"/>
  <c r="AI26" i="28"/>
  <c r="AS25" i="28"/>
  <c r="AR25" i="28"/>
  <c r="AQ25" i="28"/>
  <c r="AP25" i="28"/>
  <c r="AO25" i="28"/>
  <c r="AN25" i="28"/>
  <c r="AM25" i="28"/>
  <c r="AL25" i="28"/>
  <c r="AK25" i="28"/>
  <c r="AJ25" i="28"/>
  <c r="AI25" i="28"/>
  <c r="AS24" i="28"/>
  <c r="AR24" i="28"/>
  <c r="AQ24" i="28"/>
  <c r="AP24" i="28"/>
  <c r="AO24" i="28"/>
  <c r="AN24" i="28"/>
  <c r="AM24" i="28"/>
  <c r="AL24" i="28"/>
  <c r="AK24" i="28"/>
  <c r="AJ24" i="28"/>
  <c r="AI24" i="28"/>
  <c r="AS23" i="28"/>
  <c r="AR23" i="28"/>
  <c r="AQ23" i="28"/>
  <c r="AP23" i="28"/>
  <c r="AO23" i="28"/>
  <c r="AN23" i="28"/>
  <c r="AM23" i="28"/>
  <c r="AL23" i="28"/>
  <c r="AK23" i="28"/>
  <c r="AJ23" i="28"/>
  <c r="AI23" i="28"/>
  <c r="AS22" i="28"/>
  <c r="AR22" i="28"/>
  <c r="AQ22" i="28"/>
  <c r="AP22" i="28"/>
  <c r="AO22" i="28"/>
  <c r="AN22" i="28"/>
  <c r="AM22" i="28"/>
  <c r="AL22" i="28"/>
  <c r="AK22" i="28"/>
  <c r="AJ22" i="28"/>
  <c r="AI22" i="28"/>
  <c r="AS21" i="28"/>
  <c r="AR21" i="28"/>
  <c r="AQ21" i="28"/>
  <c r="AP21" i="28"/>
  <c r="AO21" i="28"/>
  <c r="AN21" i="28"/>
  <c r="AM21" i="28"/>
  <c r="AL21" i="28"/>
  <c r="AK21" i="28"/>
  <c r="AJ21" i="28"/>
  <c r="AI21" i="28"/>
  <c r="AS20" i="28"/>
  <c r="AR20" i="28"/>
  <c r="AQ20" i="28"/>
  <c r="AP20" i="28"/>
  <c r="AO20" i="28"/>
  <c r="AN20" i="28"/>
  <c r="AM20" i="28"/>
  <c r="AL20" i="28"/>
  <c r="AK20" i="28"/>
  <c r="AJ20" i="28"/>
  <c r="AI20" i="28"/>
  <c r="AS19" i="28"/>
  <c r="AR19" i="28"/>
  <c r="AQ19" i="28"/>
  <c r="AP19" i="28"/>
  <c r="AO19" i="28"/>
  <c r="AN19" i="28"/>
  <c r="AM19" i="28"/>
  <c r="AL19" i="28"/>
  <c r="AK19" i="28"/>
  <c r="AJ19" i="28"/>
  <c r="AI19" i="28"/>
  <c r="AS18" i="28"/>
  <c r="AR18" i="28"/>
  <c r="AQ18" i="28"/>
  <c r="AP18" i="28"/>
  <c r="AO18" i="28"/>
  <c r="AN18" i="28"/>
  <c r="AM18" i="28"/>
  <c r="AL18" i="28"/>
  <c r="AK18" i="28"/>
  <c r="AJ18" i="28"/>
  <c r="AI18" i="28"/>
  <c r="AS17" i="28"/>
  <c r="AR17" i="28"/>
  <c r="AQ17" i="28"/>
  <c r="AP17" i="28"/>
  <c r="AO17" i="28"/>
  <c r="AN17" i="28"/>
  <c r="AM17" i="28"/>
  <c r="AL17" i="28"/>
  <c r="AK17" i="28"/>
  <c r="AJ17" i="28"/>
  <c r="AI17" i="28"/>
  <c r="AS16" i="28"/>
  <c r="AR16" i="28"/>
  <c r="AQ16" i="28"/>
  <c r="AP16" i="28"/>
  <c r="AO16" i="28"/>
  <c r="AN16" i="28"/>
  <c r="AM16" i="28"/>
  <c r="AL16" i="28"/>
  <c r="AK16" i="28"/>
  <c r="AJ16" i="28"/>
  <c r="AI16" i="28"/>
  <c r="AS15" i="28"/>
  <c r="AR15" i="28"/>
  <c r="AQ15" i="28"/>
  <c r="AP15" i="28"/>
  <c r="AO15" i="28"/>
  <c r="AN15" i="28"/>
  <c r="AM15" i="28"/>
  <c r="AL15" i="28"/>
  <c r="AK15" i="28"/>
  <c r="AJ15" i="28"/>
  <c r="AI15" i="28"/>
  <c r="AS14" i="28"/>
  <c r="AR14" i="28"/>
  <c r="AQ14" i="28"/>
  <c r="AP14" i="28"/>
  <c r="AO14" i="28"/>
  <c r="AN14" i="28"/>
  <c r="AM14" i="28"/>
  <c r="AL14" i="28"/>
  <c r="AK14" i="28"/>
  <c r="AJ14" i="28"/>
  <c r="AI14" i="28"/>
  <c r="AS13" i="28"/>
  <c r="AR13" i="28"/>
  <c r="AQ13" i="28"/>
  <c r="AP13" i="28"/>
  <c r="AO13" i="28"/>
  <c r="AN13" i="28"/>
  <c r="AM13" i="28"/>
  <c r="AL13" i="28"/>
  <c r="AK13" i="28"/>
  <c r="AJ13" i="28"/>
  <c r="AI13" i="28"/>
  <c r="AS12" i="28"/>
  <c r="AR12" i="28"/>
  <c r="AQ12" i="28"/>
  <c r="AP12" i="28"/>
  <c r="AO12" i="28"/>
  <c r="AN12" i="28"/>
  <c r="AM12" i="28"/>
  <c r="AL12" i="28"/>
  <c r="AK12" i="28"/>
  <c r="AJ12" i="28"/>
  <c r="AI12" i="28"/>
  <c r="AS11" i="28"/>
  <c r="AR11" i="28"/>
  <c r="AQ11" i="28"/>
  <c r="AP11" i="28"/>
  <c r="AO11" i="28"/>
  <c r="AN11" i="28"/>
  <c r="AM11" i="28"/>
  <c r="AL11" i="28"/>
  <c r="AK11" i="28"/>
  <c r="AJ11" i="28"/>
  <c r="AI11" i="28"/>
  <c r="AS10" i="28"/>
  <c r="AR10" i="28"/>
  <c r="AQ10" i="28"/>
  <c r="AP10" i="28"/>
  <c r="AO10" i="28"/>
  <c r="AN10" i="28"/>
  <c r="AM10" i="28"/>
  <c r="AL10" i="28"/>
  <c r="AK10" i="28"/>
  <c r="AJ10" i="28"/>
  <c r="AI10" i="28"/>
  <c r="AS9" i="28"/>
  <c r="AR9" i="28"/>
  <c r="AQ9" i="28"/>
  <c r="AP9" i="28"/>
  <c r="AO9" i="28"/>
  <c r="AN9" i="28"/>
  <c r="AM9" i="28"/>
  <c r="AL9" i="28"/>
  <c r="AK9" i="28"/>
  <c r="AJ9" i="28"/>
  <c r="AI9" i="28"/>
  <c r="AT8" i="28"/>
  <c r="AS8" i="28"/>
  <c r="AR8" i="28"/>
  <c r="AR58" i="28" s="1"/>
  <c r="AQ8" i="28"/>
  <c r="AQ58" i="28" s="1"/>
  <c r="AP8" i="28"/>
  <c r="AP58" i="28" s="1"/>
  <c r="AO8" i="28"/>
  <c r="AO58" i="28" s="1"/>
  <c r="AN8" i="28"/>
  <c r="AN58" i="28" s="1"/>
  <c r="AM8" i="28"/>
  <c r="AM58" i="28" s="1"/>
  <c r="AL8" i="28"/>
  <c r="AL58" i="28" s="1"/>
  <c r="AK8" i="28"/>
  <c r="AK58" i="28" s="1"/>
  <c r="AJ8" i="28"/>
  <c r="AJ58" i="28" s="1"/>
  <c r="AI8" i="28"/>
  <c r="AS57" i="27"/>
  <c r="AR57" i="27"/>
  <c r="AQ57" i="27"/>
  <c r="AP57" i="27"/>
  <c r="AO57" i="27"/>
  <c r="AN57" i="27"/>
  <c r="AM57" i="27"/>
  <c r="AL57" i="27"/>
  <c r="AK57" i="27"/>
  <c r="AJ57" i="27"/>
  <c r="AI57" i="27"/>
  <c r="AS56" i="27"/>
  <c r="AR56" i="27"/>
  <c r="AQ56" i="27"/>
  <c r="AP56" i="27"/>
  <c r="AO56" i="27"/>
  <c r="AN56" i="27"/>
  <c r="AM56" i="27"/>
  <c r="AL56" i="27"/>
  <c r="AK56" i="27"/>
  <c r="AJ56" i="27"/>
  <c r="AI56" i="27"/>
  <c r="AS55" i="27"/>
  <c r="AR55" i="27"/>
  <c r="AQ55" i="27"/>
  <c r="AP55" i="27"/>
  <c r="AO55" i="27"/>
  <c r="AN55" i="27"/>
  <c r="AM55" i="27"/>
  <c r="AL55" i="27"/>
  <c r="AK55" i="27"/>
  <c r="AJ55" i="27"/>
  <c r="AI55" i="27"/>
  <c r="AS54" i="27"/>
  <c r="AR54" i="27"/>
  <c r="AQ54" i="27"/>
  <c r="AP54" i="27"/>
  <c r="AO54" i="27"/>
  <c r="AN54" i="27"/>
  <c r="AM54" i="27"/>
  <c r="AL54" i="27"/>
  <c r="AK54" i="27"/>
  <c r="AJ54" i="27"/>
  <c r="AI54" i="27"/>
  <c r="AS53" i="27"/>
  <c r="AR53" i="27"/>
  <c r="AQ53" i="27"/>
  <c r="AP53" i="27"/>
  <c r="AO53" i="27"/>
  <c r="AN53" i="27"/>
  <c r="AM53" i="27"/>
  <c r="AL53" i="27"/>
  <c r="AK53" i="27"/>
  <c r="AJ53" i="27"/>
  <c r="AI53" i="27"/>
  <c r="AS52" i="27"/>
  <c r="AR52" i="27"/>
  <c r="AQ52" i="27"/>
  <c r="AP52" i="27"/>
  <c r="AO52" i="27"/>
  <c r="AN52" i="27"/>
  <c r="AM52" i="27"/>
  <c r="AL52" i="27"/>
  <c r="AK52" i="27"/>
  <c r="AJ52" i="27"/>
  <c r="AI52" i="27"/>
  <c r="AS51" i="27"/>
  <c r="AR51" i="27"/>
  <c r="AQ51" i="27"/>
  <c r="AP51" i="27"/>
  <c r="AO51" i="27"/>
  <c r="AN51" i="27"/>
  <c r="AM51" i="27"/>
  <c r="AL51" i="27"/>
  <c r="AK51" i="27"/>
  <c r="AJ51" i="27"/>
  <c r="AI51" i="27"/>
  <c r="AS50" i="27"/>
  <c r="AR50" i="27"/>
  <c r="AQ50" i="27"/>
  <c r="AP50" i="27"/>
  <c r="AO50" i="27"/>
  <c r="AN50" i="27"/>
  <c r="AM50" i="27"/>
  <c r="AL50" i="27"/>
  <c r="AK50" i="27"/>
  <c r="AJ50" i="27"/>
  <c r="AI50" i="27"/>
  <c r="AS49" i="27"/>
  <c r="AR49" i="27"/>
  <c r="AQ49" i="27"/>
  <c r="AP49" i="27"/>
  <c r="AO49" i="27"/>
  <c r="AN49" i="27"/>
  <c r="AM49" i="27"/>
  <c r="AL49" i="27"/>
  <c r="AK49" i="27"/>
  <c r="AJ49" i="27"/>
  <c r="AI49" i="27"/>
  <c r="AS48" i="27"/>
  <c r="AR48" i="27"/>
  <c r="AQ48" i="27"/>
  <c r="AP48" i="27"/>
  <c r="AO48" i="27"/>
  <c r="AN48" i="27"/>
  <c r="AM48" i="27"/>
  <c r="AL48" i="27"/>
  <c r="AK48" i="27"/>
  <c r="AJ48" i="27"/>
  <c r="AI48" i="27"/>
  <c r="AS47" i="27"/>
  <c r="AR47" i="27"/>
  <c r="AQ47" i="27"/>
  <c r="AP47" i="27"/>
  <c r="AO47" i="27"/>
  <c r="AN47" i="27"/>
  <c r="AM47" i="27"/>
  <c r="AL47" i="27"/>
  <c r="AK47" i="27"/>
  <c r="AJ47" i="27"/>
  <c r="AI47" i="27"/>
  <c r="AS46" i="27"/>
  <c r="AR46" i="27"/>
  <c r="AQ46" i="27"/>
  <c r="AP46" i="27"/>
  <c r="AO46" i="27"/>
  <c r="AN46" i="27"/>
  <c r="AM46" i="27"/>
  <c r="AL46" i="27"/>
  <c r="AK46" i="27"/>
  <c r="AJ46" i="27"/>
  <c r="AI46" i="27"/>
  <c r="AS45" i="27"/>
  <c r="AR45" i="27"/>
  <c r="AQ45" i="27"/>
  <c r="AP45" i="27"/>
  <c r="AO45" i="27"/>
  <c r="AN45" i="27"/>
  <c r="AM45" i="27"/>
  <c r="AL45" i="27"/>
  <c r="AK45" i="27"/>
  <c r="AJ45" i="27"/>
  <c r="AI45" i="27"/>
  <c r="AS44" i="27"/>
  <c r="AR44" i="27"/>
  <c r="AQ44" i="27"/>
  <c r="AP44" i="27"/>
  <c r="AO44" i="27"/>
  <c r="AN44" i="27"/>
  <c r="AM44" i="27"/>
  <c r="AL44" i="27"/>
  <c r="AK44" i="27"/>
  <c r="AJ44" i="27"/>
  <c r="AI44" i="27"/>
  <c r="AS43" i="27"/>
  <c r="AR43" i="27"/>
  <c r="AQ43" i="27"/>
  <c r="AP43" i="27"/>
  <c r="AO43" i="27"/>
  <c r="AN43" i="27"/>
  <c r="AM43" i="27"/>
  <c r="AL43" i="27"/>
  <c r="AK43" i="27"/>
  <c r="AJ43" i="27"/>
  <c r="AI43" i="27"/>
  <c r="AS42" i="27"/>
  <c r="AR42" i="27"/>
  <c r="AQ42" i="27"/>
  <c r="AP42" i="27"/>
  <c r="AO42" i="27"/>
  <c r="AN42" i="27"/>
  <c r="AM42" i="27"/>
  <c r="AL42" i="27"/>
  <c r="AK42" i="27"/>
  <c r="AJ42" i="27"/>
  <c r="AI42" i="27"/>
  <c r="AS41" i="27"/>
  <c r="AR41" i="27"/>
  <c r="AQ41" i="27"/>
  <c r="AP41" i="27"/>
  <c r="AO41" i="27"/>
  <c r="AN41" i="27"/>
  <c r="AM41" i="27"/>
  <c r="AL41" i="27"/>
  <c r="AK41" i="27"/>
  <c r="AJ41" i="27"/>
  <c r="AI41" i="27"/>
  <c r="AS40" i="27"/>
  <c r="AR40" i="27"/>
  <c r="AQ40" i="27"/>
  <c r="AP40" i="27"/>
  <c r="AO40" i="27"/>
  <c r="AN40" i="27"/>
  <c r="AM40" i="27"/>
  <c r="AL40" i="27"/>
  <c r="AK40" i="27"/>
  <c r="AJ40" i="27"/>
  <c r="AI40" i="27"/>
  <c r="AS39" i="27"/>
  <c r="AR39" i="27"/>
  <c r="AQ39" i="27"/>
  <c r="AP39" i="27"/>
  <c r="AO39" i="27"/>
  <c r="AN39" i="27"/>
  <c r="AM39" i="27"/>
  <c r="AL39" i="27"/>
  <c r="AK39" i="27"/>
  <c r="AJ39" i="27"/>
  <c r="AI39" i="27"/>
  <c r="AS38" i="27"/>
  <c r="AR38" i="27"/>
  <c r="AQ38" i="27"/>
  <c r="AP38" i="27"/>
  <c r="AO38" i="27"/>
  <c r="AN38" i="27"/>
  <c r="AM38" i="27"/>
  <c r="AL38" i="27"/>
  <c r="AK38" i="27"/>
  <c r="AJ38" i="27"/>
  <c r="AI38" i="27"/>
  <c r="AS37" i="27"/>
  <c r="AR37" i="27"/>
  <c r="AQ37" i="27"/>
  <c r="AP37" i="27"/>
  <c r="AO37" i="27"/>
  <c r="AN37" i="27"/>
  <c r="AM37" i="27"/>
  <c r="AL37" i="27"/>
  <c r="AK37" i="27"/>
  <c r="AJ37" i="27"/>
  <c r="AI37" i="27"/>
  <c r="AS36" i="27"/>
  <c r="AR36" i="27"/>
  <c r="AQ36" i="27"/>
  <c r="AP36" i="27"/>
  <c r="AO36" i="27"/>
  <c r="AN36" i="27"/>
  <c r="AM36" i="27"/>
  <c r="AL36" i="27"/>
  <c r="AK36" i="27"/>
  <c r="AJ36" i="27"/>
  <c r="AI36" i="27"/>
  <c r="AS35" i="27"/>
  <c r="AR35" i="27"/>
  <c r="AQ35" i="27"/>
  <c r="AP35" i="27"/>
  <c r="AO35" i="27"/>
  <c r="AN35" i="27"/>
  <c r="AM35" i="27"/>
  <c r="AL35" i="27"/>
  <c r="AK35" i="27"/>
  <c r="AJ35" i="27"/>
  <c r="AI35" i="27"/>
  <c r="AS34" i="27"/>
  <c r="AR34" i="27"/>
  <c r="AQ34" i="27"/>
  <c r="AP34" i="27"/>
  <c r="AO34" i="27"/>
  <c r="AN34" i="27"/>
  <c r="AM34" i="27"/>
  <c r="AL34" i="27"/>
  <c r="AK34" i="27"/>
  <c r="AJ34" i="27"/>
  <c r="AI34" i="27"/>
  <c r="AS33" i="27"/>
  <c r="AR33" i="27"/>
  <c r="AQ33" i="27"/>
  <c r="AP33" i="27"/>
  <c r="AO33" i="27"/>
  <c r="AN33" i="27"/>
  <c r="AM33" i="27"/>
  <c r="AL33" i="27"/>
  <c r="AK33" i="27"/>
  <c r="AJ33" i="27"/>
  <c r="AI33" i="27"/>
  <c r="AS32" i="27"/>
  <c r="AR32" i="27"/>
  <c r="AQ32" i="27"/>
  <c r="AP32" i="27"/>
  <c r="AO32" i="27"/>
  <c r="AN32" i="27"/>
  <c r="AM32" i="27"/>
  <c r="AL32" i="27"/>
  <c r="AK32" i="27"/>
  <c r="AJ32" i="27"/>
  <c r="AI32" i="27"/>
  <c r="AS31" i="27"/>
  <c r="AR31" i="27"/>
  <c r="AQ31" i="27"/>
  <c r="AP31" i="27"/>
  <c r="AO31" i="27"/>
  <c r="AN31" i="27"/>
  <c r="AM31" i="27"/>
  <c r="AL31" i="27"/>
  <c r="AK31" i="27"/>
  <c r="AJ31" i="27"/>
  <c r="AI31" i="27"/>
  <c r="AS30" i="27"/>
  <c r="AR30" i="27"/>
  <c r="AQ30" i="27"/>
  <c r="AP30" i="27"/>
  <c r="AO30" i="27"/>
  <c r="AN30" i="27"/>
  <c r="AM30" i="27"/>
  <c r="AL30" i="27"/>
  <c r="AK30" i="27"/>
  <c r="AJ30" i="27"/>
  <c r="AI30" i="27"/>
  <c r="AS29" i="27"/>
  <c r="AR29" i="27"/>
  <c r="AQ29" i="27"/>
  <c r="AP29" i="27"/>
  <c r="AO29" i="27"/>
  <c r="AN29" i="27"/>
  <c r="AM29" i="27"/>
  <c r="AL29" i="27"/>
  <c r="AK29" i="27"/>
  <c r="AJ29" i="27"/>
  <c r="AI29" i="27"/>
  <c r="AS28" i="27"/>
  <c r="AR28" i="27"/>
  <c r="AQ28" i="27"/>
  <c r="AP28" i="27"/>
  <c r="AO28" i="27"/>
  <c r="AN28" i="27"/>
  <c r="AM28" i="27"/>
  <c r="AL28" i="27"/>
  <c r="AK28" i="27"/>
  <c r="AJ28" i="27"/>
  <c r="AI28" i="27"/>
  <c r="AS27" i="27"/>
  <c r="AR27" i="27"/>
  <c r="AQ27" i="27"/>
  <c r="AP27" i="27"/>
  <c r="AO27" i="27"/>
  <c r="AN27" i="27"/>
  <c r="AM27" i="27"/>
  <c r="AL27" i="27"/>
  <c r="AK27" i="27"/>
  <c r="AJ27" i="27"/>
  <c r="AI27" i="27"/>
  <c r="AS26" i="27"/>
  <c r="AR26" i="27"/>
  <c r="AQ26" i="27"/>
  <c r="AP26" i="27"/>
  <c r="AO26" i="27"/>
  <c r="AN26" i="27"/>
  <c r="AM26" i="27"/>
  <c r="AL26" i="27"/>
  <c r="AK26" i="27"/>
  <c r="AJ26" i="27"/>
  <c r="AI26" i="27"/>
  <c r="AS25" i="27"/>
  <c r="AR25" i="27"/>
  <c r="AQ25" i="27"/>
  <c r="AP25" i="27"/>
  <c r="AO25" i="27"/>
  <c r="AN25" i="27"/>
  <c r="AM25" i="27"/>
  <c r="AL25" i="27"/>
  <c r="AK25" i="27"/>
  <c r="AJ25" i="27"/>
  <c r="AI25" i="27"/>
  <c r="AS24" i="27"/>
  <c r="AR24" i="27"/>
  <c r="AQ24" i="27"/>
  <c r="AP24" i="27"/>
  <c r="AO24" i="27"/>
  <c r="AN24" i="27"/>
  <c r="AM24" i="27"/>
  <c r="AL24" i="27"/>
  <c r="AK24" i="27"/>
  <c r="AJ24" i="27"/>
  <c r="AI24" i="27"/>
  <c r="AS23" i="27"/>
  <c r="AR23" i="27"/>
  <c r="AQ23" i="27"/>
  <c r="AP23" i="27"/>
  <c r="AO23" i="27"/>
  <c r="AN23" i="27"/>
  <c r="AM23" i="27"/>
  <c r="AL23" i="27"/>
  <c r="AK23" i="27"/>
  <c r="AJ23" i="27"/>
  <c r="AI23" i="27"/>
  <c r="AS22" i="27"/>
  <c r="AR22" i="27"/>
  <c r="AQ22" i="27"/>
  <c r="AP22" i="27"/>
  <c r="AO22" i="27"/>
  <c r="AN22" i="27"/>
  <c r="AM22" i="27"/>
  <c r="AL22" i="27"/>
  <c r="AK22" i="27"/>
  <c r="AJ22" i="27"/>
  <c r="AI22" i="27"/>
  <c r="AS21" i="27"/>
  <c r="AR21" i="27"/>
  <c r="AQ21" i="27"/>
  <c r="AP21" i="27"/>
  <c r="AO21" i="27"/>
  <c r="AN21" i="27"/>
  <c r="AM21" i="27"/>
  <c r="AL21" i="27"/>
  <c r="AK21" i="27"/>
  <c r="AJ21" i="27"/>
  <c r="AI21" i="27"/>
  <c r="AS20" i="27"/>
  <c r="AR20" i="27"/>
  <c r="AQ20" i="27"/>
  <c r="AP20" i="27"/>
  <c r="AO20" i="27"/>
  <c r="AN20" i="27"/>
  <c r="AM20" i="27"/>
  <c r="AL20" i="27"/>
  <c r="AK20" i="27"/>
  <c r="AJ20" i="27"/>
  <c r="AI20" i="27"/>
  <c r="AS19" i="27"/>
  <c r="AR19" i="27"/>
  <c r="AQ19" i="27"/>
  <c r="AP19" i="27"/>
  <c r="AO19" i="27"/>
  <c r="AN19" i="27"/>
  <c r="AM19" i="27"/>
  <c r="AL19" i="27"/>
  <c r="AK19" i="27"/>
  <c r="AJ19" i="27"/>
  <c r="AI19" i="27"/>
  <c r="AS18" i="27"/>
  <c r="AR18" i="27"/>
  <c r="AQ18" i="27"/>
  <c r="AP18" i="27"/>
  <c r="AO18" i="27"/>
  <c r="AN18" i="27"/>
  <c r="AM18" i="27"/>
  <c r="AL18" i="27"/>
  <c r="AK18" i="27"/>
  <c r="AJ18" i="27"/>
  <c r="AI18" i="27"/>
  <c r="AS17" i="27"/>
  <c r="AR17" i="27"/>
  <c r="AQ17" i="27"/>
  <c r="AP17" i="27"/>
  <c r="AO17" i="27"/>
  <c r="AN17" i="27"/>
  <c r="AM17" i="27"/>
  <c r="AL17" i="27"/>
  <c r="AK17" i="27"/>
  <c r="AJ17" i="27"/>
  <c r="AI17" i="27"/>
  <c r="AS16" i="27"/>
  <c r="AR16" i="27"/>
  <c r="AQ16" i="27"/>
  <c r="AP16" i="27"/>
  <c r="AO16" i="27"/>
  <c r="AN16" i="27"/>
  <c r="AM16" i="27"/>
  <c r="AL16" i="27"/>
  <c r="AK16" i="27"/>
  <c r="AJ16" i="27"/>
  <c r="AI16" i="27"/>
  <c r="AS15" i="27"/>
  <c r="AR15" i="27"/>
  <c r="AQ15" i="27"/>
  <c r="AP15" i="27"/>
  <c r="AO15" i="27"/>
  <c r="AN15" i="27"/>
  <c r="AM15" i="27"/>
  <c r="AL15" i="27"/>
  <c r="AK15" i="27"/>
  <c r="AJ15" i="27"/>
  <c r="AI15" i="27"/>
  <c r="AS14" i="27"/>
  <c r="AR14" i="27"/>
  <c r="AQ14" i="27"/>
  <c r="AP14" i="27"/>
  <c r="AO14" i="27"/>
  <c r="AN14" i="27"/>
  <c r="AM14" i="27"/>
  <c r="AL14" i="27"/>
  <c r="AK14" i="27"/>
  <c r="AJ14" i="27"/>
  <c r="AI14" i="27"/>
  <c r="AS13" i="27"/>
  <c r="AR13" i="27"/>
  <c r="AQ13" i="27"/>
  <c r="AP13" i="27"/>
  <c r="AO13" i="27"/>
  <c r="AN13" i="27"/>
  <c r="AM13" i="27"/>
  <c r="AL13" i="27"/>
  <c r="AK13" i="27"/>
  <c r="AJ13" i="27"/>
  <c r="AI13" i="27"/>
  <c r="AS12" i="27"/>
  <c r="AR12" i="27"/>
  <c r="AQ12" i="27"/>
  <c r="AP12" i="27"/>
  <c r="AO12" i="27"/>
  <c r="AN12" i="27"/>
  <c r="AM12" i="27"/>
  <c r="AL12" i="27"/>
  <c r="AK12" i="27"/>
  <c r="AJ12" i="27"/>
  <c r="AI12" i="27"/>
  <c r="AS11" i="27"/>
  <c r="AR11" i="27"/>
  <c r="AQ11" i="27"/>
  <c r="AP11" i="27"/>
  <c r="AO11" i="27"/>
  <c r="AN11" i="27"/>
  <c r="AM11" i="27"/>
  <c r="AL11" i="27"/>
  <c r="AK11" i="27"/>
  <c r="AJ11" i="27"/>
  <c r="AI11" i="27"/>
  <c r="AS10" i="27"/>
  <c r="AR10" i="27"/>
  <c r="AQ10" i="27"/>
  <c r="AP10" i="27"/>
  <c r="AO10" i="27"/>
  <c r="AN10" i="27"/>
  <c r="AM10" i="27"/>
  <c r="AL10" i="27"/>
  <c r="AK10" i="27"/>
  <c r="AJ10" i="27"/>
  <c r="AI10" i="27"/>
  <c r="AS9" i="27"/>
  <c r="AR9" i="27"/>
  <c r="AQ9" i="27"/>
  <c r="AP9" i="27"/>
  <c r="AO9" i="27"/>
  <c r="AN9" i="27"/>
  <c r="AM9" i="27"/>
  <c r="AL9" i="27"/>
  <c r="AK9" i="27"/>
  <c r="AJ9" i="27"/>
  <c r="AI9" i="27"/>
  <c r="AT8" i="27"/>
  <c r="AS8" i="27"/>
  <c r="AR8" i="27"/>
  <c r="AR58" i="27" s="1"/>
  <c r="AQ8" i="27"/>
  <c r="AQ58" i="27" s="1"/>
  <c r="AP8" i="27"/>
  <c r="AP58" i="27" s="1"/>
  <c r="AO8" i="27"/>
  <c r="AO58" i="27" s="1"/>
  <c r="AN8" i="27"/>
  <c r="AN58" i="27" s="1"/>
  <c r="AM8" i="27"/>
  <c r="AM58" i="27" s="1"/>
  <c r="AL8" i="27"/>
  <c r="AL58" i="27" s="1"/>
  <c r="AK8" i="27"/>
  <c r="AK58" i="27" s="1"/>
  <c r="AJ8" i="27"/>
  <c r="AJ58" i="27" s="1"/>
  <c r="AI8" i="27"/>
  <c r="AH58" i="30"/>
  <c r="AG58" i="30"/>
  <c r="AF58" i="30"/>
  <c r="AE58" i="30"/>
  <c r="AD58" i="30"/>
  <c r="AC58" i="30"/>
  <c r="AB58" i="30"/>
  <c r="AA58" i="30"/>
  <c r="Z58" i="30"/>
  <c r="Y58" i="30"/>
  <c r="X58" i="30"/>
  <c r="W58" i="30"/>
  <c r="V58" i="30"/>
  <c r="U58" i="30"/>
  <c r="T58" i="30"/>
  <c r="S58" i="30"/>
  <c r="R58" i="30"/>
  <c r="Q58" i="30"/>
  <c r="P58" i="30"/>
  <c r="O58" i="30"/>
  <c r="AH6" i="30"/>
  <c r="AR6" i="30" s="1"/>
  <c r="AG6" i="30"/>
  <c r="AQ6" i="30" s="1"/>
  <c r="AF6" i="30"/>
  <c r="AP6" i="30" s="1"/>
  <c r="AE6" i="30"/>
  <c r="AO6" i="30" s="1"/>
  <c r="AD6" i="30"/>
  <c r="AN6" i="30" s="1"/>
  <c r="AC6" i="30"/>
  <c r="AM6" i="30" s="1"/>
  <c r="AB6" i="30"/>
  <c r="AL6" i="30" s="1"/>
  <c r="AA6" i="30"/>
  <c r="AK6" i="30" s="1"/>
  <c r="Z6" i="30"/>
  <c r="AJ6" i="30" s="1"/>
  <c r="Y6" i="30"/>
  <c r="AI6" i="30" s="1"/>
  <c r="X6" i="30"/>
  <c r="W6" i="30"/>
  <c r="V6" i="30"/>
  <c r="U6" i="30"/>
  <c r="T6" i="30"/>
  <c r="S6" i="30"/>
  <c r="R6" i="30"/>
  <c r="Q6" i="30"/>
  <c r="P6" i="30"/>
  <c r="O6" i="30"/>
  <c r="AH58" i="28"/>
  <c r="AG58" i="28"/>
  <c r="AF58" i="28"/>
  <c r="AE58" i="28"/>
  <c r="AD58" i="28"/>
  <c r="AC58" i="28"/>
  <c r="AB58" i="28"/>
  <c r="AA58" i="28"/>
  <c r="Z58" i="28"/>
  <c r="Y58" i="28"/>
  <c r="X58" i="28"/>
  <c r="W58" i="28"/>
  <c r="V58" i="28"/>
  <c r="U58" i="28"/>
  <c r="T58" i="28"/>
  <c r="S58" i="28"/>
  <c r="R58" i="28"/>
  <c r="Q58" i="28"/>
  <c r="P58" i="28"/>
  <c r="O58" i="28"/>
  <c r="AH6" i="28"/>
  <c r="AR6" i="28" s="1"/>
  <c r="AG6" i="28"/>
  <c r="AQ6" i="28" s="1"/>
  <c r="AF6" i="28"/>
  <c r="AP6" i="28" s="1"/>
  <c r="AE6" i="28"/>
  <c r="AO6" i="28" s="1"/>
  <c r="AD6" i="28"/>
  <c r="AN6" i="28" s="1"/>
  <c r="AC6" i="28"/>
  <c r="AM6" i="28" s="1"/>
  <c r="AB6" i="28"/>
  <c r="AL6" i="28" s="1"/>
  <c r="AA6" i="28"/>
  <c r="AK6" i="28" s="1"/>
  <c r="Z6" i="28"/>
  <c r="AJ6" i="28" s="1"/>
  <c r="Y6" i="28"/>
  <c r="AI6" i="28" s="1"/>
  <c r="X6" i="28"/>
  <c r="W6" i="28"/>
  <c r="V6" i="28"/>
  <c r="U6" i="28"/>
  <c r="T6" i="28"/>
  <c r="S6" i="28"/>
  <c r="R6" i="28"/>
  <c r="Q6" i="28"/>
  <c r="P6" i="28"/>
  <c r="O6" i="28"/>
  <c r="AH58" i="27"/>
  <c r="AG58" i="27"/>
  <c r="AF58" i="27"/>
  <c r="AE58" i="27"/>
  <c r="AD58" i="27"/>
  <c r="AC58" i="27"/>
  <c r="AB58" i="27"/>
  <c r="AA58" i="27"/>
  <c r="Z58" i="27"/>
  <c r="Y58" i="27"/>
  <c r="X58" i="27"/>
  <c r="W58" i="27"/>
  <c r="V58" i="27"/>
  <c r="U58" i="27"/>
  <c r="T58" i="27"/>
  <c r="S58" i="27"/>
  <c r="R58" i="27"/>
  <c r="Q58" i="27"/>
  <c r="P58" i="27"/>
  <c r="O58" i="27"/>
  <c r="AH6" i="27"/>
  <c r="AR6" i="27" s="1"/>
  <c r="AG6" i="27"/>
  <c r="AQ6" i="27" s="1"/>
  <c r="AF6" i="27"/>
  <c r="AP6" i="27" s="1"/>
  <c r="AE6" i="27"/>
  <c r="AO6" i="27" s="1"/>
  <c r="AD6" i="27"/>
  <c r="AN6" i="27" s="1"/>
  <c r="AC6" i="27"/>
  <c r="AM6" i="27" s="1"/>
  <c r="AB6" i="27"/>
  <c r="AL6" i="27" s="1"/>
  <c r="AA6" i="27"/>
  <c r="AK6" i="27" s="1"/>
  <c r="Z6" i="27"/>
  <c r="AJ6" i="27" s="1"/>
  <c r="Y6" i="27"/>
  <c r="AI6" i="27" s="1"/>
  <c r="X6" i="27"/>
  <c r="W6" i="27"/>
  <c r="V6" i="27"/>
  <c r="U6" i="27"/>
  <c r="T6" i="27"/>
  <c r="S6" i="27"/>
  <c r="R6" i="27"/>
  <c r="Q6" i="27"/>
  <c r="P6" i="27"/>
  <c r="O6" i="27"/>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M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AS58" i="30" l="1"/>
  <c r="AS58" i="28"/>
  <c r="AS58" i="27"/>
  <c r="AI58" i="30"/>
  <c r="AW8" i="30"/>
  <c r="AU8" i="30"/>
  <c r="AW9" i="30"/>
  <c r="AU9" i="30"/>
  <c r="AW10" i="30"/>
  <c r="AU10" i="30"/>
  <c r="AW11" i="30"/>
  <c r="AU11" i="30"/>
  <c r="AW12" i="30"/>
  <c r="AU12" i="30"/>
  <c r="AW13" i="30"/>
  <c r="AU13" i="30"/>
  <c r="AW14" i="30"/>
  <c r="AU14" i="30"/>
  <c r="AW15" i="30"/>
  <c r="AU15" i="30"/>
  <c r="AW16" i="30"/>
  <c r="AU16" i="30"/>
  <c r="AW17" i="30"/>
  <c r="AU17" i="30"/>
  <c r="AW18" i="30"/>
  <c r="AU18" i="30"/>
  <c r="AW19" i="30"/>
  <c r="AU19" i="30"/>
  <c r="AW20" i="30"/>
  <c r="AU20" i="30"/>
  <c r="AW21" i="30"/>
  <c r="AU21" i="30"/>
  <c r="AW22" i="30"/>
  <c r="AU22" i="30"/>
  <c r="AW23" i="30"/>
  <c r="AU23" i="30"/>
  <c r="AW24" i="30"/>
  <c r="AU24" i="30"/>
  <c r="AW25" i="30"/>
  <c r="AU25" i="30"/>
  <c r="AW26" i="30"/>
  <c r="AU26" i="30"/>
  <c r="AW27" i="30"/>
  <c r="AU27" i="30"/>
  <c r="AW28" i="30"/>
  <c r="AU28" i="30"/>
  <c r="AW29" i="30"/>
  <c r="AU29" i="30"/>
  <c r="AW30" i="30"/>
  <c r="AU30" i="30"/>
  <c r="AW31" i="30"/>
  <c r="AU31" i="30"/>
  <c r="AW32" i="30"/>
  <c r="AU32" i="30"/>
  <c r="AW33" i="30"/>
  <c r="AU33" i="30"/>
  <c r="AW34" i="30"/>
  <c r="AU34" i="30"/>
  <c r="AW35" i="30"/>
  <c r="AU35" i="30"/>
  <c r="AW36" i="30"/>
  <c r="AU36" i="30"/>
  <c r="AW37" i="30"/>
  <c r="AU37" i="30"/>
  <c r="AW38" i="30"/>
  <c r="AU38" i="30"/>
  <c r="AW39" i="30"/>
  <c r="AU39" i="30"/>
  <c r="AW40" i="30"/>
  <c r="AU40" i="30"/>
  <c r="AW41" i="30"/>
  <c r="AU41" i="30"/>
  <c r="AW42" i="30"/>
  <c r="AU42" i="30"/>
  <c r="AW43" i="30"/>
  <c r="AU43" i="30"/>
  <c r="AW44" i="30"/>
  <c r="AU44" i="30"/>
  <c r="AW45" i="30"/>
  <c r="AU45" i="30"/>
  <c r="AW46" i="30"/>
  <c r="AU46" i="30"/>
  <c r="AW47" i="30"/>
  <c r="AU47" i="30"/>
  <c r="AW48" i="30"/>
  <c r="AU48" i="30"/>
  <c r="AW49" i="30"/>
  <c r="AU49" i="30"/>
  <c r="AW50" i="30"/>
  <c r="AU50" i="30"/>
  <c r="AW51" i="30"/>
  <c r="AU51" i="30"/>
  <c r="AW52" i="30"/>
  <c r="AU52" i="30"/>
  <c r="AW53" i="30"/>
  <c r="AU53" i="30"/>
  <c r="AW54" i="30"/>
  <c r="AU54" i="30"/>
  <c r="AW55" i="30"/>
  <c r="AU55" i="30"/>
  <c r="AW56" i="30"/>
  <c r="AU56" i="30"/>
  <c r="AW57" i="30"/>
  <c r="AU57" i="30"/>
  <c r="AI58" i="28"/>
  <c r="AW8" i="28"/>
  <c r="AU8" i="28"/>
  <c r="AW9" i="28"/>
  <c r="AU9" i="28"/>
  <c r="AW10" i="28"/>
  <c r="AU10" i="28"/>
  <c r="AW11" i="28"/>
  <c r="AU11" i="28"/>
  <c r="AW12" i="28"/>
  <c r="AU12" i="28"/>
  <c r="AW13" i="28"/>
  <c r="AU13" i="28"/>
  <c r="AW14" i="28"/>
  <c r="AU14" i="28"/>
  <c r="AW15" i="28"/>
  <c r="AU15" i="28"/>
  <c r="AW16" i="28"/>
  <c r="AU16" i="28"/>
  <c r="AW17" i="28"/>
  <c r="AU17" i="28"/>
  <c r="AW18" i="28"/>
  <c r="AU18" i="28"/>
  <c r="AW19" i="28"/>
  <c r="AU19" i="28"/>
  <c r="AW20" i="28"/>
  <c r="AU20" i="28"/>
  <c r="AW21" i="28"/>
  <c r="AU21" i="28"/>
  <c r="AW22" i="28"/>
  <c r="AU22" i="28"/>
  <c r="AW23" i="28"/>
  <c r="AU23" i="28"/>
  <c r="AW24" i="28"/>
  <c r="AU24" i="28"/>
  <c r="AW25" i="28"/>
  <c r="AU25" i="28"/>
  <c r="AW26" i="28"/>
  <c r="AU26" i="28"/>
  <c r="AW27" i="28"/>
  <c r="AU27" i="28"/>
  <c r="AW28" i="28"/>
  <c r="AU28" i="28"/>
  <c r="AW29" i="28"/>
  <c r="AU29" i="28"/>
  <c r="AW30" i="28"/>
  <c r="AU30" i="28"/>
  <c r="AW31" i="28"/>
  <c r="AU31" i="28"/>
  <c r="AW32" i="28"/>
  <c r="AU32" i="28"/>
  <c r="AW33" i="28"/>
  <c r="AU33" i="28"/>
  <c r="AW34" i="28"/>
  <c r="AU34" i="28"/>
  <c r="AW35" i="28"/>
  <c r="AU35" i="28"/>
  <c r="AW36" i="28"/>
  <c r="AU36" i="28"/>
  <c r="AW37" i="28"/>
  <c r="AU37" i="28"/>
  <c r="AW38" i="28"/>
  <c r="AU38" i="28"/>
  <c r="AW39" i="28"/>
  <c r="AU39" i="28"/>
  <c r="AW40" i="28"/>
  <c r="AU40" i="28"/>
  <c r="AW41" i="28"/>
  <c r="AU41" i="28"/>
  <c r="AW42" i="28"/>
  <c r="AU42" i="28"/>
  <c r="AW43" i="28"/>
  <c r="AU43" i="28"/>
  <c r="AW44" i="28"/>
  <c r="AU44" i="28"/>
  <c r="AW45" i="28"/>
  <c r="AU45" i="28"/>
  <c r="AW46" i="28"/>
  <c r="AU46" i="28"/>
  <c r="AW47" i="28"/>
  <c r="AU47" i="28"/>
  <c r="AW48" i="28"/>
  <c r="AU48" i="28"/>
  <c r="AW49" i="28"/>
  <c r="AU49" i="28"/>
  <c r="AW50" i="28"/>
  <c r="AU50" i="28"/>
  <c r="AW51" i="28"/>
  <c r="AU51" i="28"/>
  <c r="AW52" i="28"/>
  <c r="AU52" i="28"/>
  <c r="AW53" i="28"/>
  <c r="AU53" i="28"/>
  <c r="AW54" i="28"/>
  <c r="AU54" i="28"/>
  <c r="AW55" i="28"/>
  <c r="AU55" i="28"/>
  <c r="AW56" i="28"/>
  <c r="AU56" i="28"/>
  <c r="AW57" i="28"/>
  <c r="AU57" i="28"/>
  <c r="AI58" i="27"/>
  <c r="AW8" i="27"/>
  <c r="AU8" i="27"/>
  <c r="AW9" i="27"/>
  <c r="AU9" i="27"/>
  <c r="AW10" i="27"/>
  <c r="AU10" i="27"/>
  <c r="AW11" i="27"/>
  <c r="AU11" i="27"/>
  <c r="AW12" i="27"/>
  <c r="AU12" i="27"/>
  <c r="AW13" i="27"/>
  <c r="AU13" i="27"/>
  <c r="AW14" i="27"/>
  <c r="AU14" i="27"/>
  <c r="AW15" i="27"/>
  <c r="AU15" i="27"/>
  <c r="AW16" i="27"/>
  <c r="AU16" i="27"/>
  <c r="AW17" i="27"/>
  <c r="AU17" i="27"/>
  <c r="AW18" i="27"/>
  <c r="AU18" i="27"/>
  <c r="AW19" i="27"/>
  <c r="AU19" i="27"/>
  <c r="AW20" i="27"/>
  <c r="AU20" i="27"/>
  <c r="AW21" i="27"/>
  <c r="AU21" i="27"/>
  <c r="AW22" i="27"/>
  <c r="AU22" i="27"/>
  <c r="AW23" i="27"/>
  <c r="AU23" i="27"/>
  <c r="AW24" i="27"/>
  <c r="AU24" i="27"/>
  <c r="AW25" i="27"/>
  <c r="AU25" i="27"/>
  <c r="AW26" i="27"/>
  <c r="AU26" i="27"/>
  <c r="AW27" i="27"/>
  <c r="AU27" i="27"/>
  <c r="AW28" i="27"/>
  <c r="AU28" i="27"/>
  <c r="AW29" i="27"/>
  <c r="AU29" i="27"/>
  <c r="AW30" i="27"/>
  <c r="AU30" i="27"/>
  <c r="AW31" i="27"/>
  <c r="AU31" i="27"/>
  <c r="AW32" i="27"/>
  <c r="AU32" i="27"/>
  <c r="AW33" i="27"/>
  <c r="AU33" i="27"/>
  <c r="AW34" i="27"/>
  <c r="AU34" i="27"/>
  <c r="AW35" i="27"/>
  <c r="AU35" i="27"/>
  <c r="AW36" i="27"/>
  <c r="AU36" i="27"/>
  <c r="AW37" i="27"/>
  <c r="AU37" i="27"/>
  <c r="AW38" i="27"/>
  <c r="AU38" i="27"/>
  <c r="AW39" i="27"/>
  <c r="AU39" i="27"/>
  <c r="AW40" i="27"/>
  <c r="AU40" i="27"/>
  <c r="AW41" i="27"/>
  <c r="AU41" i="27"/>
  <c r="AW42" i="27"/>
  <c r="AU42" i="27"/>
  <c r="AW43" i="27"/>
  <c r="AU43" i="27"/>
  <c r="AW44" i="27"/>
  <c r="AU44" i="27"/>
  <c r="AW45" i="27"/>
  <c r="AU45" i="27"/>
  <c r="AW46" i="27"/>
  <c r="AU46" i="27"/>
  <c r="AW47" i="27"/>
  <c r="AU47" i="27"/>
  <c r="AW48" i="27"/>
  <c r="AU48" i="27"/>
  <c r="AW49" i="27"/>
  <c r="AU49" i="27"/>
  <c r="AW50" i="27"/>
  <c r="AU50" i="27"/>
  <c r="AW51" i="27"/>
  <c r="AU51" i="27"/>
  <c r="AW52" i="27"/>
  <c r="AU52" i="27"/>
  <c r="AW53" i="27"/>
  <c r="AU53" i="27"/>
  <c r="AW54" i="27"/>
  <c r="AU54" i="27"/>
  <c r="AW55" i="27"/>
  <c r="AU55" i="27"/>
  <c r="AW56" i="27"/>
  <c r="AU56" i="27"/>
  <c r="AW57" i="27"/>
  <c r="AU57" i="27"/>
  <c r="F84" i="47"/>
  <c r="F83" i="47"/>
  <c r="E91" i="47"/>
  <c r="E90" i="47"/>
  <c r="E33" i="45"/>
  <c r="E32" i="45"/>
  <c r="E31" i="45"/>
  <c r="E30" i="45"/>
  <c r="H29" i="45"/>
  <c r="H33" i="45"/>
  <c r="H32" i="45"/>
  <c r="H31" i="45"/>
  <c r="H30" i="45"/>
  <c r="F38" i="45"/>
  <c r="F37" i="45"/>
  <c r="F36" i="45"/>
  <c r="E62" i="48"/>
  <c r="E61" i="48"/>
  <c r="E60" i="48"/>
  <c r="E57" i="48"/>
  <c r="F57" i="48" s="1"/>
  <c r="D57" i="48"/>
  <c r="E56" i="48"/>
  <c r="F56" i="48" s="1"/>
  <c r="D56" i="48"/>
  <c r="E55" i="48"/>
  <c r="F55" i="48" s="1"/>
  <c r="D55" i="48"/>
  <c r="E54" i="48"/>
  <c r="F54" i="48" s="1"/>
  <c r="D54" i="48"/>
  <c r="E53" i="48"/>
  <c r="F53" i="48" s="1"/>
  <c r="D53" i="48"/>
  <c r="E53" i="38"/>
  <c r="F53" i="38" s="1"/>
  <c r="AP8" i="23"/>
  <c r="AO8" i="23"/>
  <c r="AS9" i="23"/>
  <c r="AY9" i="23" s="1"/>
  <c r="AS10" i="23"/>
  <c r="AY10" i="23" s="1"/>
  <c r="AS11" i="23"/>
  <c r="AY11" i="23" s="1"/>
  <c r="AS12" i="23"/>
  <c r="AY12" i="23" s="1"/>
  <c r="AS13" i="23"/>
  <c r="AY13" i="23" s="1"/>
  <c r="AS14" i="23"/>
  <c r="AY14" i="23" s="1"/>
  <c r="AS15" i="23"/>
  <c r="AY15" i="23" s="1"/>
  <c r="AS16" i="23"/>
  <c r="AY16" i="23" s="1"/>
  <c r="AS17" i="23"/>
  <c r="AY17" i="23" s="1"/>
  <c r="AS18" i="23"/>
  <c r="AY18" i="23" s="1"/>
  <c r="AS19" i="23"/>
  <c r="AY19" i="23" s="1"/>
  <c r="AS20" i="23"/>
  <c r="AY20" i="23" s="1"/>
  <c r="AS21" i="23"/>
  <c r="AY21" i="23" s="1"/>
  <c r="AS22" i="23"/>
  <c r="AY22" i="23" s="1"/>
  <c r="AS23" i="23"/>
  <c r="AY23" i="23" s="1"/>
  <c r="AS24" i="23"/>
  <c r="AY24" i="23" s="1"/>
  <c r="AS25" i="23"/>
  <c r="AY25" i="23" s="1"/>
  <c r="AS26" i="23"/>
  <c r="AY26" i="23" s="1"/>
  <c r="AS27" i="23"/>
  <c r="AY27" i="23" s="1"/>
  <c r="AS28" i="23"/>
  <c r="AY28" i="23" s="1"/>
  <c r="AS29" i="23"/>
  <c r="AY29" i="23" s="1"/>
  <c r="AS30" i="23"/>
  <c r="AY30" i="23" s="1"/>
  <c r="AS31" i="23"/>
  <c r="AY31" i="23" s="1"/>
  <c r="AS32" i="23"/>
  <c r="AY32" i="23" s="1"/>
  <c r="AS33" i="23"/>
  <c r="AY33" i="23" s="1"/>
  <c r="AS34" i="23"/>
  <c r="AY34" i="23" s="1"/>
  <c r="AS35" i="23"/>
  <c r="AY35" i="23" s="1"/>
  <c r="AS36" i="23"/>
  <c r="AY36" i="23" s="1"/>
  <c r="AS37" i="23"/>
  <c r="AY37" i="23" s="1"/>
  <c r="AS38" i="23"/>
  <c r="AY38" i="23" s="1"/>
  <c r="AS39" i="23"/>
  <c r="AY39" i="23" s="1"/>
  <c r="AS40" i="23"/>
  <c r="AY40" i="23" s="1"/>
  <c r="AS41" i="23"/>
  <c r="AY41" i="23" s="1"/>
  <c r="AS42" i="23"/>
  <c r="AY42" i="23" s="1"/>
  <c r="AS43" i="23"/>
  <c r="AY43" i="23" s="1"/>
  <c r="AS44" i="23"/>
  <c r="AY44" i="23" s="1"/>
  <c r="AS45" i="23"/>
  <c r="AY45" i="23" s="1"/>
  <c r="AS46" i="23"/>
  <c r="AY46" i="23" s="1"/>
  <c r="AS47" i="23"/>
  <c r="AY47" i="23" s="1"/>
  <c r="AS48" i="23"/>
  <c r="AY48" i="23" s="1"/>
  <c r="AS49" i="23"/>
  <c r="AY49" i="23" s="1"/>
  <c r="AS50" i="23"/>
  <c r="AY50" i="23" s="1"/>
  <c r="AS51" i="23"/>
  <c r="AY51" i="23" s="1"/>
  <c r="AS52" i="23"/>
  <c r="AY52" i="23" s="1"/>
  <c r="AS53" i="23"/>
  <c r="AY53" i="23" s="1"/>
  <c r="AS54" i="23"/>
  <c r="AY54" i="23" s="1"/>
  <c r="AS55" i="23"/>
  <c r="AY55" i="23" s="1"/>
  <c r="AS56" i="23"/>
  <c r="AY56" i="23" s="1"/>
  <c r="AS57" i="23"/>
  <c r="AY57" i="23" s="1"/>
  <c r="AS8" i="23"/>
  <c r="AY8" i="23" s="1"/>
  <c r="AT8" i="23" s="1"/>
  <c r="F55" i="38" l="1"/>
  <c r="F56" i="38"/>
  <c r="F57" i="38"/>
  <c r="AS57" i="37"/>
  <c r="AS56" i="37"/>
  <c r="AS55" i="37"/>
  <c r="AS54" i="37"/>
  <c r="AS53" i="37"/>
  <c r="AS52" i="37"/>
  <c r="AS51" i="37"/>
  <c r="AS50" i="37"/>
  <c r="AS49" i="37"/>
  <c r="AS48" i="37"/>
  <c r="AS47" i="37"/>
  <c r="AS46" i="37"/>
  <c r="AS45" i="37"/>
  <c r="AS44" i="37"/>
  <c r="AS43" i="37"/>
  <c r="AS42" i="37"/>
  <c r="AS41" i="37"/>
  <c r="AS40" i="37"/>
  <c r="AS39" i="37"/>
  <c r="AS38" i="37"/>
  <c r="AS37" i="37"/>
  <c r="AS36" i="37"/>
  <c r="AS35" i="37"/>
  <c r="AS34" i="37"/>
  <c r="AS33" i="37"/>
  <c r="AS32" i="37"/>
  <c r="AS31" i="37"/>
  <c r="AS30" i="37"/>
  <c r="AS29" i="37"/>
  <c r="AS28" i="37"/>
  <c r="AS27" i="37"/>
  <c r="AS26" i="37"/>
  <c r="AS25" i="37"/>
  <c r="AS24" i="37"/>
  <c r="AS23" i="37"/>
  <c r="AS22" i="37"/>
  <c r="AS21" i="37"/>
  <c r="AS20" i="37"/>
  <c r="AS19" i="37"/>
  <c r="AS18" i="37"/>
  <c r="AS17" i="37"/>
  <c r="AS16" i="37"/>
  <c r="AS15" i="37"/>
  <c r="AS14" i="37"/>
  <c r="AS13" i="37"/>
  <c r="AS12" i="37"/>
  <c r="AS11" i="37"/>
  <c r="AS10" i="37"/>
  <c r="AS9" i="37"/>
  <c r="AS8" i="37"/>
  <c r="AS58" i="37" s="1"/>
  <c r="AS57" i="36"/>
  <c r="AS56" i="36"/>
  <c r="AS55" i="36"/>
  <c r="AS54" i="36"/>
  <c r="AS53" i="36"/>
  <c r="AS52" i="36"/>
  <c r="AS51" i="36"/>
  <c r="AS50" i="36"/>
  <c r="AS49" i="36"/>
  <c r="AS48" i="36"/>
  <c r="AS47" i="36"/>
  <c r="AS46" i="36"/>
  <c r="AS45" i="36"/>
  <c r="AS44" i="36"/>
  <c r="AS43" i="36"/>
  <c r="AS42" i="36"/>
  <c r="AS41" i="36"/>
  <c r="AS40" i="36"/>
  <c r="AS39" i="36"/>
  <c r="AS38" i="36"/>
  <c r="AS37" i="36"/>
  <c r="AS36" i="36"/>
  <c r="AS35" i="36"/>
  <c r="AS34" i="36"/>
  <c r="AS33" i="36"/>
  <c r="AS32" i="36"/>
  <c r="AS31" i="36"/>
  <c r="AS30" i="36"/>
  <c r="AS29" i="36"/>
  <c r="AS28" i="36"/>
  <c r="AS27" i="36"/>
  <c r="AS26" i="36"/>
  <c r="AS25" i="36"/>
  <c r="AS24" i="36"/>
  <c r="AS23" i="36"/>
  <c r="AS22" i="36"/>
  <c r="AS21" i="36"/>
  <c r="AS20" i="36"/>
  <c r="AS19" i="36"/>
  <c r="AS18" i="36"/>
  <c r="AS17" i="36"/>
  <c r="AS16" i="36"/>
  <c r="AS15" i="36"/>
  <c r="AS14" i="36"/>
  <c r="AS13" i="36"/>
  <c r="AS12" i="36"/>
  <c r="AS11" i="36"/>
  <c r="AS10" i="36"/>
  <c r="AS9" i="36"/>
  <c r="AS8" i="36"/>
  <c r="AS58" i="36" s="1"/>
  <c r="AS57" i="35"/>
  <c r="AS56" i="35"/>
  <c r="AS55" i="35"/>
  <c r="AS54" i="35"/>
  <c r="AS53" i="35"/>
  <c r="AS52" i="35"/>
  <c r="AS51" i="35"/>
  <c r="AS50" i="35"/>
  <c r="AS49" i="35"/>
  <c r="AS48" i="35"/>
  <c r="AS47" i="35"/>
  <c r="AS46" i="35"/>
  <c r="AS45" i="35"/>
  <c r="AS44" i="35"/>
  <c r="AS43" i="35"/>
  <c r="AS42" i="35"/>
  <c r="AS41" i="35"/>
  <c r="AS40" i="35"/>
  <c r="AS39" i="35"/>
  <c r="AS38" i="35"/>
  <c r="AS37" i="35"/>
  <c r="AS36" i="35"/>
  <c r="AS35" i="35"/>
  <c r="AS34" i="35"/>
  <c r="AS33" i="35"/>
  <c r="AS32" i="35"/>
  <c r="AS31" i="35"/>
  <c r="AS30" i="35"/>
  <c r="AS29" i="35"/>
  <c r="AS28" i="35"/>
  <c r="AS27" i="35"/>
  <c r="AS26" i="35"/>
  <c r="AS25" i="35"/>
  <c r="AS24" i="35"/>
  <c r="AS23" i="35"/>
  <c r="AS22" i="35"/>
  <c r="AS21" i="35"/>
  <c r="AS20" i="35"/>
  <c r="AS19" i="35"/>
  <c r="AS18" i="35"/>
  <c r="AS17" i="35"/>
  <c r="AS16" i="35"/>
  <c r="AS15" i="35"/>
  <c r="AS14" i="35"/>
  <c r="AS13" i="35"/>
  <c r="AS12" i="35"/>
  <c r="AS11" i="35"/>
  <c r="AS10" i="35"/>
  <c r="AS9" i="35"/>
  <c r="AS8" i="35"/>
  <c r="AS58" i="35" s="1"/>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8" i="34"/>
  <c r="AS58" i="34" s="1"/>
  <c r="AS57" i="33"/>
  <c r="AY57" i="33" s="1"/>
  <c r="AS56" i="33"/>
  <c r="AY56" i="33" s="1"/>
  <c r="AS55" i="33"/>
  <c r="AY55" i="33" s="1"/>
  <c r="AS54" i="33"/>
  <c r="AY54" i="33" s="1"/>
  <c r="AS53" i="33"/>
  <c r="AY53" i="33" s="1"/>
  <c r="AS52" i="33"/>
  <c r="AY52" i="33" s="1"/>
  <c r="AS51" i="33"/>
  <c r="AY51" i="33" s="1"/>
  <c r="AS50" i="33"/>
  <c r="AY50" i="33" s="1"/>
  <c r="AS49" i="33"/>
  <c r="AY49" i="33" s="1"/>
  <c r="AS48" i="33"/>
  <c r="AY48" i="33" s="1"/>
  <c r="AS47" i="33"/>
  <c r="AY47" i="33" s="1"/>
  <c r="AS46" i="33"/>
  <c r="AY46" i="33" s="1"/>
  <c r="AS45" i="33"/>
  <c r="AY45" i="33" s="1"/>
  <c r="AS44" i="33"/>
  <c r="AY44" i="33" s="1"/>
  <c r="AS43" i="33"/>
  <c r="AY43" i="33" s="1"/>
  <c r="AS42" i="33"/>
  <c r="AY42" i="33" s="1"/>
  <c r="AS41" i="33"/>
  <c r="AY41" i="33" s="1"/>
  <c r="AS40" i="33"/>
  <c r="AY40" i="33" s="1"/>
  <c r="AS39" i="33"/>
  <c r="AY39" i="33" s="1"/>
  <c r="AS38" i="33"/>
  <c r="AY38" i="33" s="1"/>
  <c r="AS37" i="33"/>
  <c r="AY37" i="33" s="1"/>
  <c r="AS36" i="33"/>
  <c r="AY36" i="33" s="1"/>
  <c r="AS35" i="33"/>
  <c r="AY35" i="33" s="1"/>
  <c r="AS34" i="33"/>
  <c r="AY34" i="33" s="1"/>
  <c r="AS33" i="33"/>
  <c r="AY33" i="33" s="1"/>
  <c r="AS32" i="33"/>
  <c r="AY32" i="33" s="1"/>
  <c r="AS31" i="33"/>
  <c r="AY31" i="33" s="1"/>
  <c r="AS30" i="33"/>
  <c r="AY30" i="33" s="1"/>
  <c r="AS29" i="33"/>
  <c r="AY29" i="33" s="1"/>
  <c r="AS28" i="33"/>
  <c r="AY28" i="33" s="1"/>
  <c r="AS27" i="33"/>
  <c r="AY27" i="33" s="1"/>
  <c r="AS26" i="33"/>
  <c r="AY26" i="33" s="1"/>
  <c r="AS25" i="33"/>
  <c r="AY25" i="33" s="1"/>
  <c r="AS24" i="33"/>
  <c r="AY24" i="33" s="1"/>
  <c r="AS23" i="33"/>
  <c r="AY23" i="33" s="1"/>
  <c r="AS22" i="33"/>
  <c r="AY22" i="33" s="1"/>
  <c r="AS21" i="33"/>
  <c r="AY21" i="33" s="1"/>
  <c r="AS20" i="33"/>
  <c r="AY20" i="33" s="1"/>
  <c r="AS19" i="33"/>
  <c r="AY19" i="33" s="1"/>
  <c r="AS18" i="33"/>
  <c r="AY18" i="33" s="1"/>
  <c r="AS17" i="33"/>
  <c r="AY17" i="33" s="1"/>
  <c r="AS16" i="33"/>
  <c r="AY16" i="33" s="1"/>
  <c r="AS15" i="33"/>
  <c r="AY15" i="33" s="1"/>
  <c r="AS14" i="33"/>
  <c r="AY14" i="33" s="1"/>
  <c r="AS13" i="33"/>
  <c r="AY13" i="33" s="1"/>
  <c r="AS12" i="33"/>
  <c r="AY12" i="33" s="1"/>
  <c r="AS11" i="33"/>
  <c r="AY11" i="33" s="1"/>
  <c r="AS10" i="33"/>
  <c r="AY10" i="33" s="1"/>
  <c r="AS9" i="33"/>
  <c r="AY9" i="33" s="1"/>
  <c r="AS8" i="33"/>
  <c r="AS57" i="32"/>
  <c r="AY57" i="32" s="1"/>
  <c r="AS56" i="32"/>
  <c r="AY56" i="32" s="1"/>
  <c r="AS55" i="32"/>
  <c r="AY55" i="32" s="1"/>
  <c r="AS54" i="32"/>
  <c r="AY54" i="32" s="1"/>
  <c r="AS53" i="32"/>
  <c r="AY53" i="32" s="1"/>
  <c r="AS52" i="32"/>
  <c r="AY52" i="32" s="1"/>
  <c r="AS51" i="32"/>
  <c r="AY51" i="32" s="1"/>
  <c r="AS50" i="32"/>
  <c r="AY50" i="32" s="1"/>
  <c r="AS49" i="32"/>
  <c r="AY49" i="32" s="1"/>
  <c r="AS48" i="32"/>
  <c r="AY48" i="32" s="1"/>
  <c r="AS47" i="32"/>
  <c r="AY47" i="32" s="1"/>
  <c r="AS46" i="32"/>
  <c r="AY46" i="32" s="1"/>
  <c r="AS45" i="32"/>
  <c r="AY45" i="32" s="1"/>
  <c r="AS44" i="32"/>
  <c r="AY44" i="32" s="1"/>
  <c r="AS43" i="32"/>
  <c r="AY43" i="32" s="1"/>
  <c r="AS42" i="32"/>
  <c r="AY42" i="32" s="1"/>
  <c r="AS41" i="32"/>
  <c r="AY41" i="32" s="1"/>
  <c r="AS40" i="32"/>
  <c r="AY40" i="32" s="1"/>
  <c r="AS39" i="32"/>
  <c r="AY39" i="32" s="1"/>
  <c r="AS38" i="32"/>
  <c r="AY38" i="32" s="1"/>
  <c r="AS37" i="32"/>
  <c r="AY37" i="32" s="1"/>
  <c r="AS36" i="32"/>
  <c r="AY36" i="32" s="1"/>
  <c r="AS35" i="32"/>
  <c r="AY35" i="32" s="1"/>
  <c r="AS34" i="32"/>
  <c r="AY34" i="32" s="1"/>
  <c r="AS33" i="32"/>
  <c r="AY33" i="32" s="1"/>
  <c r="AS32" i="32"/>
  <c r="AY32" i="32" s="1"/>
  <c r="AS31" i="32"/>
  <c r="AY31" i="32" s="1"/>
  <c r="AS30" i="32"/>
  <c r="AY30" i="32" s="1"/>
  <c r="AS29" i="32"/>
  <c r="AY29" i="32" s="1"/>
  <c r="AS28" i="32"/>
  <c r="AY28" i="32" s="1"/>
  <c r="AS27" i="32"/>
  <c r="AY27" i="32" s="1"/>
  <c r="AS26" i="32"/>
  <c r="AY26" i="32" s="1"/>
  <c r="AS25" i="32"/>
  <c r="AY25" i="32" s="1"/>
  <c r="AS24" i="32"/>
  <c r="AY24" i="32" s="1"/>
  <c r="AS23" i="32"/>
  <c r="AY23" i="32" s="1"/>
  <c r="AS22" i="32"/>
  <c r="AY22" i="32" s="1"/>
  <c r="AS21" i="32"/>
  <c r="AY21" i="32" s="1"/>
  <c r="AS20" i="32"/>
  <c r="AY20" i="32" s="1"/>
  <c r="AS19" i="32"/>
  <c r="AY19" i="32" s="1"/>
  <c r="AS18" i="32"/>
  <c r="AY18" i="32" s="1"/>
  <c r="AS17" i="32"/>
  <c r="AY17" i="32" s="1"/>
  <c r="AS16" i="32"/>
  <c r="AY16" i="32" s="1"/>
  <c r="AS15" i="32"/>
  <c r="AY15" i="32" s="1"/>
  <c r="AS14" i="32"/>
  <c r="AY14" i="32" s="1"/>
  <c r="AS13" i="32"/>
  <c r="AY13" i="32" s="1"/>
  <c r="AS12" i="32"/>
  <c r="AY12" i="32" s="1"/>
  <c r="AS11" i="32"/>
  <c r="AY11" i="32" s="1"/>
  <c r="AS10" i="32"/>
  <c r="AY10" i="32" s="1"/>
  <c r="AS9" i="32"/>
  <c r="AY9" i="32" s="1"/>
  <c r="AS8" i="32"/>
  <c r="AS57" i="31"/>
  <c r="AY57" i="31" s="1"/>
  <c r="AS56" i="31"/>
  <c r="AY56" i="31" s="1"/>
  <c r="AS55" i="31"/>
  <c r="AY55" i="31" s="1"/>
  <c r="AS54" i="31"/>
  <c r="AY54" i="31" s="1"/>
  <c r="AS53" i="31"/>
  <c r="AY53" i="31" s="1"/>
  <c r="AS52" i="31"/>
  <c r="AY52" i="31" s="1"/>
  <c r="AS51" i="31"/>
  <c r="AY51" i="31" s="1"/>
  <c r="AS50" i="31"/>
  <c r="AY50" i="31" s="1"/>
  <c r="AS49" i="31"/>
  <c r="AY49" i="31" s="1"/>
  <c r="AS48" i="31"/>
  <c r="AY48" i="31" s="1"/>
  <c r="AS47" i="31"/>
  <c r="AY47" i="31" s="1"/>
  <c r="AS46" i="31"/>
  <c r="AY46" i="31" s="1"/>
  <c r="AS45" i="31"/>
  <c r="AY45" i="31" s="1"/>
  <c r="AS44" i="31"/>
  <c r="AY44" i="31" s="1"/>
  <c r="AS43" i="31"/>
  <c r="AY43" i="31" s="1"/>
  <c r="AS42" i="31"/>
  <c r="AY42" i="31" s="1"/>
  <c r="AS41" i="31"/>
  <c r="AY41" i="31" s="1"/>
  <c r="AS40" i="31"/>
  <c r="AY40" i="31" s="1"/>
  <c r="AS39" i="31"/>
  <c r="AY39" i="31" s="1"/>
  <c r="AS38" i="31"/>
  <c r="AY38" i="31" s="1"/>
  <c r="AS37" i="31"/>
  <c r="AY37" i="31" s="1"/>
  <c r="AS36" i="31"/>
  <c r="AY36" i="31" s="1"/>
  <c r="AS35" i="31"/>
  <c r="AY35" i="31" s="1"/>
  <c r="AS34" i="31"/>
  <c r="AY34" i="31" s="1"/>
  <c r="AS33" i="31"/>
  <c r="AY33" i="31" s="1"/>
  <c r="AS32" i="31"/>
  <c r="AY32" i="31" s="1"/>
  <c r="AS31" i="31"/>
  <c r="AY31" i="31" s="1"/>
  <c r="AS30" i="31"/>
  <c r="AY30" i="31" s="1"/>
  <c r="AS29" i="31"/>
  <c r="AY29" i="31" s="1"/>
  <c r="AS28" i="31"/>
  <c r="AY28" i="31" s="1"/>
  <c r="AS27" i="31"/>
  <c r="AY27" i="31" s="1"/>
  <c r="AS26" i="31"/>
  <c r="AY26" i="31" s="1"/>
  <c r="AS25" i="31"/>
  <c r="AY25" i="31" s="1"/>
  <c r="AS24" i="31"/>
  <c r="AY24" i="31" s="1"/>
  <c r="AS23" i="31"/>
  <c r="AY23" i="31" s="1"/>
  <c r="AS22" i="31"/>
  <c r="AY22" i="31" s="1"/>
  <c r="AS21" i="31"/>
  <c r="AY21" i="31" s="1"/>
  <c r="AS20" i="31"/>
  <c r="AY20" i="31" s="1"/>
  <c r="AS19" i="31"/>
  <c r="AY19" i="31" s="1"/>
  <c r="AS18" i="31"/>
  <c r="AY18" i="31" s="1"/>
  <c r="AS17" i="31"/>
  <c r="AY17" i="31" s="1"/>
  <c r="AS16" i="31"/>
  <c r="AY16" i="31" s="1"/>
  <c r="AS15" i="31"/>
  <c r="AY15" i="31" s="1"/>
  <c r="AS14" i="31"/>
  <c r="AY14" i="31" s="1"/>
  <c r="AS13" i="31"/>
  <c r="AY13" i="31" s="1"/>
  <c r="AS12" i="31"/>
  <c r="AY12" i="31" s="1"/>
  <c r="AS11" i="31"/>
  <c r="AY11" i="31" s="1"/>
  <c r="AS10" i="31"/>
  <c r="AY10" i="31" s="1"/>
  <c r="AS9" i="31"/>
  <c r="AY9" i="31" s="1"/>
  <c r="AS8" i="31"/>
  <c r="AS57" i="29"/>
  <c r="AS56" i="29"/>
  <c r="AS55" i="29"/>
  <c r="AS54" i="29"/>
  <c r="AS53" i="29"/>
  <c r="AS52" i="29"/>
  <c r="AS51" i="29"/>
  <c r="AS50" i="29"/>
  <c r="AS49" i="29"/>
  <c r="AS48" i="29"/>
  <c r="AS47" i="29"/>
  <c r="AS46" i="29"/>
  <c r="AS45" i="29"/>
  <c r="AS44" i="29"/>
  <c r="AS43" i="29"/>
  <c r="AS42" i="29"/>
  <c r="AS41" i="29"/>
  <c r="AS40" i="29"/>
  <c r="AS39" i="29"/>
  <c r="AS38" i="29"/>
  <c r="AS37" i="29"/>
  <c r="AS36" i="29"/>
  <c r="AS35" i="29"/>
  <c r="AS34" i="29"/>
  <c r="AS33" i="29"/>
  <c r="AS32" i="29"/>
  <c r="AS31" i="29"/>
  <c r="AS30" i="29"/>
  <c r="AS29" i="29"/>
  <c r="AS28" i="29"/>
  <c r="AS27" i="29"/>
  <c r="AS26" i="29"/>
  <c r="AS25" i="29"/>
  <c r="AS24" i="29"/>
  <c r="AS23" i="29"/>
  <c r="AS22" i="29"/>
  <c r="AS21" i="29"/>
  <c r="AS20" i="29"/>
  <c r="AS19" i="29"/>
  <c r="AS18" i="29"/>
  <c r="AS17" i="29"/>
  <c r="AS16" i="29"/>
  <c r="AS15" i="29"/>
  <c r="AS14" i="29"/>
  <c r="AS13" i="29"/>
  <c r="AS12" i="29"/>
  <c r="AS11" i="29"/>
  <c r="AS10" i="29"/>
  <c r="AS9" i="29"/>
  <c r="AS8" i="29"/>
  <c r="AS58" i="29" s="1"/>
  <c r="AS57" i="26"/>
  <c r="AS56" i="26"/>
  <c r="AS55" i="26"/>
  <c r="AS54" i="26"/>
  <c r="AS53" i="26"/>
  <c r="AS52" i="26"/>
  <c r="AS51" i="26"/>
  <c r="AS50" i="26"/>
  <c r="AS49" i="26"/>
  <c r="AS48" i="26"/>
  <c r="AS47" i="26"/>
  <c r="AS46" i="26"/>
  <c r="AS45" i="26"/>
  <c r="AS44" i="26"/>
  <c r="AS43" i="26"/>
  <c r="AS42" i="26"/>
  <c r="AS41" i="26"/>
  <c r="AS40" i="26"/>
  <c r="AS39" i="26"/>
  <c r="AS38" i="26"/>
  <c r="AS37" i="26"/>
  <c r="AS36" i="26"/>
  <c r="AS35" i="26"/>
  <c r="AS34" i="26"/>
  <c r="AS33" i="26"/>
  <c r="AS32" i="26"/>
  <c r="AS31" i="26"/>
  <c r="AS30" i="26"/>
  <c r="AS29" i="26"/>
  <c r="AS28" i="26"/>
  <c r="AS27" i="26"/>
  <c r="AS26" i="26"/>
  <c r="AS25" i="26"/>
  <c r="AS24" i="26"/>
  <c r="AS23" i="26"/>
  <c r="AS22" i="26"/>
  <c r="AS21" i="26"/>
  <c r="AS20" i="26"/>
  <c r="AS19" i="26"/>
  <c r="AS18" i="26"/>
  <c r="AS17" i="26"/>
  <c r="AS16" i="26"/>
  <c r="AS15" i="26"/>
  <c r="AS14" i="26"/>
  <c r="AS13" i="26"/>
  <c r="AS12" i="26"/>
  <c r="AS11" i="26"/>
  <c r="AS10" i="26"/>
  <c r="AS9" i="26"/>
  <c r="AS8" i="26"/>
  <c r="AS58" i="26" s="1"/>
  <c r="AS57" i="25"/>
  <c r="AY57" i="25" s="1"/>
  <c r="AS56" i="25"/>
  <c r="AY56" i="25" s="1"/>
  <c r="AS55" i="25"/>
  <c r="AY55" i="25" s="1"/>
  <c r="AS54" i="25"/>
  <c r="AY54" i="25" s="1"/>
  <c r="AS53" i="25"/>
  <c r="AY53" i="25" s="1"/>
  <c r="AS52" i="25"/>
  <c r="AY52" i="25" s="1"/>
  <c r="AS51" i="25"/>
  <c r="AY51" i="25" s="1"/>
  <c r="AS50" i="25"/>
  <c r="AY50" i="25" s="1"/>
  <c r="AS49" i="25"/>
  <c r="AY49" i="25" s="1"/>
  <c r="AS48" i="25"/>
  <c r="AY48" i="25" s="1"/>
  <c r="AS47" i="25"/>
  <c r="AY47" i="25" s="1"/>
  <c r="AS46" i="25"/>
  <c r="AY46" i="25" s="1"/>
  <c r="AS45" i="25"/>
  <c r="AY45" i="25" s="1"/>
  <c r="AS44" i="25"/>
  <c r="AY44" i="25" s="1"/>
  <c r="AS43" i="25"/>
  <c r="AY43" i="25" s="1"/>
  <c r="AS42" i="25"/>
  <c r="AY42" i="25" s="1"/>
  <c r="AS41" i="25"/>
  <c r="AY41" i="25" s="1"/>
  <c r="AS40" i="25"/>
  <c r="AY40" i="25" s="1"/>
  <c r="AS39" i="25"/>
  <c r="AY39" i="25" s="1"/>
  <c r="AS38" i="25"/>
  <c r="AY38" i="25" s="1"/>
  <c r="AS37" i="25"/>
  <c r="AY37" i="25" s="1"/>
  <c r="AS36" i="25"/>
  <c r="AY36" i="25" s="1"/>
  <c r="AS35" i="25"/>
  <c r="AY35" i="25" s="1"/>
  <c r="AS34" i="25"/>
  <c r="AY34" i="25" s="1"/>
  <c r="AS33" i="25"/>
  <c r="AY33" i="25" s="1"/>
  <c r="AS32" i="25"/>
  <c r="AY32" i="25" s="1"/>
  <c r="AS31" i="25"/>
  <c r="AY31" i="25" s="1"/>
  <c r="AS30" i="25"/>
  <c r="AY30" i="25" s="1"/>
  <c r="AS29" i="25"/>
  <c r="AY29" i="25" s="1"/>
  <c r="AS28" i="25"/>
  <c r="AY28" i="25" s="1"/>
  <c r="AS27" i="25"/>
  <c r="AY27" i="25" s="1"/>
  <c r="AS26" i="25"/>
  <c r="AY26" i="25" s="1"/>
  <c r="AS25" i="25"/>
  <c r="AY25" i="25" s="1"/>
  <c r="AS24" i="25"/>
  <c r="AY24" i="25" s="1"/>
  <c r="AS23" i="25"/>
  <c r="AY23" i="25" s="1"/>
  <c r="AS22" i="25"/>
  <c r="AY22" i="25" s="1"/>
  <c r="AS21" i="25"/>
  <c r="AY21" i="25" s="1"/>
  <c r="AS20" i="25"/>
  <c r="AY20" i="25" s="1"/>
  <c r="AS19" i="25"/>
  <c r="AY19" i="25" s="1"/>
  <c r="AS18" i="25"/>
  <c r="AY18" i="25" s="1"/>
  <c r="AS17" i="25"/>
  <c r="AY17" i="25" s="1"/>
  <c r="AS16" i="25"/>
  <c r="AY16" i="25" s="1"/>
  <c r="AS15" i="25"/>
  <c r="AY15" i="25" s="1"/>
  <c r="AS14" i="25"/>
  <c r="AY14" i="25" s="1"/>
  <c r="AS13" i="25"/>
  <c r="AY13" i="25" s="1"/>
  <c r="AS12" i="25"/>
  <c r="AY12" i="25" s="1"/>
  <c r="AS11" i="25"/>
  <c r="AY11" i="25" s="1"/>
  <c r="AS10" i="25"/>
  <c r="AY10" i="25" s="1"/>
  <c r="AS9" i="25"/>
  <c r="AY9" i="25" s="1"/>
  <c r="AS8" i="25"/>
  <c r="AS57" i="24"/>
  <c r="AY57" i="24" s="1"/>
  <c r="AS56" i="24"/>
  <c r="AY56" i="24" s="1"/>
  <c r="AS55" i="24"/>
  <c r="AY55" i="24" s="1"/>
  <c r="AS54" i="24"/>
  <c r="AY54" i="24" s="1"/>
  <c r="AS53" i="24"/>
  <c r="AY53" i="24" s="1"/>
  <c r="AS52" i="24"/>
  <c r="AY52" i="24" s="1"/>
  <c r="AS51" i="24"/>
  <c r="AY51" i="24" s="1"/>
  <c r="AS50" i="24"/>
  <c r="AY50" i="24" s="1"/>
  <c r="AS49" i="24"/>
  <c r="AY49" i="24" s="1"/>
  <c r="AS48" i="24"/>
  <c r="AY48" i="24" s="1"/>
  <c r="AS47" i="24"/>
  <c r="AY47" i="24" s="1"/>
  <c r="AS46" i="24"/>
  <c r="AY46" i="24" s="1"/>
  <c r="AS45" i="24"/>
  <c r="AY45" i="24" s="1"/>
  <c r="AS44" i="24"/>
  <c r="AY44" i="24" s="1"/>
  <c r="AS43" i="24"/>
  <c r="AY43" i="24" s="1"/>
  <c r="AS42" i="24"/>
  <c r="AY42" i="24" s="1"/>
  <c r="AS41" i="24"/>
  <c r="AY41" i="24" s="1"/>
  <c r="AS40" i="24"/>
  <c r="AY40" i="24" s="1"/>
  <c r="AS39" i="24"/>
  <c r="AY39" i="24" s="1"/>
  <c r="AS38" i="24"/>
  <c r="AY38" i="24" s="1"/>
  <c r="AS37" i="24"/>
  <c r="AY37" i="24" s="1"/>
  <c r="AS36" i="24"/>
  <c r="AY36" i="24" s="1"/>
  <c r="AS35" i="24"/>
  <c r="AY35" i="24" s="1"/>
  <c r="AS34" i="24"/>
  <c r="AY34" i="24" s="1"/>
  <c r="AS33" i="24"/>
  <c r="AY33" i="24" s="1"/>
  <c r="AS32" i="24"/>
  <c r="AY32" i="24" s="1"/>
  <c r="AS31" i="24"/>
  <c r="AY31" i="24" s="1"/>
  <c r="AS30" i="24"/>
  <c r="AY30" i="24" s="1"/>
  <c r="AS29" i="24"/>
  <c r="AY29" i="24" s="1"/>
  <c r="AS28" i="24"/>
  <c r="AY28" i="24" s="1"/>
  <c r="AS27" i="24"/>
  <c r="AY27" i="24" s="1"/>
  <c r="AS26" i="24"/>
  <c r="AY26" i="24" s="1"/>
  <c r="AS25" i="24"/>
  <c r="AY25" i="24" s="1"/>
  <c r="AS24" i="24"/>
  <c r="AY24" i="24" s="1"/>
  <c r="AS23" i="24"/>
  <c r="AY23" i="24" s="1"/>
  <c r="AS22" i="24"/>
  <c r="AY22" i="24" s="1"/>
  <c r="AS21" i="24"/>
  <c r="AY21" i="24" s="1"/>
  <c r="AS20" i="24"/>
  <c r="AY20" i="24" s="1"/>
  <c r="AS19" i="24"/>
  <c r="AY19" i="24" s="1"/>
  <c r="AS18" i="24"/>
  <c r="AY18" i="24" s="1"/>
  <c r="AS17" i="24"/>
  <c r="AY17" i="24" s="1"/>
  <c r="AS16" i="24"/>
  <c r="AY16" i="24" s="1"/>
  <c r="AS15" i="24"/>
  <c r="AY15" i="24" s="1"/>
  <c r="AS14" i="24"/>
  <c r="AY14" i="24" s="1"/>
  <c r="AS13" i="24"/>
  <c r="AY13" i="24" s="1"/>
  <c r="AS12" i="24"/>
  <c r="AY12" i="24" s="1"/>
  <c r="AS11" i="24"/>
  <c r="AY11" i="24" s="1"/>
  <c r="AS10" i="24"/>
  <c r="AY10" i="24" s="1"/>
  <c r="AS9" i="24"/>
  <c r="AY9" i="24" s="1"/>
  <c r="AS8" i="24"/>
  <c r="AR57" i="37"/>
  <c r="AQ57" i="37"/>
  <c r="AP57" i="37"/>
  <c r="AO57" i="37"/>
  <c r="AN57" i="37"/>
  <c r="AM57" i="37"/>
  <c r="AL57" i="37"/>
  <c r="AK57" i="37"/>
  <c r="AJ57" i="37"/>
  <c r="AI57" i="37"/>
  <c r="AR56" i="37"/>
  <c r="AQ56" i="37"/>
  <c r="AP56" i="37"/>
  <c r="AO56" i="37"/>
  <c r="AN56" i="37"/>
  <c r="AM56" i="37"/>
  <c r="AL56" i="37"/>
  <c r="AK56" i="37"/>
  <c r="AJ56" i="37"/>
  <c r="AI56" i="37"/>
  <c r="AR55" i="37"/>
  <c r="AQ55" i="37"/>
  <c r="AP55" i="37"/>
  <c r="AO55" i="37"/>
  <c r="AN55" i="37"/>
  <c r="AM55" i="37"/>
  <c r="AL55" i="37"/>
  <c r="AK55" i="37"/>
  <c r="AJ55" i="37"/>
  <c r="AI55" i="37"/>
  <c r="AR54" i="37"/>
  <c r="AQ54" i="37"/>
  <c r="AP54" i="37"/>
  <c r="AO54" i="37"/>
  <c r="AN54" i="37"/>
  <c r="AM54" i="37"/>
  <c r="AL54" i="37"/>
  <c r="AK54" i="37"/>
  <c r="AJ54" i="37"/>
  <c r="AI54" i="37"/>
  <c r="AR53" i="37"/>
  <c r="AQ53" i="37"/>
  <c r="AP53" i="37"/>
  <c r="AO53" i="37"/>
  <c r="AN53" i="37"/>
  <c r="AM53" i="37"/>
  <c r="AL53" i="37"/>
  <c r="AK53" i="37"/>
  <c r="AJ53" i="37"/>
  <c r="AI53" i="37"/>
  <c r="AR52" i="37"/>
  <c r="AQ52" i="37"/>
  <c r="AP52" i="37"/>
  <c r="AO52" i="37"/>
  <c r="AN52" i="37"/>
  <c r="AM52" i="37"/>
  <c r="AL52" i="37"/>
  <c r="AK52" i="37"/>
  <c r="AJ52" i="37"/>
  <c r="AI52" i="37"/>
  <c r="AR51" i="37"/>
  <c r="AQ51" i="37"/>
  <c r="AP51" i="37"/>
  <c r="AO51" i="37"/>
  <c r="AN51" i="37"/>
  <c r="AM51" i="37"/>
  <c r="AL51" i="37"/>
  <c r="AK51" i="37"/>
  <c r="AJ51" i="37"/>
  <c r="AI51" i="37"/>
  <c r="AR50" i="37"/>
  <c r="AQ50" i="37"/>
  <c r="AP50" i="37"/>
  <c r="AO50" i="37"/>
  <c r="AN50" i="37"/>
  <c r="AM50" i="37"/>
  <c r="AL50" i="37"/>
  <c r="AK50" i="37"/>
  <c r="AJ50" i="37"/>
  <c r="AI50" i="37"/>
  <c r="AR49" i="37"/>
  <c r="AQ49" i="37"/>
  <c r="AP49" i="37"/>
  <c r="AO49" i="37"/>
  <c r="AN49" i="37"/>
  <c r="AM49" i="37"/>
  <c r="AL49" i="37"/>
  <c r="AK49" i="37"/>
  <c r="AJ49" i="37"/>
  <c r="AI49" i="37"/>
  <c r="AR48" i="37"/>
  <c r="AQ48" i="37"/>
  <c r="AP48" i="37"/>
  <c r="AO48" i="37"/>
  <c r="AN48" i="37"/>
  <c r="AM48" i="37"/>
  <c r="AL48" i="37"/>
  <c r="AK48" i="37"/>
  <c r="AJ48" i="37"/>
  <c r="AI48" i="37"/>
  <c r="AR47" i="37"/>
  <c r="AQ47" i="37"/>
  <c r="AP47" i="37"/>
  <c r="AO47" i="37"/>
  <c r="AN47" i="37"/>
  <c r="AM47" i="37"/>
  <c r="AL47" i="37"/>
  <c r="AK47" i="37"/>
  <c r="AJ47" i="37"/>
  <c r="AI47" i="37"/>
  <c r="AR46" i="37"/>
  <c r="AQ46" i="37"/>
  <c r="AP46" i="37"/>
  <c r="AO46" i="37"/>
  <c r="AN46" i="37"/>
  <c r="AM46" i="37"/>
  <c r="AL46" i="37"/>
  <c r="AK46" i="37"/>
  <c r="AJ46" i="37"/>
  <c r="AI46" i="37"/>
  <c r="AR45" i="37"/>
  <c r="AQ45" i="37"/>
  <c r="AP45" i="37"/>
  <c r="AO45" i="37"/>
  <c r="AN45" i="37"/>
  <c r="AM45" i="37"/>
  <c r="AL45" i="37"/>
  <c r="AK45" i="37"/>
  <c r="AJ45" i="37"/>
  <c r="AI45" i="37"/>
  <c r="AR44" i="37"/>
  <c r="AQ44" i="37"/>
  <c r="AP44" i="37"/>
  <c r="AO44" i="37"/>
  <c r="AN44" i="37"/>
  <c r="AM44" i="37"/>
  <c r="AL44" i="37"/>
  <c r="AK44" i="37"/>
  <c r="AJ44" i="37"/>
  <c r="AI44" i="37"/>
  <c r="AR43" i="37"/>
  <c r="AQ43" i="37"/>
  <c r="AP43" i="37"/>
  <c r="AO43" i="37"/>
  <c r="AN43" i="37"/>
  <c r="AM43" i="37"/>
  <c r="AL43" i="37"/>
  <c r="AK43" i="37"/>
  <c r="AJ43" i="37"/>
  <c r="AI43" i="37"/>
  <c r="AR42" i="37"/>
  <c r="AQ42" i="37"/>
  <c r="AP42" i="37"/>
  <c r="AO42" i="37"/>
  <c r="AN42" i="37"/>
  <c r="AM42" i="37"/>
  <c r="AL42" i="37"/>
  <c r="AK42" i="37"/>
  <c r="AJ42" i="37"/>
  <c r="AI42" i="37"/>
  <c r="AR41" i="37"/>
  <c r="AQ41" i="37"/>
  <c r="AP41" i="37"/>
  <c r="AO41" i="37"/>
  <c r="AN41" i="37"/>
  <c r="AM41" i="37"/>
  <c r="AL41" i="37"/>
  <c r="AK41" i="37"/>
  <c r="AJ41" i="37"/>
  <c r="AI41" i="37"/>
  <c r="AR40" i="37"/>
  <c r="AQ40" i="37"/>
  <c r="AP40" i="37"/>
  <c r="AO40" i="37"/>
  <c r="AN40" i="37"/>
  <c r="AM40" i="37"/>
  <c r="AL40" i="37"/>
  <c r="AK40" i="37"/>
  <c r="AJ40" i="37"/>
  <c r="AI40" i="37"/>
  <c r="AR39" i="37"/>
  <c r="AQ39" i="37"/>
  <c r="AP39" i="37"/>
  <c r="AO39" i="37"/>
  <c r="AN39" i="37"/>
  <c r="AM39" i="37"/>
  <c r="AL39" i="37"/>
  <c r="AK39" i="37"/>
  <c r="AJ39" i="37"/>
  <c r="AI39" i="37"/>
  <c r="AR38" i="37"/>
  <c r="AQ38" i="37"/>
  <c r="AP38" i="37"/>
  <c r="AO38" i="37"/>
  <c r="AN38" i="37"/>
  <c r="AM38" i="37"/>
  <c r="AL38" i="37"/>
  <c r="AK38" i="37"/>
  <c r="AJ38" i="37"/>
  <c r="AI38" i="37"/>
  <c r="AR37" i="37"/>
  <c r="AQ37" i="37"/>
  <c r="AP37" i="37"/>
  <c r="AO37" i="37"/>
  <c r="AN37" i="37"/>
  <c r="AM37" i="37"/>
  <c r="AL37" i="37"/>
  <c r="AK37" i="37"/>
  <c r="AJ37" i="37"/>
  <c r="AI37" i="37"/>
  <c r="AR36" i="37"/>
  <c r="AQ36" i="37"/>
  <c r="AP36" i="37"/>
  <c r="AO36" i="37"/>
  <c r="AN36" i="37"/>
  <c r="AM36" i="37"/>
  <c r="AL36" i="37"/>
  <c r="AK36" i="37"/>
  <c r="AJ36" i="37"/>
  <c r="AI36" i="37"/>
  <c r="AR35" i="37"/>
  <c r="AQ35" i="37"/>
  <c r="AP35" i="37"/>
  <c r="AO35" i="37"/>
  <c r="AN35" i="37"/>
  <c r="AM35" i="37"/>
  <c r="AL35" i="37"/>
  <c r="AK35" i="37"/>
  <c r="AJ35" i="37"/>
  <c r="AI35" i="37"/>
  <c r="AR34" i="37"/>
  <c r="AQ34" i="37"/>
  <c r="AP34" i="37"/>
  <c r="AO34" i="37"/>
  <c r="AN34" i="37"/>
  <c r="AM34" i="37"/>
  <c r="AL34" i="37"/>
  <c r="AK34" i="37"/>
  <c r="AJ34" i="37"/>
  <c r="AI34" i="37"/>
  <c r="AR33" i="37"/>
  <c r="AQ33" i="37"/>
  <c r="AP33" i="37"/>
  <c r="AO33" i="37"/>
  <c r="AN33" i="37"/>
  <c r="AM33" i="37"/>
  <c r="AL33" i="37"/>
  <c r="AK33" i="37"/>
  <c r="AJ33" i="37"/>
  <c r="AI33" i="37"/>
  <c r="AR32" i="37"/>
  <c r="AQ32" i="37"/>
  <c r="AP32" i="37"/>
  <c r="AO32" i="37"/>
  <c r="AN32" i="37"/>
  <c r="AM32" i="37"/>
  <c r="AL32" i="37"/>
  <c r="AK32" i="37"/>
  <c r="AJ32" i="37"/>
  <c r="AI32" i="37"/>
  <c r="AR31" i="37"/>
  <c r="AQ31" i="37"/>
  <c r="AP31" i="37"/>
  <c r="AO31" i="37"/>
  <c r="AN31" i="37"/>
  <c r="AM31" i="37"/>
  <c r="AL31" i="37"/>
  <c r="AK31" i="37"/>
  <c r="AJ31" i="37"/>
  <c r="AI31" i="37"/>
  <c r="AR30" i="37"/>
  <c r="AQ30" i="37"/>
  <c r="AP30" i="37"/>
  <c r="AO30" i="37"/>
  <c r="AN30" i="37"/>
  <c r="AM30" i="37"/>
  <c r="AL30" i="37"/>
  <c r="AK30" i="37"/>
  <c r="AJ30" i="37"/>
  <c r="AI30" i="37"/>
  <c r="AR29" i="37"/>
  <c r="AQ29" i="37"/>
  <c r="AP29" i="37"/>
  <c r="AO29" i="37"/>
  <c r="AN29" i="37"/>
  <c r="AM29" i="37"/>
  <c r="AL29" i="37"/>
  <c r="AK29" i="37"/>
  <c r="AJ29" i="37"/>
  <c r="AI29" i="37"/>
  <c r="AR28" i="37"/>
  <c r="AQ28" i="37"/>
  <c r="AP28" i="37"/>
  <c r="AO28" i="37"/>
  <c r="AN28" i="37"/>
  <c r="AM28" i="37"/>
  <c r="AL28" i="37"/>
  <c r="AK28" i="37"/>
  <c r="AJ28" i="37"/>
  <c r="AI28" i="37"/>
  <c r="AR27" i="37"/>
  <c r="AQ27" i="37"/>
  <c r="AP27" i="37"/>
  <c r="AO27" i="37"/>
  <c r="AN27" i="37"/>
  <c r="AM27" i="37"/>
  <c r="AL27" i="37"/>
  <c r="AK27" i="37"/>
  <c r="AJ27" i="37"/>
  <c r="AI27" i="37"/>
  <c r="AR26" i="37"/>
  <c r="AQ26" i="37"/>
  <c r="AP26" i="37"/>
  <c r="AO26" i="37"/>
  <c r="AN26" i="37"/>
  <c r="AM26" i="37"/>
  <c r="AL26" i="37"/>
  <c r="AK26" i="37"/>
  <c r="AJ26" i="37"/>
  <c r="AI26" i="37"/>
  <c r="AR25" i="37"/>
  <c r="AQ25" i="37"/>
  <c r="AP25" i="37"/>
  <c r="AO25" i="37"/>
  <c r="AN25" i="37"/>
  <c r="AM25" i="37"/>
  <c r="AL25" i="37"/>
  <c r="AK25" i="37"/>
  <c r="AJ25" i="37"/>
  <c r="AI25" i="37"/>
  <c r="AR24" i="37"/>
  <c r="AQ24" i="37"/>
  <c r="AP24" i="37"/>
  <c r="AO24" i="37"/>
  <c r="AN24" i="37"/>
  <c r="AM24" i="37"/>
  <c r="AL24" i="37"/>
  <c r="AK24" i="37"/>
  <c r="AJ24" i="37"/>
  <c r="AI24" i="37"/>
  <c r="AR23" i="37"/>
  <c r="AQ23" i="37"/>
  <c r="AP23" i="37"/>
  <c r="AO23" i="37"/>
  <c r="AN23" i="37"/>
  <c r="AM23" i="37"/>
  <c r="AL23" i="37"/>
  <c r="AK23" i="37"/>
  <c r="AJ23" i="37"/>
  <c r="AI23" i="37"/>
  <c r="AR22" i="37"/>
  <c r="AQ22" i="37"/>
  <c r="AP22" i="37"/>
  <c r="AO22" i="37"/>
  <c r="AN22" i="37"/>
  <c r="AM22" i="37"/>
  <c r="AL22" i="37"/>
  <c r="AK22" i="37"/>
  <c r="AJ22" i="37"/>
  <c r="AI22" i="37"/>
  <c r="AR21" i="37"/>
  <c r="AQ21" i="37"/>
  <c r="AP21" i="37"/>
  <c r="AO21" i="37"/>
  <c r="AN21" i="37"/>
  <c r="AM21" i="37"/>
  <c r="AL21" i="37"/>
  <c r="AK21" i="37"/>
  <c r="AJ21" i="37"/>
  <c r="AI21" i="37"/>
  <c r="AR20" i="37"/>
  <c r="AQ20" i="37"/>
  <c r="AP20" i="37"/>
  <c r="AO20" i="37"/>
  <c r="AN20" i="37"/>
  <c r="AM20" i="37"/>
  <c r="AL20" i="37"/>
  <c r="AK20" i="37"/>
  <c r="AJ20" i="37"/>
  <c r="AI20" i="37"/>
  <c r="AR19" i="37"/>
  <c r="AQ19" i="37"/>
  <c r="AP19" i="37"/>
  <c r="AO19" i="37"/>
  <c r="AN19" i="37"/>
  <c r="AM19" i="37"/>
  <c r="AL19" i="37"/>
  <c r="AK19" i="37"/>
  <c r="AJ19" i="37"/>
  <c r="AI19" i="37"/>
  <c r="AR18" i="37"/>
  <c r="AQ18" i="37"/>
  <c r="AP18" i="37"/>
  <c r="AO18" i="37"/>
  <c r="AN18" i="37"/>
  <c r="AM18" i="37"/>
  <c r="AL18" i="37"/>
  <c r="AK18" i="37"/>
  <c r="AJ18" i="37"/>
  <c r="AI18" i="37"/>
  <c r="AR17" i="37"/>
  <c r="AQ17" i="37"/>
  <c r="AP17" i="37"/>
  <c r="AO17" i="37"/>
  <c r="AN17" i="37"/>
  <c r="AM17" i="37"/>
  <c r="AL17" i="37"/>
  <c r="AK17" i="37"/>
  <c r="AJ17" i="37"/>
  <c r="AI17" i="37"/>
  <c r="AR16" i="37"/>
  <c r="AQ16" i="37"/>
  <c r="AP16" i="37"/>
  <c r="AO16" i="37"/>
  <c r="AN16" i="37"/>
  <c r="AM16" i="37"/>
  <c r="AL16" i="37"/>
  <c r="AK16" i="37"/>
  <c r="AJ16" i="37"/>
  <c r="AI16" i="37"/>
  <c r="AR15" i="37"/>
  <c r="AQ15" i="37"/>
  <c r="AP15" i="37"/>
  <c r="AO15" i="37"/>
  <c r="AN15" i="37"/>
  <c r="AM15" i="37"/>
  <c r="AL15" i="37"/>
  <c r="AK15" i="37"/>
  <c r="AJ15" i="37"/>
  <c r="AI15" i="37"/>
  <c r="AR14" i="37"/>
  <c r="AQ14" i="37"/>
  <c r="AP14" i="37"/>
  <c r="AO14" i="37"/>
  <c r="AN14" i="37"/>
  <c r="AM14" i="37"/>
  <c r="AL14" i="37"/>
  <c r="AK14" i="37"/>
  <c r="AJ14" i="37"/>
  <c r="AI14" i="37"/>
  <c r="AR13" i="37"/>
  <c r="AQ13" i="37"/>
  <c r="AP13" i="37"/>
  <c r="AO13" i="37"/>
  <c r="AN13" i="37"/>
  <c r="AM13" i="37"/>
  <c r="AL13" i="37"/>
  <c r="AK13" i="37"/>
  <c r="AJ13" i="37"/>
  <c r="AI13" i="37"/>
  <c r="AR12" i="37"/>
  <c r="AQ12" i="37"/>
  <c r="AP12" i="37"/>
  <c r="AO12" i="37"/>
  <c r="AN12" i="37"/>
  <c r="AM12" i="37"/>
  <c r="AL12" i="37"/>
  <c r="AK12" i="37"/>
  <c r="AJ12" i="37"/>
  <c r="AI12" i="37"/>
  <c r="AR11" i="37"/>
  <c r="AQ11" i="37"/>
  <c r="AP11" i="37"/>
  <c r="AO11" i="37"/>
  <c r="AN11" i="37"/>
  <c r="AM11" i="37"/>
  <c r="AL11" i="37"/>
  <c r="AK11" i="37"/>
  <c r="AJ11" i="37"/>
  <c r="AI11" i="37"/>
  <c r="AR10" i="37"/>
  <c r="AQ10" i="37"/>
  <c r="AP10" i="37"/>
  <c r="AO10" i="37"/>
  <c r="AN10" i="37"/>
  <c r="AM10" i="37"/>
  <c r="AL10" i="37"/>
  <c r="AK10" i="37"/>
  <c r="AJ10" i="37"/>
  <c r="AI10" i="37"/>
  <c r="AR9" i="37"/>
  <c r="AQ9" i="37"/>
  <c r="AP9" i="37"/>
  <c r="AO9" i="37"/>
  <c r="AN9" i="37"/>
  <c r="AM9" i="37"/>
  <c r="AL9" i="37"/>
  <c r="AK9" i="37"/>
  <c r="AJ9" i="37"/>
  <c r="AI9" i="37"/>
  <c r="AR8" i="37"/>
  <c r="AR58" i="37" s="1"/>
  <c r="AQ8" i="37"/>
  <c r="AQ58" i="37" s="1"/>
  <c r="AP8" i="37"/>
  <c r="AP58" i="37" s="1"/>
  <c r="AO8" i="37"/>
  <c r="AO58" i="37" s="1"/>
  <c r="AN8" i="37"/>
  <c r="AN58" i="37" s="1"/>
  <c r="AM8" i="37"/>
  <c r="AM58" i="37" s="1"/>
  <c r="AL8" i="37"/>
  <c r="AL58" i="37" s="1"/>
  <c r="AK8" i="37"/>
  <c r="AK58" i="37" s="1"/>
  <c r="AJ8" i="37"/>
  <c r="AJ58" i="37" s="1"/>
  <c r="AI8" i="37"/>
  <c r="AR57" i="36"/>
  <c r="AQ57" i="36"/>
  <c r="AP57" i="36"/>
  <c r="AO57" i="36"/>
  <c r="AN57" i="36"/>
  <c r="AM57" i="36"/>
  <c r="AL57" i="36"/>
  <c r="AK57" i="36"/>
  <c r="AJ57" i="36"/>
  <c r="AI57" i="36"/>
  <c r="AR56" i="36"/>
  <c r="AQ56" i="36"/>
  <c r="AP56" i="36"/>
  <c r="AO56" i="36"/>
  <c r="AN56" i="36"/>
  <c r="AM56" i="36"/>
  <c r="AL56" i="36"/>
  <c r="AK56" i="36"/>
  <c r="AJ56" i="36"/>
  <c r="AI56" i="36"/>
  <c r="AR55" i="36"/>
  <c r="AQ55" i="36"/>
  <c r="AP55" i="36"/>
  <c r="AO55" i="36"/>
  <c r="AN55" i="36"/>
  <c r="AM55" i="36"/>
  <c r="AL55" i="36"/>
  <c r="AK55" i="36"/>
  <c r="AJ55" i="36"/>
  <c r="AI55" i="36"/>
  <c r="AR54" i="36"/>
  <c r="AQ54" i="36"/>
  <c r="AP54" i="36"/>
  <c r="AO54" i="36"/>
  <c r="AN54" i="36"/>
  <c r="AM54" i="36"/>
  <c r="AL54" i="36"/>
  <c r="AK54" i="36"/>
  <c r="AJ54" i="36"/>
  <c r="AI54" i="36"/>
  <c r="AR53" i="36"/>
  <c r="AQ53" i="36"/>
  <c r="AP53" i="36"/>
  <c r="AO53" i="36"/>
  <c r="AN53" i="36"/>
  <c r="AM53" i="36"/>
  <c r="AL53" i="36"/>
  <c r="AK53" i="36"/>
  <c r="AJ53" i="36"/>
  <c r="AI53" i="36"/>
  <c r="AR52" i="36"/>
  <c r="AQ52" i="36"/>
  <c r="AP52" i="36"/>
  <c r="AO52" i="36"/>
  <c r="AN52" i="36"/>
  <c r="AM52" i="36"/>
  <c r="AL52" i="36"/>
  <c r="AK52" i="36"/>
  <c r="AJ52" i="36"/>
  <c r="AI52" i="36"/>
  <c r="AR51" i="36"/>
  <c r="AQ51" i="36"/>
  <c r="AP51" i="36"/>
  <c r="AO51" i="36"/>
  <c r="AN51" i="36"/>
  <c r="AM51" i="36"/>
  <c r="AL51" i="36"/>
  <c r="AK51" i="36"/>
  <c r="AJ51" i="36"/>
  <c r="AI51" i="36"/>
  <c r="AR50" i="36"/>
  <c r="AQ50" i="36"/>
  <c r="AP50" i="36"/>
  <c r="AO50" i="36"/>
  <c r="AN50" i="36"/>
  <c r="AM50" i="36"/>
  <c r="AL50" i="36"/>
  <c r="AK50" i="36"/>
  <c r="AJ50" i="36"/>
  <c r="AI50" i="36"/>
  <c r="AR49" i="36"/>
  <c r="AQ49" i="36"/>
  <c r="AP49" i="36"/>
  <c r="AO49" i="36"/>
  <c r="AN49" i="36"/>
  <c r="AM49" i="36"/>
  <c r="AL49" i="36"/>
  <c r="AK49" i="36"/>
  <c r="AJ49" i="36"/>
  <c r="AI49" i="36"/>
  <c r="AR48" i="36"/>
  <c r="AQ48" i="36"/>
  <c r="AP48" i="36"/>
  <c r="AO48" i="36"/>
  <c r="AN48" i="36"/>
  <c r="AM48" i="36"/>
  <c r="AL48" i="36"/>
  <c r="AK48" i="36"/>
  <c r="AJ48" i="36"/>
  <c r="AI48" i="36"/>
  <c r="AR47" i="36"/>
  <c r="AQ47" i="36"/>
  <c r="AP47" i="36"/>
  <c r="AO47" i="36"/>
  <c r="AN47" i="36"/>
  <c r="AM47" i="36"/>
  <c r="AL47" i="36"/>
  <c r="AK47" i="36"/>
  <c r="AJ47" i="36"/>
  <c r="AI47" i="36"/>
  <c r="AR46" i="36"/>
  <c r="AQ46" i="36"/>
  <c r="AP46" i="36"/>
  <c r="AO46" i="36"/>
  <c r="AN46" i="36"/>
  <c r="AM46" i="36"/>
  <c r="AL46" i="36"/>
  <c r="AK46" i="36"/>
  <c r="AJ46" i="36"/>
  <c r="AI46" i="36"/>
  <c r="AR45" i="36"/>
  <c r="AQ45" i="36"/>
  <c r="AP45" i="36"/>
  <c r="AO45" i="36"/>
  <c r="AN45" i="36"/>
  <c r="AM45" i="36"/>
  <c r="AL45" i="36"/>
  <c r="AK45" i="36"/>
  <c r="AJ45" i="36"/>
  <c r="AI45" i="36"/>
  <c r="AR44" i="36"/>
  <c r="AQ44" i="36"/>
  <c r="AP44" i="36"/>
  <c r="AO44" i="36"/>
  <c r="AN44" i="36"/>
  <c r="AM44" i="36"/>
  <c r="AL44" i="36"/>
  <c r="AK44" i="36"/>
  <c r="AJ44" i="36"/>
  <c r="AI44" i="36"/>
  <c r="AR43" i="36"/>
  <c r="AQ43" i="36"/>
  <c r="AP43" i="36"/>
  <c r="AO43" i="36"/>
  <c r="AN43" i="36"/>
  <c r="AM43" i="36"/>
  <c r="AL43" i="36"/>
  <c r="AK43" i="36"/>
  <c r="AJ43" i="36"/>
  <c r="AI43" i="36"/>
  <c r="AR42" i="36"/>
  <c r="AQ42" i="36"/>
  <c r="AP42" i="36"/>
  <c r="AO42" i="36"/>
  <c r="AN42" i="36"/>
  <c r="AM42" i="36"/>
  <c r="AL42" i="36"/>
  <c r="AK42" i="36"/>
  <c r="AJ42" i="36"/>
  <c r="AI42" i="36"/>
  <c r="AR41" i="36"/>
  <c r="AQ41" i="36"/>
  <c r="AP41" i="36"/>
  <c r="AO41" i="36"/>
  <c r="AN41" i="36"/>
  <c r="AM41" i="36"/>
  <c r="AL41" i="36"/>
  <c r="AK41" i="36"/>
  <c r="AJ41" i="36"/>
  <c r="AI41" i="36"/>
  <c r="AR40" i="36"/>
  <c r="AQ40" i="36"/>
  <c r="AP40" i="36"/>
  <c r="AO40" i="36"/>
  <c r="AN40" i="36"/>
  <c r="AM40" i="36"/>
  <c r="AL40" i="36"/>
  <c r="AK40" i="36"/>
  <c r="AJ40" i="36"/>
  <c r="AI40" i="36"/>
  <c r="AR39" i="36"/>
  <c r="AQ39" i="36"/>
  <c r="AP39" i="36"/>
  <c r="AO39" i="36"/>
  <c r="AN39" i="36"/>
  <c r="AM39" i="36"/>
  <c r="AL39" i="36"/>
  <c r="AK39" i="36"/>
  <c r="AJ39" i="36"/>
  <c r="AI39" i="36"/>
  <c r="AR38" i="36"/>
  <c r="AQ38" i="36"/>
  <c r="AP38" i="36"/>
  <c r="AO38" i="36"/>
  <c r="AN38" i="36"/>
  <c r="AM38" i="36"/>
  <c r="AL38" i="36"/>
  <c r="AK38" i="36"/>
  <c r="AJ38" i="36"/>
  <c r="AI38" i="36"/>
  <c r="AR37" i="36"/>
  <c r="AQ37" i="36"/>
  <c r="AP37" i="36"/>
  <c r="AO37" i="36"/>
  <c r="AN37" i="36"/>
  <c r="AM37" i="36"/>
  <c r="AL37" i="36"/>
  <c r="AK37" i="36"/>
  <c r="AJ37" i="36"/>
  <c r="AI37" i="36"/>
  <c r="AR36" i="36"/>
  <c r="AQ36" i="36"/>
  <c r="AP36" i="36"/>
  <c r="AO36" i="36"/>
  <c r="AN36" i="36"/>
  <c r="AM36" i="36"/>
  <c r="AL36" i="36"/>
  <c r="AK36" i="36"/>
  <c r="AJ36" i="36"/>
  <c r="AI36" i="36"/>
  <c r="AR35" i="36"/>
  <c r="AQ35" i="36"/>
  <c r="AP35" i="36"/>
  <c r="AO35" i="36"/>
  <c r="AN35" i="36"/>
  <c r="AM35" i="36"/>
  <c r="AL35" i="36"/>
  <c r="AK35" i="36"/>
  <c r="AJ35" i="36"/>
  <c r="AI35" i="36"/>
  <c r="AR34" i="36"/>
  <c r="AQ34" i="36"/>
  <c r="AP34" i="36"/>
  <c r="AO34" i="36"/>
  <c r="AN34" i="36"/>
  <c r="AM34" i="36"/>
  <c r="AL34" i="36"/>
  <c r="AK34" i="36"/>
  <c r="AJ34" i="36"/>
  <c r="AI34" i="36"/>
  <c r="AR33" i="36"/>
  <c r="AQ33" i="36"/>
  <c r="AP33" i="36"/>
  <c r="AO33" i="36"/>
  <c r="AN33" i="36"/>
  <c r="AM33" i="36"/>
  <c r="AL33" i="36"/>
  <c r="AK33" i="36"/>
  <c r="AJ33" i="36"/>
  <c r="AI33" i="36"/>
  <c r="AR32" i="36"/>
  <c r="AQ32" i="36"/>
  <c r="AP32" i="36"/>
  <c r="AO32" i="36"/>
  <c r="AN32" i="36"/>
  <c r="AM32" i="36"/>
  <c r="AL32" i="36"/>
  <c r="AK32" i="36"/>
  <c r="AJ32" i="36"/>
  <c r="AI32" i="36"/>
  <c r="AR31" i="36"/>
  <c r="AQ31" i="36"/>
  <c r="AP31" i="36"/>
  <c r="AO31" i="36"/>
  <c r="AN31" i="36"/>
  <c r="AM31" i="36"/>
  <c r="AL31" i="36"/>
  <c r="AK31" i="36"/>
  <c r="AJ31" i="36"/>
  <c r="AI31" i="36"/>
  <c r="AR30" i="36"/>
  <c r="AQ30" i="36"/>
  <c r="AP30" i="36"/>
  <c r="AO30" i="36"/>
  <c r="AN30" i="36"/>
  <c r="AM30" i="36"/>
  <c r="AL30" i="36"/>
  <c r="AK30" i="36"/>
  <c r="AJ30" i="36"/>
  <c r="AI30" i="36"/>
  <c r="AR29" i="36"/>
  <c r="AQ29" i="36"/>
  <c r="AP29" i="36"/>
  <c r="AO29" i="36"/>
  <c r="AN29" i="36"/>
  <c r="AM29" i="36"/>
  <c r="AL29" i="36"/>
  <c r="AK29" i="36"/>
  <c r="AJ29" i="36"/>
  <c r="AI29" i="36"/>
  <c r="AR28" i="36"/>
  <c r="AQ28" i="36"/>
  <c r="AP28" i="36"/>
  <c r="AO28" i="36"/>
  <c r="AN28" i="36"/>
  <c r="AM28" i="36"/>
  <c r="AL28" i="36"/>
  <c r="AK28" i="36"/>
  <c r="AJ28" i="36"/>
  <c r="AI28" i="36"/>
  <c r="AR27" i="36"/>
  <c r="AQ27" i="36"/>
  <c r="AP27" i="36"/>
  <c r="AO27" i="36"/>
  <c r="AN27" i="36"/>
  <c r="AM27" i="36"/>
  <c r="AL27" i="36"/>
  <c r="AK27" i="36"/>
  <c r="AJ27" i="36"/>
  <c r="AI27" i="36"/>
  <c r="AR26" i="36"/>
  <c r="AQ26" i="36"/>
  <c r="AP26" i="36"/>
  <c r="AO26" i="36"/>
  <c r="AN26" i="36"/>
  <c r="AM26" i="36"/>
  <c r="AL26" i="36"/>
  <c r="AK26" i="36"/>
  <c r="AJ26" i="36"/>
  <c r="AI26" i="36"/>
  <c r="AR25" i="36"/>
  <c r="AQ25" i="36"/>
  <c r="AP25" i="36"/>
  <c r="AO25" i="36"/>
  <c r="AN25" i="36"/>
  <c r="AM25" i="36"/>
  <c r="AL25" i="36"/>
  <c r="AK25" i="36"/>
  <c r="AJ25" i="36"/>
  <c r="AI25" i="36"/>
  <c r="AR24" i="36"/>
  <c r="AQ24" i="36"/>
  <c r="AP24" i="36"/>
  <c r="AO24" i="36"/>
  <c r="AN24" i="36"/>
  <c r="AM24" i="36"/>
  <c r="AL24" i="36"/>
  <c r="AK24" i="36"/>
  <c r="AJ24" i="36"/>
  <c r="AI24" i="36"/>
  <c r="AR23" i="36"/>
  <c r="AQ23" i="36"/>
  <c r="AP23" i="36"/>
  <c r="AO23" i="36"/>
  <c r="AN23" i="36"/>
  <c r="AM23" i="36"/>
  <c r="AL23" i="36"/>
  <c r="AK23" i="36"/>
  <c r="AJ23" i="36"/>
  <c r="AI23" i="36"/>
  <c r="AR22" i="36"/>
  <c r="AQ22" i="36"/>
  <c r="AP22" i="36"/>
  <c r="AO22" i="36"/>
  <c r="AN22" i="36"/>
  <c r="AM22" i="36"/>
  <c r="AL22" i="36"/>
  <c r="AK22" i="36"/>
  <c r="AJ22" i="36"/>
  <c r="AI22" i="36"/>
  <c r="AR21" i="36"/>
  <c r="AQ21" i="36"/>
  <c r="AP21" i="36"/>
  <c r="AO21" i="36"/>
  <c r="AN21" i="36"/>
  <c r="AM21" i="36"/>
  <c r="AL21" i="36"/>
  <c r="AK21" i="36"/>
  <c r="AJ21" i="36"/>
  <c r="AI21" i="36"/>
  <c r="AR20" i="36"/>
  <c r="AQ20" i="36"/>
  <c r="AP20" i="36"/>
  <c r="AO20" i="36"/>
  <c r="AN20" i="36"/>
  <c r="AM20" i="36"/>
  <c r="AL20" i="36"/>
  <c r="AK20" i="36"/>
  <c r="AJ20" i="36"/>
  <c r="AI20" i="36"/>
  <c r="AR19" i="36"/>
  <c r="AQ19" i="36"/>
  <c r="AP19" i="36"/>
  <c r="AO19" i="36"/>
  <c r="AN19" i="36"/>
  <c r="AM19" i="36"/>
  <c r="AL19" i="36"/>
  <c r="AK19" i="36"/>
  <c r="AJ19" i="36"/>
  <c r="AI19" i="36"/>
  <c r="AR18" i="36"/>
  <c r="AQ18" i="36"/>
  <c r="AP18" i="36"/>
  <c r="AO18" i="36"/>
  <c r="AN18" i="36"/>
  <c r="AM18" i="36"/>
  <c r="AL18" i="36"/>
  <c r="AK18" i="36"/>
  <c r="AJ18" i="36"/>
  <c r="AI18" i="36"/>
  <c r="AR17" i="36"/>
  <c r="AQ17" i="36"/>
  <c r="AP17" i="36"/>
  <c r="AO17" i="36"/>
  <c r="AN17" i="36"/>
  <c r="AM17" i="36"/>
  <c r="AL17" i="36"/>
  <c r="AK17" i="36"/>
  <c r="AJ17" i="36"/>
  <c r="AI17" i="36"/>
  <c r="AR16" i="36"/>
  <c r="AQ16" i="36"/>
  <c r="AP16" i="36"/>
  <c r="AO16" i="36"/>
  <c r="AN16" i="36"/>
  <c r="AM16" i="36"/>
  <c r="AL16" i="36"/>
  <c r="AK16" i="36"/>
  <c r="AJ16" i="36"/>
  <c r="AI16" i="36"/>
  <c r="AR15" i="36"/>
  <c r="AQ15" i="36"/>
  <c r="AP15" i="36"/>
  <c r="AO15" i="36"/>
  <c r="AN15" i="36"/>
  <c r="AM15" i="36"/>
  <c r="AL15" i="36"/>
  <c r="AK15" i="36"/>
  <c r="AJ15" i="36"/>
  <c r="AI15" i="36"/>
  <c r="AR14" i="36"/>
  <c r="AQ14" i="36"/>
  <c r="AP14" i="36"/>
  <c r="AO14" i="36"/>
  <c r="AN14" i="36"/>
  <c r="AM14" i="36"/>
  <c r="AL14" i="36"/>
  <c r="AK14" i="36"/>
  <c r="AJ14" i="36"/>
  <c r="AI14" i="36"/>
  <c r="AR13" i="36"/>
  <c r="AQ13" i="36"/>
  <c r="AP13" i="36"/>
  <c r="AO13" i="36"/>
  <c r="AN13" i="36"/>
  <c r="AM13" i="36"/>
  <c r="AL13" i="36"/>
  <c r="AK13" i="36"/>
  <c r="AJ13" i="36"/>
  <c r="AI13" i="36"/>
  <c r="AR12" i="36"/>
  <c r="AQ12" i="36"/>
  <c r="AP12" i="36"/>
  <c r="AO12" i="36"/>
  <c r="AN12" i="36"/>
  <c r="AM12" i="36"/>
  <c r="AL12" i="36"/>
  <c r="AK12" i="36"/>
  <c r="AJ12" i="36"/>
  <c r="AI12" i="36"/>
  <c r="AR11" i="36"/>
  <c r="AQ11" i="36"/>
  <c r="AP11" i="36"/>
  <c r="AO11" i="36"/>
  <c r="AN11" i="36"/>
  <c r="AM11" i="36"/>
  <c r="AL11" i="36"/>
  <c r="AK11" i="36"/>
  <c r="AJ11" i="36"/>
  <c r="AI11" i="36"/>
  <c r="AR10" i="36"/>
  <c r="AQ10" i="36"/>
  <c r="AP10" i="36"/>
  <c r="AO10" i="36"/>
  <c r="AN10" i="36"/>
  <c r="AM10" i="36"/>
  <c r="AL10" i="36"/>
  <c r="AK10" i="36"/>
  <c r="AJ10" i="36"/>
  <c r="AI10" i="36"/>
  <c r="AR9" i="36"/>
  <c r="AQ9" i="36"/>
  <c r="AP9" i="36"/>
  <c r="AO9" i="36"/>
  <c r="AN9" i="36"/>
  <c r="AM9" i="36"/>
  <c r="AL9" i="36"/>
  <c r="AK9" i="36"/>
  <c r="AJ9" i="36"/>
  <c r="AI9" i="36"/>
  <c r="AR8" i="36"/>
  <c r="AR58" i="36" s="1"/>
  <c r="AQ8" i="36"/>
  <c r="AQ58" i="36" s="1"/>
  <c r="AP8" i="36"/>
  <c r="AP58" i="36" s="1"/>
  <c r="AO8" i="36"/>
  <c r="AO58" i="36" s="1"/>
  <c r="AN8" i="36"/>
  <c r="AN58" i="36" s="1"/>
  <c r="AM8" i="36"/>
  <c r="AM58" i="36" s="1"/>
  <c r="AL8" i="36"/>
  <c r="AL58" i="36" s="1"/>
  <c r="AK8" i="36"/>
  <c r="AK58" i="36" s="1"/>
  <c r="AJ8" i="36"/>
  <c r="AJ58" i="36" s="1"/>
  <c r="AI8" i="36"/>
  <c r="AR57" i="35"/>
  <c r="AQ57" i="35"/>
  <c r="AP57" i="35"/>
  <c r="AO57" i="35"/>
  <c r="AN57" i="35"/>
  <c r="AM57" i="35"/>
  <c r="AL57" i="35"/>
  <c r="AK57" i="35"/>
  <c r="AJ57" i="35"/>
  <c r="AI57" i="35"/>
  <c r="AR56" i="35"/>
  <c r="AQ56" i="35"/>
  <c r="AP56" i="35"/>
  <c r="AO56" i="35"/>
  <c r="AN56" i="35"/>
  <c r="AM56" i="35"/>
  <c r="AL56" i="35"/>
  <c r="AK56" i="35"/>
  <c r="AJ56" i="35"/>
  <c r="AI56" i="35"/>
  <c r="AR55" i="35"/>
  <c r="AQ55" i="35"/>
  <c r="AP55" i="35"/>
  <c r="AO55" i="35"/>
  <c r="AN55" i="35"/>
  <c r="AM55" i="35"/>
  <c r="AL55" i="35"/>
  <c r="AK55" i="35"/>
  <c r="AJ55" i="35"/>
  <c r="AI55" i="35"/>
  <c r="AR54" i="35"/>
  <c r="AQ54" i="35"/>
  <c r="AP54" i="35"/>
  <c r="AO54" i="35"/>
  <c r="AN54" i="35"/>
  <c r="AM54" i="35"/>
  <c r="AL54" i="35"/>
  <c r="AK54" i="35"/>
  <c r="AJ54" i="35"/>
  <c r="AI54" i="35"/>
  <c r="AR53" i="35"/>
  <c r="AQ53" i="35"/>
  <c r="AP53" i="35"/>
  <c r="AO53" i="35"/>
  <c r="AN53" i="35"/>
  <c r="AM53" i="35"/>
  <c r="AL53" i="35"/>
  <c r="AK53" i="35"/>
  <c r="AJ53" i="35"/>
  <c r="AI53" i="35"/>
  <c r="AR52" i="35"/>
  <c r="AQ52" i="35"/>
  <c r="AP52" i="35"/>
  <c r="AO52" i="35"/>
  <c r="AN52" i="35"/>
  <c r="AM52" i="35"/>
  <c r="AL52" i="35"/>
  <c r="AK52" i="35"/>
  <c r="AJ52" i="35"/>
  <c r="AI52" i="35"/>
  <c r="AR51" i="35"/>
  <c r="AQ51" i="35"/>
  <c r="AP51" i="35"/>
  <c r="AO51" i="35"/>
  <c r="AN51" i="35"/>
  <c r="AM51" i="35"/>
  <c r="AL51" i="35"/>
  <c r="AK51" i="35"/>
  <c r="AJ51" i="35"/>
  <c r="AI51" i="35"/>
  <c r="AR50" i="35"/>
  <c r="AQ50" i="35"/>
  <c r="AP50" i="35"/>
  <c r="AO50" i="35"/>
  <c r="AN50" i="35"/>
  <c r="AM50" i="35"/>
  <c r="AL50" i="35"/>
  <c r="AK50" i="35"/>
  <c r="AJ50" i="35"/>
  <c r="AI50" i="35"/>
  <c r="AR49" i="35"/>
  <c r="AQ49" i="35"/>
  <c r="AP49" i="35"/>
  <c r="AO49" i="35"/>
  <c r="AN49" i="35"/>
  <c r="AM49" i="35"/>
  <c r="AL49" i="35"/>
  <c r="AK49" i="35"/>
  <c r="AJ49" i="35"/>
  <c r="AI49" i="35"/>
  <c r="AR48" i="35"/>
  <c r="AQ48" i="35"/>
  <c r="AP48" i="35"/>
  <c r="AO48" i="35"/>
  <c r="AN48" i="35"/>
  <c r="AM48" i="35"/>
  <c r="AL48" i="35"/>
  <c r="AK48" i="35"/>
  <c r="AJ48" i="35"/>
  <c r="AI48" i="35"/>
  <c r="AR47" i="35"/>
  <c r="AQ47" i="35"/>
  <c r="AP47" i="35"/>
  <c r="AO47" i="35"/>
  <c r="AN47" i="35"/>
  <c r="AM47" i="35"/>
  <c r="AL47" i="35"/>
  <c r="AK47" i="35"/>
  <c r="AJ47" i="35"/>
  <c r="AI47" i="35"/>
  <c r="AR46" i="35"/>
  <c r="AQ46" i="35"/>
  <c r="AP46" i="35"/>
  <c r="AO46" i="35"/>
  <c r="AN46" i="35"/>
  <c r="AM46" i="35"/>
  <c r="AL46" i="35"/>
  <c r="AK46" i="35"/>
  <c r="AJ46" i="35"/>
  <c r="AI46" i="35"/>
  <c r="AR45" i="35"/>
  <c r="AQ45" i="35"/>
  <c r="AP45" i="35"/>
  <c r="AO45" i="35"/>
  <c r="AN45" i="35"/>
  <c r="AM45" i="35"/>
  <c r="AL45" i="35"/>
  <c r="AK45" i="35"/>
  <c r="AJ45" i="35"/>
  <c r="AI45" i="35"/>
  <c r="AR44" i="35"/>
  <c r="AQ44" i="35"/>
  <c r="AP44" i="35"/>
  <c r="AO44" i="35"/>
  <c r="AN44" i="35"/>
  <c r="AM44" i="35"/>
  <c r="AL44" i="35"/>
  <c r="AK44" i="35"/>
  <c r="AJ44" i="35"/>
  <c r="AI44" i="35"/>
  <c r="AR43" i="35"/>
  <c r="AQ43" i="35"/>
  <c r="AP43" i="35"/>
  <c r="AO43" i="35"/>
  <c r="AN43" i="35"/>
  <c r="AM43" i="35"/>
  <c r="AL43" i="35"/>
  <c r="AK43" i="35"/>
  <c r="AJ43" i="35"/>
  <c r="AI43" i="35"/>
  <c r="AR42" i="35"/>
  <c r="AQ42" i="35"/>
  <c r="AP42" i="35"/>
  <c r="AO42" i="35"/>
  <c r="AN42" i="35"/>
  <c r="AM42" i="35"/>
  <c r="AL42" i="35"/>
  <c r="AK42" i="35"/>
  <c r="AJ42" i="35"/>
  <c r="AI42" i="35"/>
  <c r="AR41" i="35"/>
  <c r="AQ41" i="35"/>
  <c r="AP41" i="35"/>
  <c r="AO41" i="35"/>
  <c r="AN41" i="35"/>
  <c r="AM41" i="35"/>
  <c r="AL41" i="35"/>
  <c r="AK41" i="35"/>
  <c r="AJ41" i="35"/>
  <c r="AI41" i="35"/>
  <c r="AR40" i="35"/>
  <c r="AQ40" i="35"/>
  <c r="AP40" i="35"/>
  <c r="AO40" i="35"/>
  <c r="AN40" i="35"/>
  <c r="AM40" i="35"/>
  <c r="AL40" i="35"/>
  <c r="AK40" i="35"/>
  <c r="AJ40" i="35"/>
  <c r="AI40" i="35"/>
  <c r="AR39" i="35"/>
  <c r="AQ39" i="35"/>
  <c r="AP39" i="35"/>
  <c r="AO39" i="35"/>
  <c r="AN39" i="35"/>
  <c r="AM39" i="35"/>
  <c r="AL39" i="35"/>
  <c r="AK39" i="35"/>
  <c r="AJ39" i="35"/>
  <c r="AI39" i="35"/>
  <c r="AR38" i="35"/>
  <c r="AQ38" i="35"/>
  <c r="AP38" i="35"/>
  <c r="AO38" i="35"/>
  <c r="AN38" i="35"/>
  <c r="AM38" i="35"/>
  <c r="AL38" i="35"/>
  <c r="AK38" i="35"/>
  <c r="AJ38" i="35"/>
  <c r="AI38" i="35"/>
  <c r="AR37" i="35"/>
  <c r="AQ37" i="35"/>
  <c r="AP37" i="35"/>
  <c r="AO37" i="35"/>
  <c r="AN37" i="35"/>
  <c r="AM37" i="35"/>
  <c r="AL37" i="35"/>
  <c r="AK37" i="35"/>
  <c r="AJ37" i="35"/>
  <c r="AI37" i="35"/>
  <c r="AR36" i="35"/>
  <c r="AQ36" i="35"/>
  <c r="AP36" i="35"/>
  <c r="AO36" i="35"/>
  <c r="AN36" i="35"/>
  <c r="AM36" i="35"/>
  <c r="AL36" i="35"/>
  <c r="AK36" i="35"/>
  <c r="AJ36" i="35"/>
  <c r="AI36" i="35"/>
  <c r="AR35" i="35"/>
  <c r="AQ35" i="35"/>
  <c r="AP35" i="35"/>
  <c r="AO35" i="35"/>
  <c r="AN35" i="35"/>
  <c r="AM35" i="35"/>
  <c r="AL35" i="35"/>
  <c r="AK35" i="35"/>
  <c r="AJ35" i="35"/>
  <c r="AI35" i="35"/>
  <c r="AR34" i="35"/>
  <c r="AQ34" i="35"/>
  <c r="AP34" i="35"/>
  <c r="AO34" i="35"/>
  <c r="AN34" i="35"/>
  <c r="AM34" i="35"/>
  <c r="AL34" i="35"/>
  <c r="AK34" i="35"/>
  <c r="AJ34" i="35"/>
  <c r="AI34" i="35"/>
  <c r="AR33" i="35"/>
  <c r="AQ33" i="35"/>
  <c r="AP33" i="35"/>
  <c r="AO33" i="35"/>
  <c r="AN33" i="35"/>
  <c r="AM33" i="35"/>
  <c r="AL33" i="35"/>
  <c r="AK33" i="35"/>
  <c r="AJ33" i="35"/>
  <c r="AI33" i="35"/>
  <c r="AR32" i="35"/>
  <c r="AQ32" i="35"/>
  <c r="AP32" i="35"/>
  <c r="AO32" i="35"/>
  <c r="AN32" i="35"/>
  <c r="AM32" i="35"/>
  <c r="AL32" i="35"/>
  <c r="AK32" i="35"/>
  <c r="AJ32" i="35"/>
  <c r="AI32" i="35"/>
  <c r="AR31" i="35"/>
  <c r="AQ31" i="35"/>
  <c r="AP31" i="35"/>
  <c r="AO31" i="35"/>
  <c r="AN31" i="35"/>
  <c r="AM31" i="35"/>
  <c r="AL31" i="35"/>
  <c r="AK31" i="35"/>
  <c r="AJ31" i="35"/>
  <c r="AI31" i="35"/>
  <c r="AR30" i="35"/>
  <c r="AQ30" i="35"/>
  <c r="AP30" i="35"/>
  <c r="AO30" i="35"/>
  <c r="AN30" i="35"/>
  <c r="AM30" i="35"/>
  <c r="AL30" i="35"/>
  <c r="AK30" i="35"/>
  <c r="AJ30" i="35"/>
  <c r="AI30" i="35"/>
  <c r="AR29" i="35"/>
  <c r="AQ29" i="35"/>
  <c r="AP29" i="35"/>
  <c r="AO29" i="35"/>
  <c r="AN29" i="35"/>
  <c r="AM29" i="35"/>
  <c r="AL29" i="35"/>
  <c r="AK29" i="35"/>
  <c r="AJ29" i="35"/>
  <c r="AI29" i="35"/>
  <c r="AR28" i="35"/>
  <c r="AQ28" i="35"/>
  <c r="AP28" i="35"/>
  <c r="AO28" i="35"/>
  <c r="AN28" i="35"/>
  <c r="AM28" i="35"/>
  <c r="AL28" i="35"/>
  <c r="AK28" i="35"/>
  <c r="AJ28" i="35"/>
  <c r="AI28" i="35"/>
  <c r="AR27" i="35"/>
  <c r="AQ27" i="35"/>
  <c r="AP27" i="35"/>
  <c r="AO27" i="35"/>
  <c r="AN27" i="35"/>
  <c r="AM27" i="35"/>
  <c r="AL27" i="35"/>
  <c r="AK27" i="35"/>
  <c r="AJ27" i="35"/>
  <c r="AI27" i="35"/>
  <c r="AR26" i="35"/>
  <c r="AQ26" i="35"/>
  <c r="AP26" i="35"/>
  <c r="AO26" i="35"/>
  <c r="AN26" i="35"/>
  <c r="AM26" i="35"/>
  <c r="AL26" i="35"/>
  <c r="AK26" i="35"/>
  <c r="AJ26" i="35"/>
  <c r="AI26" i="35"/>
  <c r="AR25" i="35"/>
  <c r="AQ25" i="35"/>
  <c r="AP25" i="35"/>
  <c r="AO25" i="35"/>
  <c r="AN25" i="35"/>
  <c r="AM25" i="35"/>
  <c r="AL25" i="35"/>
  <c r="AK25" i="35"/>
  <c r="AJ25" i="35"/>
  <c r="AI25" i="35"/>
  <c r="AR24" i="35"/>
  <c r="AQ24" i="35"/>
  <c r="AP24" i="35"/>
  <c r="AO24" i="35"/>
  <c r="AN24" i="35"/>
  <c r="AM24" i="35"/>
  <c r="AL24" i="35"/>
  <c r="AK24" i="35"/>
  <c r="AJ24" i="35"/>
  <c r="AI24" i="35"/>
  <c r="AR23" i="35"/>
  <c r="AQ23" i="35"/>
  <c r="AP23" i="35"/>
  <c r="AO23" i="35"/>
  <c r="AN23" i="35"/>
  <c r="AM23" i="35"/>
  <c r="AL23" i="35"/>
  <c r="AK23" i="35"/>
  <c r="AJ23" i="35"/>
  <c r="AI23" i="35"/>
  <c r="AR22" i="35"/>
  <c r="AQ22" i="35"/>
  <c r="AP22" i="35"/>
  <c r="AO22" i="35"/>
  <c r="AN22" i="35"/>
  <c r="AM22" i="35"/>
  <c r="AL22" i="35"/>
  <c r="AK22" i="35"/>
  <c r="AJ22" i="35"/>
  <c r="AI22" i="35"/>
  <c r="AR21" i="35"/>
  <c r="AQ21" i="35"/>
  <c r="AP21" i="35"/>
  <c r="AO21" i="35"/>
  <c r="AN21" i="35"/>
  <c r="AM21" i="35"/>
  <c r="AL21" i="35"/>
  <c r="AK21" i="35"/>
  <c r="AJ21" i="35"/>
  <c r="AI21" i="35"/>
  <c r="AR20" i="35"/>
  <c r="AQ20" i="35"/>
  <c r="AP20" i="35"/>
  <c r="AO20" i="35"/>
  <c r="AN20" i="35"/>
  <c r="AM20" i="35"/>
  <c r="AL20" i="35"/>
  <c r="AK20" i="35"/>
  <c r="AJ20" i="35"/>
  <c r="AI20" i="35"/>
  <c r="AR19" i="35"/>
  <c r="AQ19" i="35"/>
  <c r="AP19" i="35"/>
  <c r="AO19" i="35"/>
  <c r="AN19" i="35"/>
  <c r="AM19" i="35"/>
  <c r="AL19" i="35"/>
  <c r="AK19" i="35"/>
  <c r="AJ19" i="35"/>
  <c r="AI19" i="35"/>
  <c r="AR18" i="35"/>
  <c r="AQ18" i="35"/>
  <c r="AP18" i="35"/>
  <c r="AO18" i="35"/>
  <c r="AN18" i="35"/>
  <c r="AM18" i="35"/>
  <c r="AL18" i="35"/>
  <c r="AK18" i="35"/>
  <c r="AJ18" i="35"/>
  <c r="AI18" i="35"/>
  <c r="AR17" i="35"/>
  <c r="AQ17" i="35"/>
  <c r="AP17" i="35"/>
  <c r="AO17" i="35"/>
  <c r="AN17" i="35"/>
  <c r="AM17" i="35"/>
  <c r="AL17" i="35"/>
  <c r="AK17" i="35"/>
  <c r="AJ17" i="35"/>
  <c r="AI17" i="35"/>
  <c r="AR16" i="35"/>
  <c r="AQ16" i="35"/>
  <c r="AP16" i="35"/>
  <c r="AO16" i="35"/>
  <c r="AN16" i="35"/>
  <c r="AM16" i="35"/>
  <c r="AL16" i="35"/>
  <c r="AK16" i="35"/>
  <c r="AJ16" i="35"/>
  <c r="AI16" i="35"/>
  <c r="AR15" i="35"/>
  <c r="AQ15" i="35"/>
  <c r="AP15" i="35"/>
  <c r="AO15" i="35"/>
  <c r="AN15" i="35"/>
  <c r="AM15" i="35"/>
  <c r="AL15" i="35"/>
  <c r="AK15" i="35"/>
  <c r="AJ15" i="35"/>
  <c r="AI15" i="35"/>
  <c r="AR14" i="35"/>
  <c r="AQ14" i="35"/>
  <c r="AP14" i="35"/>
  <c r="AO14" i="35"/>
  <c r="AN14" i="35"/>
  <c r="AM14" i="35"/>
  <c r="AL14" i="35"/>
  <c r="AK14" i="35"/>
  <c r="AJ14" i="35"/>
  <c r="AI14" i="35"/>
  <c r="AR13" i="35"/>
  <c r="AQ13" i="35"/>
  <c r="AP13" i="35"/>
  <c r="AO13" i="35"/>
  <c r="AN13" i="35"/>
  <c r="AM13" i="35"/>
  <c r="AL13" i="35"/>
  <c r="AK13" i="35"/>
  <c r="AJ13" i="35"/>
  <c r="AI13" i="35"/>
  <c r="AR12" i="35"/>
  <c r="AQ12" i="35"/>
  <c r="AP12" i="35"/>
  <c r="AO12" i="35"/>
  <c r="AN12" i="35"/>
  <c r="AM12" i="35"/>
  <c r="AL12" i="35"/>
  <c r="AK12" i="35"/>
  <c r="AJ12" i="35"/>
  <c r="AI12" i="35"/>
  <c r="AR11" i="35"/>
  <c r="AQ11" i="35"/>
  <c r="AP11" i="35"/>
  <c r="AO11" i="35"/>
  <c r="AN11" i="35"/>
  <c r="AM11" i="35"/>
  <c r="AL11" i="35"/>
  <c r="AK11" i="35"/>
  <c r="AJ11" i="35"/>
  <c r="AI11" i="35"/>
  <c r="AR10" i="35"/>
  <c r="AQ10" i="35"/>
  <c r="AP10" i="35"/>
  <c r="AO10" i="35"/>
  <c r="AN10" i="35"/>
  <c r="AM10" i="35"/>
  <c r="AL10" i="35"/>
  <c r="AK10" i="35"/>
  <c r="AJ10" i="35"/>
  <c r="AI10" i="35"/>
  <c r="AR9" i="35"/>
  <c r="AQ9" i="35"/>
  <c r="AP9" i="35"/>
  <c r="AO9" i="35"/>
  <c r="AN9" i="35"/>
  <c r="AM9" i="35"/>
  <c r="AL9" i="35"/>
  <c r="AK9" i="35"/>
  <c r="AJ9" i="35"/>
  <c r="AI9" i="35"/>
  <c r="AR8" i="35"/>
  <c r="AR58" i="35" s="1"/>
  <c r="AQ8" i="35"/>
  <c r="AQ58" i="35" s="1"/>
  <c r="AP8" i="35"/>
  <c r="AP58" i="35" s="1"/>
  <c r="AO8" i="35"/>
  <c r="AO58" i="35" s="1"/>
  <c r="AN8" i="35"/>
  <c r="AN58" i="35" s="1"/>
  <c r="AM8" i="35"/>
  <c r="AM58" i="35" s="1"/>
  <c r="AL8" i="35"/>
  <c r="AL58" i="35" s="1"/>
  <c r="AK8" i="35"/>
  <c r="AK58" i="35" s="1"/>
  <c r="AJ8" i="35"/>
  <c r="AJ58" i="35" s="1"/>
  <c r="AI8" i="35"/>
  <c r="AR57" i="34"/>
  <c r="AQ57" i="34"/>
  <c r="AP57" i="34"/>
  <c r="AO57" i="34"/>
  <c r="AN57" i="34"/>
  <c r="AM57" i="34"/>
  <c r="AL57" i="34"/>
  <c r="AK57" i="34"/>
  <c r="AJ57" i="34"/>
  <c r="AI57" i="34"/>
  <c r="AR56" i="34"/>
  <c r="AQ56" i="34"/>
  <c r="AP56" i="34"/>
  <c r="AO56" i="34"/>
  <c r="AN56" i="34"/>
  <c r="AM56" i="34"/>
  <c r="AL56" i="34"/>
  <c r="AK56" i="34"/>
  <c r="AJ56" i="34"/>
  <c r="AI56" i="34"/>
  <c r="AR55" i="34"/>
  <c r="AQ55" i="34"/>
  <c r="AP55" i="34"/>
  <c r="AO55" i="34"/>
  <c r="AN55" i="34"/>
  <c r="AM55" i="34"/>
  <c r="AL55" i="34"/>
  <c r="AK55" i="34"/>
  <c r="AJ55" i="34"/>
  <c r="AI55" i="34"/>
  <c r="AR54" i="34"/>
  <c r="AQ54" i="34"/>
  <c r="AP54" i="34"/>
  <c r="AO54" i="34"/>
  <c r="AN54" i="34"/>
  <c r="AM54" i="34"/>
  <c r="AL54" i="34"/>
  <c r="AK54" i="34"/>
  <c r="AJ54" i="34"/>
  <c r="AI54" i="34"/>
  <c r="AR53" i="34"/>
  <c r="AQ53" i="34"/>
  <c r="AP53" i="34"/>
  <c r="AO53" i="34"/>
  <c r="AN53" i="34"/>
  <c r="AM53" i="34"/>
  <c r="AL53" i="34"/>
  <c r="AK53" i="34"/>
  <c r="AJ53" i="34"/>
  <c r="AI53" i="34"/>
  <c r="AR52" i="34"/>
  <c r="AQ52" i="34"/>
  <c r="AP52" i="34"/>
  <c r="AO52" i="34"/>
  <c r="AN52" i="34"/>
  <c r="AM52" i="34"/>
  <c r="AL52" i="34"/>
  <c r="AK52" i="34"/>
  <c r="AJ52" i="34"/>
  <c r="AI52" i="34"/>
  <c r="AR51" i="34"/>
  <c r="AQ51" i="34"/>
  <c r="AP51" i="34"/>
  <c r="AO51" i="34"/>
  <c r="AN51" i="34"/>
  <c r="AM51" i="34"/>
  <c r="AL51" i="34"/>
  <c r="AK51" i="34"/>
  <c r="AJ51" i="34"/>
  <c r="AI51" i="34"/>
  <c r="AR50" i="34"/>
  <c r="AQ50" i="34"/>
  <c r="AP50" i="34"/>
  <c r="AO50" i="34"/>
  <c r="AN50" i="34"/>
  <c r="AM50" i="34"/>
  <c r="AL50" i="34"/>
  <c r="AK50" i="34"/>
  <c r="AJ50" i="34"/>
  <c r="AI50" i="34"/>
  <c r="AR49" i="34"/>
  <c r="AQ49" i="34"/>
  <c r="AP49" i="34"/>
  <c r="AO49" i="34"/>
  <c r="AN49" i="34"/>
  <c r="AM49" i="34"/>
  <c r="AL49" i="34"/>
  <c r="AK49" i="34"/>
  <c r="AJ49" i="34"/>
  <c r="AI49" i="34"/>
  <c r="AR48" i="34"/>
  <c r="AQ48" i="34"/>
  <c r="AP48" i="34"/>
  <c r="AO48" i="34"/>
  <c r="AN48" i="34"/>
  <c r="AM48" i="34"/>
  <c r="AL48" i="34"/>
  <c r="AK48" i="34"/>
  <c r="AJ48" i="34"/>
  <c r="AI48" i="34"/>
  <c r="AR47" i="34"/>
  <c r="AQ47" i="34"/>
  <c r="AP47" i="34"/>
  <c r="AO47" i="34"/>
  <c r="AN47" i="34"/>
  <c r="AM47" i="34"/>
  <c r="AL47" i="34"/>
  <c r="AK47" i="34"/>
  <c r="AJ47" i="34"/>
  <c r="AI47" i="34"/>
  <c r="AR46" i="34"/>
  <c r="AQ46" i="34"/>
  <c r="AP46" i="34"/>
  <c r="AO46" i="34"/>
  <c r="AN46" i="34"/>
  <c r="AM46" i="34"/>
  <c r="AL46" i="34"/>
  <c r="AK46" i="34"/>
  <c r="AJ46" i="34"/>
  <c r="AI46" i="34"/>
  <c r="AR45" i="34"/>
  <c r="AQ45" i="34"/>
  <c r="AP45" i="34"/>
  <c r="AO45" i="34"/>
  <c r="AN45" i="34"/>
  <c r="AM45" i="34"/>
  <c r="AL45" i="34"/>
  <c r="AK45" i="34"/>
  <c r="AJ45" i="34"/>
  <c r="AI45" i="34"/>
  <c r="AR44" i="34"/>
  <c r="AQ44" i="34"/>
  <c r="AP44" i="34"/>
  <c r="AO44" i="34"/>
  <c r="AN44" i="34"/>
  <c r="AM44" i="34"/>
  <c r="AL44" i="34"/>
  <c r="AK44" i="34"/>
  <c r="AJ44" i="34"/>
  <c r="AI44" i="34"/>
  <c r="AR43" i="34"/>
  <c r="AQ43" i="34"/>
  <c r="AP43" i="34"/>
  <c r="AO43" i="34"/>
  <c r="AN43" i="34"/>
  <c r="AM43" i="34"/>
  <c r="AL43" i="34"/>
  <c r="AK43" i="34"/>
  <c r="AJ43" i="34"/>
  <c r="AI43" i="34"/>
  <c r="AR42" i="34"/>
  <c r="AQ42" i="34"/>
  <c r="AP42" i="34"/>
  <c r="AO42" i="34"/>
  <c r="AN42" i="34"/>
  <c r="AM42" i="34"/>
  <c r="AL42" i="34"/>
  <c r="AK42" i="34"/>
  <c r="AJ42" i="34"/>
  <c r="AI42" i="34"/>
  <c r="AR41" i="34"/>
  <c r="AQ41" i="34"/>
  <c r="AP41" i="34"/>
  <c r="AO41" i="34"/>
  <c r="AN41" i="34"/>
  <c r="AM41" i="34"/>
  <c r="AL41" i="34"/>
  <c r="AK41" i="34"/>
  <c r="AJ41" i="34"/>
  <c r="AI41" i="34"/>
  <c r="AR40" i="34"/>
  <c r="AQ40" i="34"/>
  <c r="AP40" i="34"/>
  <c r="AO40" i="34"/>
  <c r="AN40" i="34"/>
  <c r="AM40" i="34"/>
  <c r="AL40" i="34"/>
  <c r="AK40" i="34"/>
  <c r="AJ40" i="34"/>
  <c r="AI40" i="34"/>
  <c r="AR39" i="34"/>
  <c r="AQ39" i="34"/>
  <c r="AP39" i="34"/>
  <c r="AO39" i="34"/>
  <c r="AN39" i="34"/>
  <c r="AM39" i="34"/>
  <c r="AL39" i="34"/>
  <c r="AK39" i="34"/>
  <c r="AJ39" i="34"/>
  <c r="AI39" i="34"/>
  <c r="AR38" i="34"/>
  <c r="AQ38" i="34"/>
  <c r="AP38" i="34"/>
  <c r="AO38" i="34"/>
  <c r="AN38" i="34"/>
  <c r="AM38" i="34"/>
  <c r="AL38" i="34"/>
  <c r="AK38" i="34"/>
  <c r="AJ38" i="34"/>
  <c r="AI38" i="34"/>
  <c r="AR37" i="34"/>
  <c r="AQ37" i="34"/>
  <c r="AP37" i="34"/>
  <c r="AO37" i="34"/>
  <c r="AN37" i="34"/>
  <c r="AM37" i="34"/>
  <c r="AL37" i="34"/>
  <c r="AK37" i="34"/>
  <c r="AJ37" i="34"/>
  <c r="AI37" i="34"/>
  <c r="AR36" i="34"/>
  <c r="AQ36" i="34"/>
  <c r="AP36" i="34"/>
  <c r="AO36" i="34"/>
  <c r="AN36" i="34"/>
  <c r="AM36" i="34"/>
  <c r="AL36" i="34"/>
  <c r="AK36" i="34"/>
  <c r="AJ36" i="34"/>
  <c r="AI36" i="34"/>
  <c r="AR35" i="34"/>
  <c r="AQ35" i="34"/>
  <c r="AP35" i="34"/>
  <c r="AO35" i="34"/>
  <c r="AN35" i="34"/>
  <c r="AM35" i="34"/>
  <c r="AL35" i="34"/>
  <c r="AK35" i="34"/>
  <c r="AJ35" i="34"/>
  <c r="AI35" i="34"/>
  <c r="AR34" i="34"/>
  <c r="AQ34" i="34"/>
  <c r="AP34" i="34"/>
  <c r="AO34" i="34"/>
  <c r="AN34" i="34"/>
  <c r="AM34" i="34"/>
  <c r="AL34" i="34"/>
  <c r="AK34" i="34"/>
  <c r="AJ34" i="34"/>
  <c r="AI34" i="34"/>
  <c r="AR33" i="34"/>
  <c r="AQ33" i="34"/>
  <c r="AP33" i="34"/>
  <c r="AO33" i="34"/>
  <c r="AN33" i="34"/>
  <c r="AM33" i="34"/>
  <c r="AL33" i="34"/>
  <c r="AK33" i="34"/>
  <c r="AJ33" i="34"/>
  <c r="AI33" i="34"/>
  <c r="AR32" i="34"/>
  <c r="AQ32" i="34"/>
  <c r="AP32" i="34"/>
  <c r="AO32" i="34"/>
  <c r="AN32" i="34"/>
  <c r="AM32" i="34"/>
  <c r="AL32" i="34"/>
  <c r="AK32" i="34"/>
  <c r="AJ32" i="34"/>
  <c r="AI32" i="34"/>
  <c r="AR31" i="34"/>
  <c r="AQ31" i="34"/>
  <c r="AP31" i="34"/>
  <c r="AO31" i="34"/>
  <c r="AN31" i="34"/>
  <c r="AM31" i="34"/>
  <c r="AL31" i="34"/>
  <c r="AK31" i="34"/>
  <c r="AJ31" i="34"/>
  <c r="AI31" i="34"/>
  <c r="AR30" i="34"/>
  <c r="AQ30" i="34"/>
  <c r="AP30" i="34"/>
  <c r="AO30" i="34"/>
  <c r="AN30" i="34"/>
  <c r="AM30" i="34"/>
  <c r="AL30" i="34"/>
  <c r="AK30" i="34"/>
  <c r="AJ30" i="34"/>
  <c r="AI30" i="34"/>
  <c r="AR29" i="34"/>
  <c r="AQ29" i="34"/>
  <c r="AP29" i="34"/>
  <c r="AO29" i="34"/>
  <c r="AN29" i="34"/>
  <c r="AM29" i="34"/>
  <c r="AL29" i="34"/>
  <c r="AK29" i="34"/>
  <c r="AJ29" i="34"/>
  <c r="AI29" i="34"/>
  <c r="AR28" i="34"/>
  <c r="AQ28" i="34"/>
  <c r="AP28" i="34"/>
  <c r="AO28" i="34"/>
  <c r="AN28" i="34"/>
  <c r="AM28" i="34"/>
  <c r="AL28" i="34"/>
  <c r="AK28" i="34"/>
  <c r="AJ28" i="34"/>
  <c r="AI28" i="34"/>
  <c r="AR27" i="34"/>
  <c r="AQ27" i="34"/>
  <c r="AP27" i="34"/>
  <c r="AO27" i="34"/>
  <c r="AN27" i="34"/>
  <c r="AM27" i="34"/>
  <c r="AL27" i="34"/>
  <c r="AK27" i="34"/>
  <c r="AJ27" i="34"/>
  <c r="AI27" i="34"/>
  <c r="AR26" i="34"/>
  <c r="AQ26" i="34"/>
  <c r="AP26" i="34"/>
  <c r="AO26" i="34"/>
  <c r="AN26" i="34"/>
  <c r="AM26" i="34"/>
  <c r="AL26" i="34"/>
  <c r="AK26" i="34"/>
  <c r="AJ26" i="34"/>
  <c r="AI26" i="34"/>
  <c r="AR25" i="34"/>
  <c r="AQ25" i="34"/>
  <c r="AP25" i="34"/>
  <c r="AO25" i="34"/>
  <c r="AN25" i="34"/>
  <c r="AM25" i="34"/>
  <c r="AL25" i="34"/>
  <c r="AK25" i="34"/>
  <c r="AJ25" i="34"/>
  <c r="AI25" i="34"/>
  <c r="AR24" i="34"/>
  <c r="AQ24" i="34"/>
  <c r="AP24" i="34"/>
  <c r="AO24" i="34"/>
  <c r="AN24" i="34"/>
  <c r="AM24" i="34"/>
  <c r="AL24" i="34"/>
  <c r="AK24" i="34"/>
  <c r="AJ24" i="34"/>
  <c r="AI24" i="34"/>
  <c r="AR23" i="34"/>
  <c r="AQ23" i="34"/>
  <c r="AP23" i="34"/>
  <c r="AO23" i="34"/>
  <c r="AN23" i="34"/>
  <c r="AM23" i="34"/>
  <c r="AL23" i="34"/>
  <c r="AK23" i="34"/>
  <c r="AJ23" i="34"/>
  <c r="AI23" i="34"/>
  <c r="AR22" i="34"/>
  <c r="AQ22" i="34"/>
  <c r="AP22" i="34"/>
  <c r="AO22" i="34"/>
  <c r="AN22" i="34"/>
  <c r="AM22" i="34"/>
  <c r="AL22" i="34"/>
  <c r="AK22" i="34"/>
  <c r="AJ22" i="34"/>
  <c r="AI22" i="34"/>
  <c r="AR21" i="34"/>
  <c r="AQ21" i="34"/>
  <c r="AP21" i="34"/>
  <c r="AO21" i="34"/>
  <c r="AN21" i="34"/>
  <c r="AM21" i="34"/>
  <c r="AL21" i="34"/>
  <c r="AK21" i="34"/>
  <c r="AJ21" i="34"/>
  <c r="AI21" i="34"/>
  <c r="AR20" i="34"/>
  <c r="AQ20" i="34"/>
  <c r="AP20" i="34"/>
  <c r="AO20" i="34"/>
  <c r="AN20" i="34"/>
  <c r="AM20" i="34"/>
  <c r="AL20" i="34"/>
  <c r="AK20" i="34"/>
  <c r="AJ20" i="34"/>
  <c r="AI20" i="34"/>
  <c r="AR19" i="34"/>
  <c r="AQ19" i="34"/>
  <c r="AP19" i="34"/>
  <c r="AO19" i="34"/>
  <c r="AN19" i="34"/>
  <c r="AM19" i="34"/>
  <c r="AL19" i="34"/>
  <c r="AK19" i="34"/>
  <c r="AJ19" i="34"/>
  <c r="AI19" i="34"/>
  <c r="AR18" i="34"/>
  <c r="AQ18" i="34"/>
  <c r="AP18" i="34"/>
  <c r="AO18" i="34"/>
  <c r="AN18" i="34"/>
  <c r="AM18" i="34"/>
  <c r="AL18" i="34"/>
  <c r="AK18" i="34"/>
  <c r="AJ18" i="34"/>
  <c r="AI18" i="34"/>
  <c r="AR17" i="34"/>
  <c r="AQ17" i="34"/>
  <c r="AP17" i="34"/>
  <c r="AO17" i="34"/>
  <c r="AN17" i="34"/>
  <c r="AM17" i="34"/>
  <c r="AL17" i="34"/>
  <c r="AK17" i="34"/>
  <c r="AJ17" i="34"/>
  <c r="AI17" i="34"/>
  <c r="AR16" i="34"/>
  <c r="AQ16" i="34"/>
  <c r="AP16" i="34"/>
  <c r="AO16" i="34"/>
  <c r="AN16" i="34"/>
  <c r="AM16" i="34"/>
  <c r="AL16" i="34"/>
  <c r="AK16" i="34"/>
  <c r="AJ16" i="34"/>
  <c r="AI16" i="34"/>
  <c r="AR15" i="34"/>
  <c r="AQ15" i="34"/>
  <c r="AP15" i="34"/>
  <c r="AO15" i="34"/>
  <c r="AN15" i="34"/>
  <c r="AM15" i="34"/>
  <c r="AL15" i="34"/>
  <c r="AK15" i="34"/>
  <c r="AJ15" i="34"/>
  <c r="AI15" i="34"/>
  <c r="AR14" i="34"/>
  <c r="AQ14" i="34"/>
  <c r="AP14" i="34"/>
  <c r="AO14" i="34"/>
  <c r="AN14" i="34"/>
  <c r="AM14" i="34"/>
  <c r="AL14" i="34"/>
  <c r="AK14" i="34"/>
  <c r="AJ14" i="34"/>
  <c r="AI14" i="34"/>
  <c r="AR13" i="34"/>
  <c r="AQ13" i="34"/>
  <c r="AP13" i="34"/>
  <c r="AO13" i="34"/>
  <c r="AN13" i="34"/>
  <c r="AM13" i="34"/>
  <c r="AL13" i="34"/>
  <c r="AK13" i="34"/>
  <c r="AJ13" i="34"/>
  <c r="AI13" i="34"/>
  <c r="AR12" i="34"/>
  <c r="AQ12" i="34"/>
  <c r="AP12" i="34"/>
  <c r="AO12" i="34"/>
  <c r="AN12" i="34"/>
  <c r="AM12" i="34"/>
  <c r="AL12" i="34"/>
  <c r="AK12" i="34"/>
  <c r="AJ12" i="34"/>
  <c r="AI12" i="34"/>
  <c r="AR11" i="34"/>
  <c r="AQ11" i="34"/>
  <c r="AP11" i="34"/>
  <c r="AO11" i="34"/>
  <c r="AN11" i="34"/>
  <c r="AM11" i="34"/>
  <c r="AL11" i="34"/>
  <c r="AK11" i="34"/>
  <c r="AJ11" i="34"/>
  <c r="AI11" i="34"/>
  <c r="AR10" i="34"/>
  <c r="AQ10" i="34"/>
  <c r="AP10" i="34"/>
  <c r="AO10" i="34"/>
  <c r="AN10" i="34"/>
  <c r="AM10" i="34"/>
  <c r="AL10" i="34"/>
  <c r="AK10" i="34"/>
  <c r="AJ10" i="34"/>
  <c r="AI10" i="34"/>
  <c r="AR9" i="34"/>
  <c r="AQ9" i="34"/>
  <c r="AP9" i="34"/>
  <c r="AO9" i="34"/>
  <c r="AN9" i="34"/>
  <c r="AM9" i="34"/>
  <c r="AL9" i="34"/>
  <c r="AK9" i="34"/>
  <c r="AJ9" i="34"/>
  <c r="AI9" i="34"/>
  <c r="AR8" i="34"/>
  <c r="AR58" i="34" s="1"/>
  <c r="AQ8" i="34"/>
  <c r="AQ58" i="34" s="1"/>
  <c r="AP8" i="34"/>
  <c r="AP58" i="34" s="1"/>
  <c r="AO8" i="34"/>
  <c r="AO58" i="34" s="1"/>
  <c r="AN8" i="34"/>
  <c r="AN58" i="34" s="1"/>
  <c r="AM8" i="34"/>
  <c r="AM58" i="34" s="1"/>
  <c r="AL8" i="34"/>
  <c r="AL58" i="34" s="1"/>
  <c r="AK8" i="34"/>
  <c r="AK58" i="34" s="1"/>
  <c r="AJ8" i="34"/>
  <c r="AJ58" i="34" s="1"/>
  <c r="AI8" i="34"/>
  <c r="AR57" i="33"/>
  <c r="AQ57" i="33"/>
  <c r="AP57" i="33"/>
  <c r="AO57" i="33"/>
  <c r="AN57" i="33"/>
  <c r="AM57" i="33"/>
  <c r="AL57" i="33"/>
  <c r="AK57" i="33"/>
  <c r="AJ57" i="33"/>
  <c r="AI57" i="33"/>
  <c r="AR56" i="33"/>
  <c r="AQ56" i="33"/>
  <c r="AP56" i="33"/>
  <c r="AO56" i="33"/>
  <c r="AN56" i="33"/>
  <c r="AM56" i="33"/>
  <c r="AL56" i="33"/>
  <c r="AK56" i="33"/>
  <c r="AJ56" i="33"/>
  <c r="AI56" i="33"/>
  <c r="AR55" i="33"/>
  <c r="AQ55" i="33"/>
  <c r="AP55" i="33"/>
  <c r="AO55" i="33"/>
  <c r="AN55" i="33"/>
  <c r="AM55" i="33"/>
  <c r="AL55" i="33"/>
  <c r="AK55" i="33"/>
  <c r="AJ55" i="33"/>
  <c r="AI55" i="33"/>
  <c r="AR54" i="33"/>
  <c r="AQ54" i="33"/>
  <c r="AP54" i="33"/>
  <c r="AO54" i="33"/>
  <c r="AN54" i="33"/>
  <c r="AM54" i="33"/>
  <c r="AL54" i="33"/>
  <c r="AK54" i="33"/>
  <c r="AJ54" i="33"/>
  <c r="AI54" i="33"/>
  <c r="AR53" i="33"/>
  <c r="AQ53" i="33"/>
  <c r="AP53" i="33"/>
  <c r="AO53" i="33"/>
  <c r="AN53" i="33"/>
  <c r="AM53" i="33"/>
  <c r="AL53" i="33"/>
  <c r="AK53" i="33"/>
  <c r="AJ53" i="33"/>
  <c r="AI53" i="33"/>
  <c r="AR52" i="33"/>
  <c r="AQ52" i="33"/>
  <c r="AP52" i="33"/>
  <c r="AO52" i="33"/>
  <c r="AN52" i="33"/>
  <c r="AM52" i="33"/>
  <c r="AL52" i="33"/>
  <c r="AK52" i="33"/>
  <c r="AJ52" i="33"/>
  <c r="AI52" i="33"/>
  <c r="AR51" i="33"/>
  <c r="AQ51" i="33"/>
  <c r="AP51" i="33"/>
  <c r="AO51" i="33"/>
  <c r="AN51" i="33"/>
  <c r="AM51" i="33"/>
  <c r="AL51" i="33"/>
  <c r="AK51" i="33"/>
  <c r="AJ51" i="33"/>
  <c r="AI51" i="33"/>
  <c r="AR50" i="33"/>
  <c r="AQ50" i="33"/>
  <c r="AP50" i="33"/>
  <c r="AO50" i="33"/>
  <c r="AN50" i="33"/>
  <c r="AM50" i="33"/>
  <c r="AL50" i="33"/>
  <c r="AK50" i="33"/>
  <c r="AJ50" i="33"/>
  <c r="AI50" i="33"/>
  <c r="AR49" i="33"/>
  <c r="AQ49" i="33"/>
  <c r="AP49" i="33"/>
  <c r="AO49" i="33"/>
  <c r="AN49" i="33"/>
  <c r="AM49" i="33"/>
  <c r="AL49" i="33"/>
  <c r="AK49" i="33"/>
  <c r="AJ49" i="33"/>
  <c r="AI49" i="33"/>
  <c r="AR48" i="33"/>
  <c r="AQ48" i="33"/>
  <c r="AP48" i="33"/>
  <c r="AO48" i="33"/>
  <c r="AN48" i="33"/>
  <c r="AM48" i="33"/>
  <c r="AL48" i="33"/>
  <c r="AK48" i="33"/>
  <c r="AJ48" i="33"/>
  <c r="AI48" i="33"/>
  <c r="AR47" i="33"/>
  <c r="AQ47" i="33"/>
  <c r="AP47" i="33"/>
  <c r="AO47" i="33"/>
  <c r="AN47" i="33"/>
  <c r="AM47" i="33"/>
  <c r="AL47" i="33"/>
  <c r="AK47" i="33"/>
  <c r="AJ47" i="33"/>
  <c r="AI47" i="33"/>
  <c r="AR46" i="33"/>
  <c r="AQ46" i="33"/>
  <c r="AP46" i="33"/>
  <c r="AO46" i="33"/>
  <c r="AN46" i="33"/>
  <c r="AM46" i="33"/>
  <c r="AL46" i="33"/>
  <c r="AK46" i="33"/>
  <c r="AJ46" i="33"/>
  <c r="AI46" i="33"/>
  <c r="AR45" i="33"/>
  <c r="AQ45" i="33"/>
  <c r="AP45" i="33"/>
  <c r="AO45" i="33"/>
  <c r="AN45" i="33"/>
  <c r="AM45" i="33"/>
  <c r="AL45" i="33"/>
  <c r="AK45" i="33"/>
  <c r="AJ45" i="33"/>
  <c r="AI45" i="33"/>
  <c r="AR44" i="33"/>
  <c r="AQ44" i="33"/>
  <c r="AP44" i="33"/>
  <c r="AO44" i="33"/>
  <c r="AN44" i="33"/>
  <c r="AM44" i="33"/>
  <c r="AL44" i="33"/>
  <c r="AK44" i="33"/>
  <c r="AJ44" i="33"/>
  <c r="AI44" i="33"/>
  <c r="AR43" i="33"/>
  <c r="AQ43" i="33"/>
  <c r="AP43" i="33"/>
  <c r="AO43" i="33"/>
  <c r="AN43" i="33"/>
  <c r="AM43" i="33"/>
  <c r="AL43" i="33"/>
  <c r="AK43" i="33"/>
  <c r="AJ43" i="33"/>
  <c r="AI43" i="33"/>
  <c r="AR42" i="33"/>
  <c r="AQ42" i="33"/>
  <c r="AP42" i="33"/>
  <c r="AO42" i="33"/>
  <c r="AN42" i="33"/>
  <c r="AM42" i="33"/>
  <c r="AL42" i="33"/>
  <c r="AK42" i="33"/>
  <c r="AJ42" i="33"/>
  <c r="AI42" i="33"/>
  <c r="AR41" i="33"/>
  <c r="AQ41" i="33"/>
  <c r="AP41" i="33"/>
  <c r="AO41" i="33"/>
  <c r="AN41" i="33"/>
  <c r="AM41" i="33"/>
  <c r="AL41" i="33"/>
  <c r="AK41" i="33"/>
  <c r="AJ41" i="33"/>
  <c r="AI41" i="33"/>
  <c r="AR40" i="33"/>
  <c r="AQ40" i="33"/>
  <c r="AP40" i="33"/>
  <c r="AO40" i="33"/>
  <c r="AN40" i="33"/>
  <c r="AM40" i="33"/>
  <c r="AL40" i="33"/>
  <c r="AK40" i="33"/>
  <c r="AJ40" i="33"/>
  <c r="AI40" i="33"/>
  <c r="AR39" i="33"/>
  <c r="AQ39" i="33"/>
  <c r="AP39" i="33"/>
  <c r="AO39" i="33"/>
  <c r="AN39" i="33"/>
  <c r="AM39" i="33"/>
  <c r="AL39" i="33"/>
  <c r="AK39" i="33"/>
  <c r="AJ39" i="33"/>
  <c r="AI39" i="33"/>
  <c r="AR38" i="33"/>
  <c r="AQ38" i="33"/>
  <c r="AP38" i="33"/>
  <c r="AO38" i="33"/>
  <c r="AN38" i="33"/>
  <c r="AM38" i="33"/>
  <c r="AL38" i="33"/>
  <c r="AK38" i="33"/>
  <c r="AJ38" i="33"/>
  <c r="AI38" i="33"/>
  <c r="AR37" i="33"/>
  <c r="AQ37" i="33"/>
  <c r="AP37" i="33"/>
  <c r="AO37" i="33"/>
  <c r="AN37" i="33"/>
  <c r="AM37" i="33"/>
  <c r="AL37" i="33"/>
  <c r="AK37" i="33"/>
  <c r="AJ37" i="33"/>
  <c r="AI37" i="33"/>
  <c r="AR36" i="33"/>
  <c r="AQ36" i="33"/>
  <c r="AP36" i="33"/>
  <c r="AO36" i="33"/>
  <c r="AN36" i="33"/>
  <c r="AM36" i="33"/>
  <c r="AL36" i="33"/>
  <c r="AK36" i="33"/>
  <c r="AJ36" i="33"/>
  <c r="AI36" i="33"/>
  <c r="AR35" i="33"/>
  <c r="AQ35" i="33"/>
  <c r="AP35" i="33"/>
  <c r="AO35" i="33"/>
  <c r="AN35" i="33"/>
  <c r="AM35" i="33"/>
  <c r="AL35" i="33"/>
  <c r="AK35" i="33"/>
  <c r="AJ35" i="33"/>
  <c r="AI35" i="33"/>
  <c r="AR34" i="33"/>
  <c r="AQ34" i="33"/>
  <c r="AP34" i="33"/>
  <c r="AO34" i="33"/>
  <c r="AN34" i="33"/>
  <c r="AM34" i="33"/>
  <c r="AL34" i="33"/>
  <c r="AK34" i="33"/>
  <c r="AJ34" i="33"/>
  <c r="AI34" i="33"/>
  <c r="AR33" i="33"/>
  <c r="AQ33" i="33"/>
  <c r="AP33" i="33"/>
  <c r="AO33" i="33"/>
  <c r="AN33" i="33"/>
  <c r="AM33" i="33"/>
  <c r="AL33" i="33"/>
  <c r="AK33" i="33"/>
  <c r="AJ33" i="33"/>
  <c r="AI33" i="33"/>
  <c r="AR32" i="33"/>
  <c r="AQ32" i="33"/>
  <c r="AP32" i="33"/>
  <c r="AO32" i="33"/>
  <c r="AN32" i="33"/>
  <c r="AM32" i="33"/>
  <c r="AL32" i="33"/>
  <c r="AK32" i="33"/>
  <c r="AJ32" i="33"/>
  <c r="AI32" i="33"/>
  <c r="AR31" i="33"/>
  <c r="AQ31" i="33"/>
  <c r="AP31" i="33"/>
  <c r="AO31" i="33"/>
  <c r="AN31" i="33"/>
  <c r="AM31" i="33"/>
  <c r="AL31" i="33"/>
  <c r="AK31" i="33"/>
  <c r="AJ31" i="33"/>
  <c r="AI31" i="33"/>
  <c r="AR30" i="33"/>
  <c r="AQ30" i="33"/>
  <c r="AP30" i="33"/>
  <c r="AO30" i="33"/>
  <c r="AN30" i="33"/>
  <c r="AM30" i="33"/>
  <c r="AL30" i="33"/>
  <c r="AK30" i="33"/>
  <c r="AJ30" i="33"/>
  <c r="AI30" i="33"/>
  <c r="AR29" i="33"/>
  <c r="AQ29" i="33"/>
  <c r="AP29" i="33"/>
  <c r="AO29" i="33"/>
  <c r="AN29" i="33"/>
  <c r="AM29" i="33"/>
  <c r="AL29" i="33"/>
  <c r="AK29" i="33"/>
  <c r="AJ29" i="33"/>
  <c r="AI29" i="33"/>
  <c r="AR28" i="33"/>
  <c r="AQ28" i="33"/>
  <c r="AP28" i="33"/>
  <c r="AO28" i="33"/>
  <c r="AN28" i="33"/>
  <c r="AM28" i="33"/>
  <c r="AL28" i="33"/>
  <c r="AK28" i="33"/>
  <c r="AJ28" i="33"/>
  <c r="AI28" i="33"/>
  <c r="AR27" i="33"/>
  <c r="AQ27" i="33"/>
  <c r="AP27" i="33"/>
  <c r="AO27" i="33"/>
  <c r="AN27" i="33"/>
  <c r="AM27" i="33"/>
  <c r="AL27" i="33"/>
  <c r="AK27" i="33"/>
  <c r="AJ27" i="33"/>
  <c r="AI27" i="33"/>
  <c r="AR26" i="33"/>
  <c r="AQ26" i="33"/>
  <c r="AP26" i="33"/>
  <c r="AO26" i="33"/>
  <c r="AN26" i="33"/>
  <c r="AM26" i="33"/>
  <c r="AL26" i="33"/>
  <c r="AK26" i="33"/>
  <c r="AJ26" i="33"/>
  <c r="AI26" i="33"/>
  <c r="AR25" i="33"/>
  <c r="AQ25" i="33"/>
  <c r="AP25" i="33"/>
  <c r="AO25" i="33"/>
  <c r="AN25" i="33"/>
  <c r="AM25" i="33"/>
  <c r="AL25" i="33"/>
  <c r="AK25" i="33"/>
  <c r="AJ25" i="33"/>
  <c r="AI25" i="33"/>
  <c r="AR24" i="33"/>
  <c r="AQ24" i="33"/>
  <c r="AP24" i="33"/>
  <c r="AO24" i="33"/>
  <c r="AN24" i="33"/>
  <c r="AM24" i="33"/>
  <c r="AL24" i="33"/>
  <c r="AK24" i="33"/>
  <c r="AJ24" i="33"/>
  <c r="AI24" i="33"/>
  <c r="AR23" i="33"/>
  <c r="AQ23" i="33"/>
  <c r="AP23" i="33"/>
  <c r="AO23" i="33"/>
  <c r="AN23" i="33"/>
  <c r="AM23" i="33"/>
  <c r="AL23" i="33"/>
  <c r="AK23" i="33"/>
  <c r="AJ23" i="33"/>
  <c r="AI23" i="33"/>
  <c r="AR22" i="33"/>
  <c r="AQ22" i="33"/>
  <c r="AP22" i="33"/>
  <c r="AO22" i="33"/>
  <c r="AN22" i="33"/>
  <c r="AM22" i="33"/>
  <c r="AL22" i="33"/>
  <c r="AK22" i="33"/>
  <c r="AJ22" i="33"/>
  <c r="AI22" i="33"/>
  <c r="AR21" i="33"/>
  <c r="AQ21" i="33"/>
  <c r="AP21" i="33"/>
  <c r="AO21" i="33"/>
  <c r="AN21" i="33"/>
  <c r="AM21" i="33"/>
  <c r="AL21" i="33"/>
  <c r="AK21" i="33"/>
  <c r="AJ21" i="33"/>
  <c r="AI21" i="33"/>
  <c r="AR20" i="33"/>
  <c r="AQ20" i="33"/>
  <c r="AP20" i="33"/>
  <c r="AO20" i="33"/>
  <c r="AN20" i="33"/>
  <c r="AM20" i="33"/>
  <c r="AL20" i="33"/>
  <c r="AK20" i="33"/>
  <c r="AJ20" i="33"/>
  <c r="AI20" i="33"/>
  <c r="AR19" i="33"/>
  <c r="AQ19" i="33"/>
  <c r="AP19" i="33"/>
  <c r="AO19" i="33"/>
  <c r="AN19" i="33"/>
  <c r="AM19" i="33"/>
  <c r="AL19" i="33"/>
  <c r="AK19" i="33"/>
  <c r="AJ19" i="33"/>
  <c r="AI19" i="33"/>
  <c r="AR18" i="33"/>
  <c r="AQ18" i="33"/>
  <c r="AP18" i="33"/>
  <c r="AO18" i="33"/>
  <c r="AN18" i="33"/>
  <c r="AM18" i="33"/>
  <c r="AL18" i="33"/>
  <c r="AK18" i="33"/>
  <c r="AJ18" i="33"/>
  <c r="AI18" i="33"/>
  <c r="AR17" i="33"/>
  <c r="AQ17" i="33"/>
  <c r="AP17" i="33"/>
  <c r="AO17" i="33"/>
  <c r="AN17" i="33"/>
  <c r="AM17" i="33"/>
  <c r="AL17" i="33"/>
  <c r="AK17" i="33"/>
  <c r="AJ17" i="33"/>
  <c r="AI17" i="33"/>
  <c r="AR16" i="33"/>
  <c r="AQ16" i="33"/>
  <c r="AP16" i="33"/>
  <c r="AO16" i="33"/>
  <c r="AN16" i="33"/>
  <c r="AM16" i="33"/>
  <c r="AL16" i="33"/>
  <c r="AK16" i="33"/>
  <c r="AJ16" i="33"/>
  <c r="AI16" i="33"/>
  <c r="AR15" i="33"/>
  <c r="AQ15" i="33"/>
  <c r="AP15" i="33"/>
  <c r="AO15" i="33"/>
  <c r="AN15" i="33"/>
  <c r="AM15" i="33"/>
  <c r="AL15" i="33"/>
  <c r="AK15" i="33"/>
  <c r="AJ15" i="33"/>
  <c r="AI15" i="33"/>
  <c r="AR14" i="33"/>
  <c r="AQ14" i="33"/>
  <c r="AP14" i="33"/>
  <c r="AO14" i="33"/>
  <c r="AN14" i="33"/>
  <c r="AM14" i="33"/>
  <c r="AL14" i="33"/>
  <c r="AK14" i="33"/>
  <c r="AJ14" i="33"/>
  <c r="AI14" i="33"/>
  <c r="AR13" i="33"/>
  <c r="AQ13" i="33"/>
  <c r="AP13" i="33"/>
  <c r="AO13" i="33"/>
  <c r="AN13" i="33"/>
  <c r="AM13" i="33"/>
  <c r="AL13" i="33"/>
  <c r="AK13" i="33"/>
  <c r="AJ13" i="33"/>
  <c r="AI13" i="33"/>
  <c r="AR12" i="33"/>
  <c r="AQ12" i="33"/>
  <c r="AP12" i="33"/>
  <c r="AO12" i="33"/>
  <c r="AN12" i="33"/>
  <c r="AM12" i="33"/>
  <c r="AL12" i="33"/>
  <c r="AK12" i="33"/>
  <c r="AJ12" i="33"/>
  <c r="AI12" i="33"/>
  <c r="AR11" i="33"/>
  <c r="AQ11" i="33"/>
  <c r="AP11" i="33"/>
  <c r="AO11" i="33"/>
  <c r="AN11" i="33"/>
  <c r="AM11" i="33"/>
  <c r="AL11" i="33"/>
  <c r="AK11" i="33"/>
  <c r="AJ11" i="33"/>
  <c r="AI11" i="33"/>
  <c r="AR10" i="33"/>
  <c r="AQ10" i="33"/>
  <c r="AP10" i="33"/>
  <c r="AO10" i="33"/>
  <c r="AN10" i="33"/>
  <c r="AM10" i="33"/>
  <c r="AL10" i="33"/>
  <c r="AK10" i="33"/>
  <c r="AJ10" i="33"/>
  <c r="AI10" i="33"/>
  <c r="AR9" i="33"/>
  <c r="AQ9" i="33"/>
  <c r="AP9" i="33"/>
  <c r="AO9" i="33"/>
  <c r="AN9" i="33"/>
  <c r="AM9" i="33"/>
  <c r="AL9" i="33"/>
  <c r="AK9" i="33"/>
  <c r="AJ9" i="33"/>
  <c r="AI9" i="33"/>
  <c r="AR8" i="33"/>
  <c r="AR58" i="33" s="1"/>
  <c r="AQ8" i="33"/>
  <c r="AQ58" i="33" s="1"/>
  <c r="AP8" i="33"/>
  <c r="AP58" i="33" s="1"/>
  <c r="AO8" i="33"/>
  <c r="AO58" i="33" s="1"/>
  <c r="AN8" i="33"/>
  <c r="AN58" i="33" s="1"/>
  <c r="AM8" i="33"/>
  <c r="AM58" i="33" s="1"/>
  <c r="AL8" i="33"/>
  <c r="AL58" i="33" s="1"/>
  <c r="AK8" i="33"/>
  <c r="AK58" i="33" s="1"/>
  <c r="AJ8" i="33"/>
  <c r="AJ58" i="33" s="1"/>
  <c r="AI8" i="33"/>
  <c r="AR57" i="32"/>
  <c r="AQ57" i="32"/>
  <c r="AP57" i="32"/>
  <c r="AO57" i="32"/>
  <c r="AN57" i="32"/>
  <c r="AM57" i="32"/>
  <c r="AL57" i="32"/>
  <c r="AK57" i="32"/>
  <c r="AJ57" i="32"/>
  <c r="AI57" i="32"/>
  <c r="AR56" i="32"/>
  <c r="AQ56" i="32"/>
  <c r="AP56" i="32"/>
  <c r="AO56" i="32"/>
  <c r="AN56" i="32"/>
  <c r="AM56" i="32"/>
  <c r="AL56" i="32"/>
  <c r="AK56" i="32"/>
  <c r="AJ56" i="32"/>
  <c r="AI56" i="32"/>
  <c r="AR55" i="32"/>
  <c r="AQ55" i="32"/>
  <c r="AP55" i="32"/>
  <c r="AO55" i="32"/>
  <c r="AN55" i="32"/>
  <c r="AM55" i="32"/>
  <c r="AL55" i="32"/>
  <c r="AK55" i="32"/>
  <c r="AJ55" i="32"/>
  <c r="AI55" i="32"/>
  <c r="AR54" i="32"/>
  <c r="AQ54" i="32"/>
  <c r="AP54" i="32"/>
  <c r="AO54" i="32"/>
  <c r="AN54" i="32"/>
  <c r="AM54" i="32"/>
  <c r="AL54" i="32"/>
  <c r="AK54" i="32"/>
  <c r="AJ54" i="32"/>
  <c r="AI54" i="32"/>
  <c r="AR53" i="32"/>
  <c r="AQ53" i="32"/>
  <c r="AP53" i="32"/>
  <c r="AO53" i="32"/>
  <c r="AN53" i="32"/>
  <c r="AM53" i="32"/>
  <c r="AL53" i="32"/>
  <c r="AK53" i="32"/>
  <c r="AJ53" i="32"/>
  <c r="AI53" i="32"/>
  <c r="AR52" i="32"/>
  <c r="AQ52" i="32"/>
  <c r="AP52" i="32"/>
  <c r="AO52" i="32"/>
  <c r="AN52" i="32"/>
  <c r="AM52" i="32"/>
  <c r="AL52" i="32"/>
  <c r="AK52" i="32"/>
  <c r="AJ52" i="32"/>
  <c r="AI52" i="32"/>
  <c r="AR51" i="32"/>
  <c r="AQ51" i="32"/>
  <c r="AP51" i="32"/>
  <c r="AO51" i="32"/>
  <c r="AN51" i="32"/>
  <c r="AM51" i="32"/>
  <c r="AL51" i="32"/>
  <c r="AK51" i="32"/>
  <c r="AJ51" i="32"/>
  <c r="AI51" i="32"/>
  <c r="AR50" i="32"/>
  <c r="AQ50" i="32"/>
  <c r="AP50" i="32"/>
  <c r="AO50" i="32"/>
  <c r="AN50" i="32"/>
  <c r="AM50" i="32"/>
  <c r="AL50" i="32"/>
  <c r="AK50" i="32"/>
  <c r="AJ50" i="32"/>
  <c r="AI50" i="32"/>
  <c r="AR49" i="32"/>
  <c r="AQ49" i="32"/>
  <c r="AP49" i="32"/>
  <c r="AO49" i="32"/>
  <c r="AN49" i="32"/>
  <c r="AM49" i="32"/>
  <c r="AL49" i="32"/>
  <c r="AK49" i="32"/>
  <c r="AJ49" i="32"/>
  <c r="AI49" i="32"/>
  <c r="AR48" i="32"/>
  <c r="AQ48" i="32"/>
  <c r="AP48" i="32"/>
  <c r="AO48" i="32"/>
  <c r="AN48" i="32"/>
  <c r="AM48" i="32"/>
  <c r="AL48" i="32"/>
  <c r="AK48" i="32"/>
  <c r="AJ48" i="32"/>
  <c r="AI48" i="32"/>
  <c r="AR47" i="32"/>
  <c r="AQ47" i="32"/>
  <c r="AP47" i="32"/>
  <c r="AO47" i="32"/>
  <c r="AN47" i="32"/>
  <c r="AM47" i="32"/>
  <c r="AL47" i="32"/>
  <c r="AK47" i="32"/>
  <c r="AJ47" i="32"/>
  <c r="AI47" i="32"/>
  <c r="AR46" i="32"/>
  <c r="AQ46" i="32"/>
  <c r="AP46" i="32"/>
  <c r="AO46" i="32"/>
  <c r="AN46" i="32"/>
  <c r="AM46" i="32"/>
  <c r="AL46" i="32"/>
  <c r="AK46" i="32"/>
  <c r="AJ46" i="32"/>
  <c r="AI46" i="32"/>
  <c r="AR45" i="32"/>
  <c r="AQ45" i="32"/>
  <c r="AP45" i="32"/>
  <c r="AO45" i="32"/>
  <c r="AN45" i="32"/>
  <c r="AM45" i="32"/>
  <c r="AL45" i="32"/>
  <c r="AK45" i="32"/>
  <c r="AJ45" i="32"/>
  <c r="AI45" i="32"/>
  <c r="AR44" i="32"/>
  <c r="AQ44" i="32"/>
  <c r="AP44" i="32"/>
  <c r="AO44" i="32"/>
  <c r="AN44" i="32"/>
  <c r="AM44" i="32"/>
  <c r="AL44" i="32"/>
  <c r="AK44" i="32"/>
  <c r="AJ44" i="32"/>
  <c r="AI44" i="32"/>
  <c r="AR43" i="32"/>
  <c r="AQ43" i="32"/>
  <c r="AP43" i="32"/>
  <c r="AO43" i="32"/>
  <c r="AN43" i="32"/>
  <c r="AM43" i="32"/>
  <c r="AL43" i="32"/>
  <c r="AK43" i="32"/>
  <c r="AJ43" i="32"/>
  <c r="AI43" i="32"/>
  <c r="AR42" i="32"/>
  <c r="AQ42" i="32"/>
  <c r="AP42" i="32"/>
  <c r="AO42" i="32"/>
  <c r="AN42" i="32"/>
  <c r="AM42" i="32"/>
  <c r="AL42" i="32"/>
  <c r="AK42" i="32"/>
  <c r="AJ42" i="32"/>
  <c r="AI42" i="32"/>
  <c r="AR41" i="32"/>
  <c r="AQ41" i="32"/>
  <c r="AP41" i="32"/>
  <c r="AO41" i="32"/>
  <c r="AN41" i="32"/>
  <c r="AM41" i="32"/>
  <c r="AL41" i="32"/>
  <c r="AK41" i="32"/>
  <c r="AJ41" i="32"/>
  <c r="AI41" i="32"/>
  <c r="AR40" i="32"/>
  <c r="AQ40" i="32"/>
  <c r="AP40" i="32"/>
  <c r="AO40" i="32"/>
  <c r="AN40" i="32"/>
  <c r="AM40" i="32"/>
  <c r="AL40" i="32"/>
  <c r="AK40" i="32"/>
  <c r="AJ40" i="32"/>
  <c r="AI40" i="32"/>
  <c r="AR39" i="32"/>
  <c r="AQ39" i="32"/>
  <c r="AP39" i="32"/>
  <c r="AO39" i="32"/>
  <c r="AN39" i="32"/>
  <c r="AM39" i="32"/>
  <c r="AL39" i="32"/>
  <c r="AK39" i="32"/>
  <c r="AJ39" i="32"/>
  <c r="AI39" i="32"/>
  <c r="AR38" i="32"/>
  <c r="AQ38" i="32"/>
  <c r="AP38" i="32"/>
  <c r="AO38" i="32"/>
  <c r="AN38" i="32"/>
  <c r="AM38" i="32"/>
  <c r="AL38" i="32"/>
  <c r="AK38" i="32"/>
  <c r="AJ38" i="32"/>
  <c r="AI38" i="32"/>
  <c r="AR37" i="32"/>
  <c r="AQ37" i="32"/>
  <c r="AP37" i="32"/>
  <c r="AO37" i="32"/>
  <c r="AN37" i="32"/>
  <c r="AM37" i="32"/>
  <c r="AL37" i="32"/>
  <c r="AK37" i="32"/>
  <c r="AJ37" i="32"/>
  <c r="AI37" i="32"/>
  <c r="AR36" i="32"/>
  <c r="AQ36" i="32"/>
  <c r="AP36" i="32"/>
  <c r="AO36" i="32"/>
  <c r="AN36" i="32"/>
  <c r="AM36" i="32"/>
  <c r="AL36" i="32"/>
  <c r="AK36" i="32"/>
  <c r="AJ36" i="32"/>
  <c r="AI36" i="32"/>
  <c r="AR35" i="32"/>
  <c r="AQ35" i="32"/>
  <c r="AP35" i="32"/>
  <c r="AO35" i="32"/>
  <c r="AN35" i="32"/>
  <c r="AM35" i="32"/>
  <c r="AL35" i="32"/>
  <c r="AK35" i="32"/>
  <c r="AJ35" i="32"/>
  <c r="AI35" i="32"/>
  <c r="AR34" i="32"/>
  <c r="AQ34" i="32"/>
  <c r="AP34" i="32"/>
  <c r="AO34" i="32"/>
  <c r="AN34" i="32"/>
  <c r="AM34" i="32"/>
  <c r="AL34" i="32"/>
  <c r="AK34" i="32"/>
  <c r="AJ34" i="32"/>
  <c r="AI34" i="32"/>
  <c r="AR33" i="32"/>
  <c r="AQ33" i="32"/>
  <c r="AP33" i="32"/>
  <c r="AO33" i="32"/>
  <c r="AN33" i="32"/>
  <c r="AM33" i="32"/>
  <c r="AL33" i="32"/>
  <c r="AK33" i="32"/>
  <c r="AJ33" i="32"/>
  <c r="AI33" i="32"/>
  <c r="AR32" i="32"/>
  <c r="AQ32" i="32"/>
  <c r="AP32" i="32"/>
  <c r="AO32" i="32"/>
  <c r="AN32" i="32"/>
  <c r="AM32" i="32"/>
  <c r="AL32" i="32"/>
  <c r="AK32" i="32"/>
  <c r="AJ32" i="32"/>
  <c r="AI32" i="32"/>
  <c r="AR31" i="32"/>
  <c r="AQ31" i="32"/>
  <c r="AP31" i="32"/>
  <c r="AO31" i="32"/>
  <c r="AN31" i="32"/>
  <c r="AM31" i="32"/>
  <c r="AL31" i="32"/>
  <c r="AK31" i="32"/>
  <c r="AJ31" i="32"/>
  <c r="AI31" i="32"/>
  <c r="AR30" i="32"/>
  <c r="AQ30" i="32"/>
  <c r="AP30" i="32"/>
  <c r="AO30" i="32"/>
  <c r="AN30" i="32"/>
  <c r="AM30" i="32"/>
  <c r="AL30" i="32"/>
  <c r="AK30" i="32"/>
  <c r="AJ30" i="32"/>
  <c r="AI30" i="32"/>
  <c r="AR29" i="32"/>
  <c r="AQ29" i="32"/>
  <c r="AP29" i="32"/>
  <c r="AO29" i="32"/>
  <c r="AN29" i="32"/>
  <c r="AM29" i="32"/>
  <c r="AL29" i="32"/>
  <c r="AK29" i="32"/>
  <c r="AJ29" i="32"/>
  <c r="AI29" i="32"/>
  <c r="AR28" i="32"/>
  <c r="AQ28" i="32"/>
  <c r="AP28" i="32"/>
  <c r="AO28" i="32"/>
  <c r="AN28" i="32"/>
  <c r="AM28" i="32"/>
  <c r="AL28" i="32"/>
  <c r="AK28" i="32"/>
  <c r="AJ28" i="32"/>
  <c r="AI28" i="32"/>
  <c r="AR27" i="32"/>
  <c r="AQ27" i="32"/>
  <c r="AP27" i="32"/>
  <c r="AO27" i="32"/>
  <c r="AN27" i="32"/>
  <c r="AM27" i="32"/>
  <c r="AL27" i="32"/>
  <c r="AK27" i="32"/>
  <c r="AJ27" i="32"/>
  <c r="AI27" i="32"/>
  <c r="AR26" i="32"/>
  <c r="AQ26" i="32"/>
  <c r="AP26" i="32"/>
  <c r="AO26" i="32"/>
  <c r="AN26" i="32"/>
  <c r="AM26" i="32"/>
  <c r="AL26" i="32"/>
  <c r="AK26" i="32"/>
  <c r="AJ26" i="32"/>
  <c r="AI26" i="32"/>
  <c r="AR25" i="32"/>
  <c r="AQ25" i="32"/>
  <c r="AP25" i="32"/>
  <c r="AO25" i="32"/>
  <c r="AN25" i="32"/>
  <c r="AM25" i="32"/>
  <c r="AL25" i="32"/>
  <c r="AK25" i="32"/>
  <c r="AJ25" i="32"/>
  <c r="AI25" i="32"/>
  <c r="AR24" i="32"/>
  <c r="AQ24" i="32"/>
  <c r="AP24" i="32"/>
  <c r="AO24" i="32"/>
  <c r="AN24" i="32"/>
  <c r="AM24" i="32"/>
  <c r="AL24" i="32"/>
  <c r="AK24" i="32"/>
  <c r="AJ24" i="32"/>
  <c r="AI24" i="32"/>
  <c r="AR23" i="32"/>
  <c r="AQ23" i="32"/>
  <c r="AP23" i="32"/>
  <c r="AO23" i="32"/>
  <c r="AN23" i="32"/>
  <c r="AM23" i="32"/>
  <c r="AL23" i="32"/>
  <c r="AK23" i="32"/>
  <c r="AJ23" i="32"/>
  <c r="AI23" i="32"/>
  <c r="AR22" i="32"/>
  <c r="AQ22" i="32"/>
  <c r="AP22" i="32"/>
  <c r="AO22" i="32"/>
  <c r="AN22" i="32"/>
  <c r="AM22" i="32"/>
  <c r="AL22" i="32"/>
  <c r="AK22" i="32"/>
  <c r="AJ22" i="32"/>
  <c r="AI22" i="32"/>
  <c r="AR21" i="32"/>
  <c r="AQ21" i="32"/>
  <c r="AP21" i="32"/>
  <c r="AO21" i="32"/>
  <c r="AN21" i="32"/>
  <c r="AM21" i="32"/>
  <c r="AL21" i="32"/>
  <c r="AK21" i="32"/>
  <c r="AJ21" i="32"/>
  <c r="AI21" i="32"/>
  <c r="AR20" i="32"/>
  <c r="AQ20" i="32"/>
  <c r="AP20" i="32"/>
  <c r="AO20" i="32"/>
  <c r="AN20" i="32"/>
  <c r="AM20" i="32"/>
  <c r="AL20" i="32"/>
  <c r="AK20" i="32"/>
  <c r="AJ20" i="32"/>
  <c r="AI20" i="32"/>
  <c r="AR19" i="32"/>
  <c r="AQ19" i="32"/>
  <c r="AP19" i="32"/>
  <c r="AO19" i="32"/>
  <c r="AN19" i="32"/>
  <c r="AM19" i="32"/>
  <c r="AL19" i="32"/>
  <c r="AK19" i="32"/>
  <c r="AJ19" i="32"/>
  <c r="AI19" i="32"/>
  <c r="AR18" i="32"/>
  <c r="AQ18" i="32"/>
  <c r="AP18" i="32"/>
  <c r="AO18" i="32"/>
  <c r="AN18" i="32"/>
  <c r="AM18" i="32"/>
  <c r="AL18" i="32"/>
  <c r="AK18" i="32"/>
  <c r="AJ18" i="32"/>
  <c r="AI18" i="32"/>
  <c r="AR17" i="32"/>
  <c r="AQ17" i="32"/>
  <c r="AP17" i="32"/>
  <c r="AO17" i="32"/>
  <c r="AN17" i="32"/>
  <c r="AM17" i="32"/>
  <c r="AL17" i="32"/>
  <c r="AK17" i="32"/>
  <c r="AJ17" i="32"/>
  <c r="AI17" i="32"/>
  <c r="AR16" i="32"/>
  <c r="AQ16" i="32"/>
  <c r="AP16" i="32"/>
  <c r="AO16" i="32"/>
  <c r="AN16" i="32"/>
  <c r="AM16" i="32"/>
  <c r="AL16" i="32"/>
  <c r="AK16" i="32"/>
  <c r="AJ16" i="32"/>
  <c r="AI16" i="32"/>
  <c r="AR15" i="32"/>
  <c r="AQ15" i="32"/>
  <c r="AP15" i="32"/>
  <c r="AO15" i="32"/>
  <c r="AN15" i="32"/>
  <c r="AM15" i="32"/>
  <c r="AL15" i="32"/>
  <c r="AK15" i="32"/>
  <c r="AJ15" i="32"/>
  <c r="AI15" i="32"/>
  <c r="AR14" i="32"/>
  <c r="AQ14" i="32"/>
  <c r="AP14" i="32"/>
  <c r="AO14" i="32"/>
  <c r="AN14" i="32"/>
  <c r="AM14" i="32"/>
  <c r="AL14" i="32"/>
  <c r="AK14" i="32"/>
  <c r="AJ14" i="32"/>
  <c r="AI14" i="32"/>
  <c r="AR13" i="32"/>
  <c r="AQ13" i="32"/>
  <c r="AP13" i="32"/>
  <c r="AO13" i="32"/>
  <c r="AN13" i="32"/>
  <c r="AM13" i="32"/>
  <c r="AL13" i="32"/>
  <c r="AK13" i="32"/>
  <c r="AJ13" i="32"/>
  <c r="AI13" i="32"/>
  <c r="AR12" i="32"/>
  <c r="AQ12" i="32"/>
  <c r="AP12" i="32"/>
  <c r="AO12" i="32"/>
  <c r="AN12" i="32"/>
  <c r="AM12" i="32"/>
  <c r="AL12" i="32"/>
  <c r="AK12" i="32"/>
  <c r="AJ12" i="32"/>
  <c r="AI12" i="32"/>
  <c r="AR11" i="32"/>
  <c r="AQ11" i="32"/>
  <c r="AP11" i="32"/>
  <c r="AO11" i="32"/>
  <c r="AN11" i="32"/>
  <c r="AM11" i="32"/>
  <c r="AL11" i="32"/>
  <c r="AK11" i="32"/>
  <c r="AJ11" i="32"/>
  <c r="AI11" i="32"/>
  <c r="AR10" i="32"/>
  <c r="AQ10" i="32"/>
  <c r="AP10" i="32"/>
  <c r="AO10" i="32"/>
  <c r="AN10" i="32"/>
  <c r="AM10" i="32"/>
  <c r="AL10" i="32"/>
  <c r="AK10" i="32"/>
  <c r="AJ10" i="32"/>
  <c r="AI10" i="32"/>
  <c r="AR9" i="32"/>
  <c r="AQ9" i="32"/>
  <c r="AP9" i="32"/>
  <c r="AO9" i="32"/>
  <c r="AN9" i="32"/>
  <c r="AM9" i="32"/>
  <c r="AL9" i="32"/>
  <c r="AK9" i="32"/>
  <c r="AJ9" i="32"/>
  <c r="AI9" i="32"/>
  <c r="AR8" i="32"/>
  <c r="AR58" i="32" s="1"/>
  <c r="AQ8" i="32"/>
  <c r="AQ58" i="32" s="1"/>
  <c r="AP8" i="32"/>
  <c r="AP58" i="32" s="1"/>
  <c r="AO8" i="32"/>
  <c r="AO58" i="32" s="1"/>
  <c r="AN8" i="32"/>
  <c r="AN58" i="32" s="1"/>
  <c r="AM8" i="32"/>
  <c r="AM58" i="32" s="1"/>
  <c r="AL8" i="32"/>
  <c r="AL58" i="32" s="1"/>
  <c r="AK8" i="32"/>
  <c r="AK58" i="32" s="1"/>
  <c r="AJ8" i="32"/>
  <c r="AJ58" i="32" s="1"/>
  <c r="AI8" i="32"/>
  <c r="AR57" i="31"/>
  <c r="AQ57" i="31"/>
  <c r="AP57" i="31"/>
  <c r="AO57" i="31"/>
  <c r="AN57" i="31"/>
  <c r="AM57" i="31"/>
  <c r="AL57" i="31"/>
  <c r="AK57" i="31"/>
  <c r="AJ57" i="31"/>
  <c r="AI57" i="31"/>
  <c r="AR56" i="31"/>
  <c r="AQ56" i="31"/>
  <c r="AP56" i="31"/>
  <c r="AO56" i="31"/>
  <c r="AN56" i="31"/>
  <c r="AM56" i="31"/>
  <c r="AL56" i="31"/>
  <c r="AK56" i="31"/>
  <c r="AJ56" i="31"/>
  <c r="AI56" i="31"/>
  <c r="AR55" i="31"/>
  <c r="AQ55" i="31"/>
  <c r="AP55" i="31"/>
  <c r="AO55" i="31"/>
  <c r="AN55" i="31"/>
  <c r="AM55" i="31"/>
  <c r="AL55" i="31"/>
  <c r="AK55" i="31"/>
  <c r="AJ55" i="31"/>
  <c r="AI55" i="31"/>
  <c r="AR54" i="31"/>
  <c r="AQ54" i="31"/>
  <c r="AP54" i="31"/>
  <c r="AO54" i="31"/>
  <c r="AN54" i="31"/>
  <c r="AM54" i="31"/>
  <c r="AL54" i="31"/>
  <c r="AK54" i="31"/>
  <c r="AJ54" i="31"/>
  <c r="AI54" i="31"/>
  <c r="AR53" i="31"/>
  <c r="AQ53" i="31"/>
  <c r="AP53" i="31"/>
  <c r="AO53" i="31"/>
  <c r="AN53" i="31"/>
  <c r="AM53" i="31"/>
  <c r="AL53" i="31"/>
  <c r="AK53" i="31"/>
  <c r="AJ53" i="31"/>
  <c r="AI53" i="31"/>
  <c r="AR52" i="31"/>
  <c r="AQ52" i="31"/>
  <c r="AP52" i="31"/>
  <c r="AO52" i="31"/>
  <c r="AN52" i="31"/>
  <c r="AM52" i="31"/>
  <c r="AL52" i="31"/>
  <c r="AK52" i="31"/>
  <c r="AJ52" i="31"/>
  <c r="AI52" i="31"/>
  <c r="AR51" i="31"/>
  <c r="AQ51" i="31"/>
  <c r="AP51" i="31"/>
  <c r="AO51" i="31"/>
  <c r="AN51" i="31"/>
  <c r="AM51" i="31"/>
  <c r="AL51" i="31"/>
  <c r="AK51" i="31"/>
  <c r="AJ51" i="31"/>
  <c r="AI51" i="31"/>
  <c r="AR50" i="31"/>
  <c r="AQ50" i="31"/>
  <c r="AP50" i="31"/>
  <c r="AO50" i="31"/>
  <c r="AN50" i="31"/>
  <c r="AM50" i="31"/>
  <c r="AL50" i="31"/>
  <c r="AK50" i="31"/>
  <c r="AJ50" i="31"/>
  <c r="AI50" i="31"/>
  <c r="AR49" i="31"/>
  <c r="AQ49" i="31"/>
  <c r="AP49" i="31"/>
  <c r="AO49" i="31"/>
  <c r="AN49" i="31"/>
  <c r="AM49" i="31"/>
  <c r="AL49" i="31"/>
  <c r="AK49" i="31"/>
  <c r="AJ49" i="31"/>
  <c r="AI49" i="31"/>
  <c r="AR48" i="31"/>
  <c r="AQ48" i="31"/>
  <c r="AP48" i="31"/>
  <c r="AO48" i="31"/>
  <c r="AN48" i="31"/>
  <c r="AM48" i="31"/>
  <c r="AL48" i="31"/>
  <c r="AK48" i="31"/>
  <c r="AJ48" i="31"/>
  <c r="AI48" i="31"/>
  <c r="AR47" i="31"/>
  <c r="AQ47" i="31"/>
  <c r="AP47" i="31"/>
  <c r="AO47" i="31"/>
  <c r="AN47" i="31"/>
  <c r="AM47" i="31"/>
  <c r="AL47" i="31"/>
  <c r="AK47" i="31"/>
  <c r="AJ47" i="31"/>
  <c r="AI47" i="31"/>
  <c r="AR46" i="31"/>
  <c r="AQ46" i="31"/>
  <c r="AP46" i="31"/>
  <c r="AO46" i="31"/>
  <c r="AN46" i="31"/>
  <c r="AM46" i="31"/>
  <c r="AL46" i="31"/>
  <c r="AK46" i="31"/>
  <c r="AJ46" i="31"/>
  <c r="AI46" i="31"/>
  <c r="AR45" i="31"/>
  <c r="AQ45" i="31"/>
  <c r="AP45" i="31"/>
  <c r="AO45" i="31"/>
  <c r="AN45" i="31"/>
  <c r="AM45" i="31"/>
  <c r="AL45" i="31"/>
  <c r="AK45" i="31"/>
  <c r="AJ45" i="31"/>
  <c r="AI45" i="31"/>
  <c r="AR44" i="31"/>
  <c r="AQ44" i="31"/>
  <c r="AP44" i="31"/>
  <c r="AO44" i="31"/>
  <c r="AN44" i="31"/>
  <c r="AM44" i="31"/>
  <c r="AL44" i="31"/>
  <c r="AK44" i="31"/>
  <c r="AJ44" i="31"/>
  <c r="AI44" i="31"/>
  <c r="AR43" i="31"/>
  <c r="AQ43" i="31"/>
  <c r="AP43" i="31"/>
  <c r="AO43" i="31"/>
  <c r="AN43" i="31"/>
  <c r="AM43" i="31"/>
  <c r="AL43" i="31"/>
  <c r="AK43" i="31"/>
  <c r="AJ43" i="31"/>
  <c r="AI43" i="31"/>
  <c r="AR42" i="31"/>
  <c r="AQ42" i="31"/>
  <c r="AP42" i="31"/>
  <c r="AO42" i="31"/>
  <c r="AN42" i="31"/>
  <c r="AM42" i="31"/>
  <c r="AL42" i="31"/>
  <c r="AK42" i="31"/>
  <c r="AJ42" i="31"/>
  <c r="AI42" i="31"/>
  <c r="AR41" i="31"/>
  <c r="AQ41" i="31"/>
  <c r="AP41" i="31"/>
  <c r="AO41" i="31"/>
  <c r="AN41" i="31"/>
  <c r="AM41" i="31"/>
  <c r="AL41" i="31"/>
  <c r="AK41" i="31"/>
  <c r="AJ41" i="31"/>
  <c r="AI41" i="31"/>
  <c r="AR40" i="31"/>
  <c r="AQ40" i="31"/>
  <c r="AP40" i="31"/>
  <c r="AO40" i="31"/>
  <c r="AN40" i="31"/>
  <c r="AM40" i="31"/>
  <c r="AL40" i="31"/>
  <c r="AK40" i="31"/>
  <c r="AJ40" i="31"/>
  <c r="AI40" i="31"/>
  <c r="AR39" i="31"/>
  <c r="AQ39" i="31"/>
  <c r="AP39" i="31"/>
  <c r="AO39" i="31"/>
  <c r="AN39" i="31"/>
  <c r="AM39" i="31"/>
  <c r="AL39" i="31"/>
  <c r="AK39" i="31"/>
  <c r="AJ39" i="31"/>
  <c r="AI39" i="31"/>
  <c r="AR38" i="31"/>
  <c r="AQ38" i="31"/>
  <c r="AP38" i="31"/>
  <c r="AO38" i="31"/>
  <c r="AN38" i="31"/>
  <c r="AM38" i="31"/>
  <c r="AL38" i="31"/>
  <c r="AK38" i="31"/>
  <c r="AJ38" i="31"/>
  <c r="AI38" i="31"/>
  <c r="AR37" i="31"/>
  <c r="AQ37" i="31"/>
  <c r="AP37" i="31"/>
  <c r="AO37" i="31"/>
  <c r="AN37" i="31"/>
  <c r="AM37" i="31"/>
  <c r="AL37" i="31"/>
  <c r="AK37" i="31"/>
  <c r="AJ37" i="31"/>
  <c r="AI37" i="31"/>
  <c r="AR36" i="31"/>
  <c r="AQ36" i="31"/>
  <c r="AP36" i="31"/>
  <c r="AO36" i="31"/>
  <c r="AN36" i="31"/>
  <c r="AM36" i="31"/>
  <c r="AL36" i="31"/>
  <c r="AK36" i="31"/>
  <c r="AJ36" i="31"/>
  <c r="AI36" i="31"/>
  <c r="AR35" i="31"/>
  <c r="AQ35" i="31"/>
  <c r="AP35" i="31"/>
  <c r="AO35" i="31"/>
  <c r="AN35" i="31"/>
  <c r="AM35" i="31"/>
  <c r="AL35" i="31"/>
  <c r="AK35" i="31"/>
  <c r="AJ35" i="31"/>
  <c r="AI35" i="31"/>
  <c r="AR34" i="31"/>
  <c r="AQ34" i="31"/>
  <c r="AP34" i="31"/>
  <c r="AO34" i="31"/>
  <c r="AN34" i="31"/>
  <c r="AM34" i="31"/>
  <c r="AL34" i="31"/>
  <c r="AK34" i="31"/>
  <c r="AJ34" i="31"/>
  <c r="AI34" i="31"/>
  <c r="AR33" i="31"/>
  <c r="AQ33" i="31"/>
  <c r="AP33" i="31"/>
  <c r="AO33" i="31"/>
  <c r="AN33" i="31"/>
  <c r="AM33" i="31"/>
  <c r="AL33" i="31"/>
  <c r="AK33" i="31"/>
  <c r="AJ33" i="31"/>
  <c r="AI33" i="31"/>
  <c r="AR32" i="31"/>
  <c r="AQ32" i="31"/>
  <c r="AP32" i="31"/>
  <c r="AO32" i="31"/>
  <c r="AN32" i="31"/>
  <c r="AM32" i="31"/>
  <c r="AL32" i="31"/>
  <c r="AK32" i="31"/>
  <c r="AJ32" i="31"/>
  <c r="AI32" i="31"/>
  <c r="AR31" i="31"/>
  <c r="AQ31" i="31"/>
  <c r="AP31" i="31"/>
  <c r="AO31" i="31"/>
  <c r="AN31" i="31"/>
  <c r="AM31" i="31"/>
  <c r="AL31" i="31"/>
  <c r="AK31" i="31"/>
  <c r="AJ31" i="31"/>
  <c r="AI31" i="31"/>
  <c r="AR30" i="31"/>
  <c r="AQ30" i="31"/>
  <c r="AP30" i="31"/>
  <c r="AO30" i="31"/>
  <c r="AN30" i="31"/>
  <c r="AM30" i="31"/>
  <c r="AL30" i="31"/>
  <c r="AK30" i="31"/>
  <c r="AJ30" i="31"/>
  <c r="AI30" i="31"/>
  <c r="AR29" i="31"/>
  <c r="AQ29" i="31"/>
  <c r="AP29" i="31"/>
  <c r="AO29" i="31"/>
  <c r="AN29" i="31"/>
  <c r="AM29" i="31"/>
  <c r="AL29" i="31"/>
  <c r="AK29" i="31"/>
  <c r="AJ29" i="31"/>
  <c r="AI29" i="31"/>
  <c r="AR28" i="31"/>
  <c r="AQ28" i="31"/>
  <c r="AP28" i="31"/>
  <c r="AO28" i="31"/>
  <c r="AN28" i="31"/>
  <c r="AM28" i="31"/>
  <c r="AL28" i="31"/>
  <c r="AK28" i="31"/>
  <c r="AJ28" i="31"/>
  <c r="AI28" i="31"/>
  <c r="AR27" i="31"/>
  <c r="AQ27" i="31"/>
  <c r="AP27" i="31"/>
  <c r="AO27" i="31"/>
  <c r="AN27" i="31"/>
  <c r="AM27" i="31"/>
  <c r="AL27" i="31"/>
  <c r="AK27" i="31"/>
  <c r="AJ27" i="31"/>
  <c r="AI27" i="31"/>
  <c r="AR26" i="31"/>
  <c r="AQ26" i="31"/>
  <c r="AP26" i="31"/>
  <c r="AO26" i="31"/>
  <c r="AN26" i="31"/>
  <c r="AM26" i="31"/>
  <c r="AL26" i="31"/>
  <c r="AK26" i="31"/>
  <c r="AJ26" i="31"/>
  <c r="AI26" i="31"/>
  <c r="AR25" i="31"/>
  <c r="AQ25" i="31"/>
  <c r="AP25" i="31"/>
  <c r="AO25" i="31"/>
  <c r="AN25" i="31"/>
  <c r="AM25" i="31"/>
  <c r="AL25" i="31"/>
  <c r="AK25" i="31"/>
  <c r="AJ25" i="31"/>
  <c r="AI25" i="31"/>
  <c r="AR24" i="31"/>
  <c r="AQ24" i="31"/>
  <c r="AP24" i="31"/>
  <c r="AO24" i="31"/>
  <c r="AN24" i="31"/>
  <c r="AM24" i="31"/>
  <c r="AL24" i="31"/>
  <c r="AK24" i="31"/>
  <c r="AJ24" i="31"/>
  <c r="AI24" i="31"/>
  <c r="AR23" i="31"/>
  <c r="AQ23" i="31"/>
  <c r="AP23" i="31"/>
  <c r="AO23" i="31"/>
  <c r="AN23" i="31"/>
  <c r="AM23" i="31"/>
  <c r="AL23" i="31"/>
  <c r="AK23" i="31"/>
  <c r="AJ23" i="31"/>
  <c r="AI23" i="31"/>
  <c r="AR22" i="31"/>
  <c r="AQ22" i="31"/>
  <c r="AP22" i="31"/>
  <c r="AO22" i="31"/>
  <c r="AN22" i="31"/>
  <c r="AM22" i="31"/>
  <c r="AL22" i="31"/>
  <c r="AK22" i="31"/>
  <c r="AJ22" i="31"/>
  <c r="AI22" i="31"/>
  <c r="AR21" i="31"/>
  <c r="AQ21" i="31"/>
  <c r="AP21" i="31"/>
  <c r="AO21" i="31"/>
  <c r="AN21" i="31"/>
  <c r="AM21" i="31"/>
  <c r="AL21" i="31"/>
  <c r="AK21" i="31"/>
  <c r="AJ21" i="31"/>
  <c r="AI21" i="31"/>
  <c r="AR20" i="31"/>
  <c r="AQ20" i="31"/>
  <c r="AP20" i="31"/>
  <c r="AO20" i="31"/>
  <c r="AN20" i="31"/>
  <c r="AM20" i="31"/>
  <c r="AL20" i="31"/>
  <c r="AK20" i="31"/>
  <c r="AJ20" i="31"/>
  <c r="AI20" i="31"/>
  <c r="AR19" i="31"/>
  <c r="AQ19" i="31"/>
  <c r="AP19" i="31"/>
  <c r="AO19" i="31"/>
  <c r="AN19" i="31"/>
  <c r="AM19" i="31"/>
  <c r="AL19" i="31"/>
  <c r="AK19" i="31"/>
  <c r="AJ19" i="31"/>
  <c r="AI19" i="31"/>
  <c r="AR18" i="31"/>
  <c r="AQ18" i="31"/>
  <c r="AP18" i="31"/>
  <c r="AO18" i="31"/>
  <c r="AN18" i="31"/>
  <c r="AM18" i="31"/>
  <c r="AL18" i="31"/>
  <c r="AK18" i="31"/>
  <c r="AJ18" i="31"/>
  <c r="AI18" i="31"/>
  <c r="AR17" i="31"/>
  <c r="AQ17" i="31"/>
  <c r="AP17" i="31"/>
  <c r="AO17" i="31"/>
  <c r="AN17" i="31"/>
  <c r="AM17" i="31"/>
  <c r="AL17" i="31"/>
  <c r="AK17" i="31"/>
  <c r="AJ17" i="31"/>
  <c r="AI17" i="31"/>
  <c r="AR16" i="31"/>
  <c r="AQ16" i="31"/>
  <c r="AP16" i="31"/>
  <c r="AO16" i="31"/>
  <c r="AN16" i="31"/>
  <c r="AM16" i="31"/>
  <c r="AL16" i="31"/>
  <c r="AK16" i="31"/>
  <c r="AJ16" i="31"/>
  <c r="AI16" i="31"/>
  <c r="AR15" i="31"/>
  <c r="AQ15" i="31"/>
  <c r="AP15" i="31"/>
  <c r="AO15" i="31"/>
  <c r="AN15" i="31"/>
  <c r="AM15" i="31"/>
  <c r="AL15" i="31"/>
  <c r="AK15" i="31"/>
  <c r="AJ15" i="31"/>
  <c r="AI15" i="31"/>
  <c r="AR14" i="31"/>
  <c r="AQ14" i="31"/>
  <c r="AP14" i="31"/>
  <c r="AO14" i="31"/>
  <c r="AN14" i="31"/>
  <c r="AM14" i="31"/>
  <c r="AL14" i="31"/>
  <c r="AK14" i="31"/>
  <c r="AJ14" i="31"/>
  <c r="AI14" i="31"/>
  <c r="AR13" i="31"/>
  <c r="AQ13" i="31"/>
  <c r="AP13" i="31"/>
  <c r="AO13" i="31"/>
  <c r="AN13" i="31"/>
  <c r="AM13" i="31"/>
  <c r="AL13" i="31"/>
  <c r="AK13" i="31"/>
  <c r="AJ13" i="31"/>
  <c r="AI13" i="31"/>
  <c r="AR12" i="31"/>
  <c r="AQ12" i="31"/>
  <c r="AP12" i="31"/>
  <c r="AO12" i="31"/>
  <c r="AN12" i="31"/>
  <c r="AM12" i="31"/>
  <c r="AL12" i="31"/>
  <c r="AK12" i="31"/>
  <c r="AJ12" i="31"/>
  <c r="AI12" i="31"/>
  <c r="AR11" i="31"/>
  <c r="AQ11" i="31"/>
  <c r="AP11" i="31"/>
  <c r="AO11" i="31"/>
  <c r="AN11" i="31"/>
  <c r="AM11" i="31"/>
  <c r="AL11" i="31"/>
  <c r="AK11" i="31"/>
  <c r="AJ11" i="31"/>
  <c r="AI11" i="31"/>
  <c r="AR10" i="31"/>
  <c r="AQ10" i="31"/>
  <c r="AP10" i="31"/>
  <c r="AO10" i="31"/>
  <c r="AN10" i="31"/>
  <c r="AM10" i="31"/>
  <c r="AL10" i="31"/>
  <c r="AK10" i="31"/>
  <c r="AJ10" i="31"/>
  <c r="AI10" i="31"/>
  <c r="AR9" i="31"/>
  <c r="AQ9" i="31"/>
  <c r="AP9" i="31"/>
  <c r="AO9" i="31"/>
  <c r="AN9" i="31"/>
  <c r="AM9" i="31"/>
  <c r="AL9" i="31"/>
  <c r="AK9" i="31"/>
  <c r="AJ9" i="31"/>
  <c r="AI9" i="31"/>
  <c r="AR8" i="31"/>
  <c r="AR58" i="31" s="1"/>
  <c r="AQ8" i="31"/>
  <c r="AQ58" i="31" s="1"/>
  <c r="AP8" i="31"/>
  <c r="AP58" i="31" s="1"/>
  <c r="AO8" i="31"/>
  <c r="AO58" i="31" s="1"/>
  <c r="AN8" i="31"/>
  <c r="AN58" i="31" s="1"/>
  <c r="AM8" i="31"/>
  <c r="AM58" i="31" s="1"/>
  <c r="AL8" i="31"/>
  <c r="AL58" i="31" s="1"/>
  <c r="AK8" i="31"/>
  <c r="AK58" i="31" s="1"/>
  <c r="AJ8" i="31"/>
  <c r="AJ58" i="31" s="1"/>
  <c r="AI8" i="31"/>
  <c r="AR57" i="29"/>
  <c r="AQ57" i="29"/>
  <c r="AP57" i="29"/>
  <c r="AO57" i="29"/>
  <c r="AN57" i="29"/>
  <c r="AM57" i="29"/>
  <c r="AL57" i="29"/>
  <c r="AK57" i="29"/>
  <c r="AJ57" i="29"/>
  <c r="AI57" i="29"/>
  <c r="AR56" i="29"/>
  <c r="AQ56" i="29"/>
  <c r="AP56" i="29"/>
  <c r="AO56" i="29"/>
  <c r="AN56" i="29"/>
  <c r="AM56" i="29"/>
  <c r="AL56" i="29"/>
  <c r="AK56" i="29"/>
  <c r="AJ56" i="29"/>
  <c r="AI56" i="29"/>
  <c r="AR55" i="29"/>
  <c r="AQ55" i="29"/>
  <c r="AP55" i="29"/>
  <c r="AO55" i="29"/>
  <c r="AN55" i="29"/>
  <c r="AM55" i="29"/>
  <c r="AL55" i="29"/>
  <c r="AK55" i="29"/>
  <c r="AJ55" i="29"/>
  <c r="AI55" i="29"/>
  <c r="AR54" i="29"/>
  <c r="AQ54" i="29"/>
  <c r="AP54" i="29"/>
  <c r="AO54" i="29"/>
  <c r="AN54" i="29"/>
  <c r="AM54" i="29"/>
  <c r="AL54" i="29"/>
  <c r="AK54" i="29"/>
  <c r="AJ54" i="29"/>
  <c r="AI54" i="29"/>
  <c r="AR53" i="29"/>
  <c r="AQ53" i="29"/>
  <c r="AP53" i="29"/>
  <c r="AO53" i="29"/>
  <c r="AN53" i="29"/>
  <c r="AM53" i="29"/>
  <c r="AL53" i="29"/>
  <c r="AK53" i="29"/>
  <c r="AJ53" i="29"/>
  <c r="AI53" i="29"/>
  <c r="AR52" i="29"/>
  <c r="AQ52" i="29"/>
  <c r="AP52" i="29"/>
  <c r="AO52" i="29"/>
  <c r="AN52" i="29"/>
  <c r="AM52" i="29"/>
  <c r="AL52" i="29"/>
  <c r="AK52" i="29"/>
  <c r="AJ52" i="29"/>
  <c r="AI52" i="29"/>
  <c r="AR51" i="29"/>
  <c r="AQ51" i="29"/>
  <c r="AP51" i="29"/>
  <c r="AO51" i="29"/>
  <c r="AN51" i="29"/>
  <c r="AM51" i="29"/>
  <c r="AL51" i="29"/>
  <c r="AK51" i="29"/>
  <c r="AJ51" i="29"/>
  <c r="AI51" i="29"/>
  <c r="AR50" i="29"/>
  <c r="AQ50" i="29"/>
  <c r="AP50" i="29"/>
  <c r="AO50" i="29"/>
  <c r="AN50" i="29"/>
  <c r="AM50" i="29"/>
  <c r="AL50" i="29"/>
  <c r="AK50" i="29"/>
  <c r="AJ50" i="29"/>
  <c r="AI50" i="29"/>
  <c r="AR49" i="29"/>
  <c r="AQ49" i="29"/>
  <c r="AP49" i="29"/>
  <c r="AO49" i="29"/>
  <c r="AN49" i="29"/>
  <c r="AM49" i="29"/>
  <c r="AL49" i="29"/>
  <c r="AK49" i="29"/>
  <c r="AJ49" i="29"/>
  <c r="AI49" i="29"/>
  <c r="AR48" i="29"/>
  <c r="AQ48" i="29"/>
  <c r="AP48" i="29"/>
  <c r="AO48" i="29"/>
  <c r="AN48" i="29"/>
  <c r="AM48" i="29"/>
  <c r="AL48" i="29"/>
  <c r="AK48" i="29"/>
  <c r="AJ48" i="29"/>
  <c r="AI48" i="29"/>
  <c r="AR47" i="29"/>
  <c r="AQ47" i="29"/>
  <c r="AP47" i="29"/>
  <c r="AO47" i="29"/>
  <c r="AN47" i="29"/>
  <c r="AM47" i="29"/>
  <c r="AL47" i="29"/>
  <c r="AK47" i="29"/>
  <c r="AJ47" i="29"/>
  <c r="AI47" i="29"/>
  <c r="AR46" i="29"/>
  <c r="AQ46" i="29"/>
  <c r="AP46" i="29"/>
  <c r="AO46" i="29"/>
  <c r="AN46" i="29"/>
  <c r="AM46" i="29"/>
  <c r="AL46" i="29"/>
  <c r="AK46" i="29"/>
  <c r="AJ46" i="29"/>
  <c r="AI46" i="29"/>
  <c r="AR45" i="29"/>
  <c r="AQ45" i="29"/>
  <c r="AP45" i="29"/>
  <c r="AO45" i="29"/>
  <c r="AN45" i="29"/>
  <c r="AM45" i="29"/>
  <c r="AL45" i="29"/>
  <c r="AK45" i="29"/>
  <c r="AJ45" i="29"/>
  <c r="AI45" i="29"/>
  <c r="AR44" i="29"/>
  <c r="AQ44" i="29"/>
  <c r="AP44" i="29"/>
  <c r="AO44" i="29"/>
  <c r="AN44" i="29"/>
  <c r="AM44" i="29"/>
  <c r="AL44" i="29"/>
  <c r="AK44" i="29"/>
  <c r="AJ44" i="29"/>
  <c r="AI44" i="29"/>
  <c r="AR43" i="29"/>
  <c r="AQ43" i="29"/>
  <c r="AP43" i="29"/>
  <c r="AO43" i="29"/>
  <c r="AN43" i="29"/>
  <c r="AM43" i="29"/>
  <c r="AL43" i="29"/>
  <c r="AK43" i="29"/>
  <c r="AJ43" i="29"/>
  <c r="AI43" i="29"/>
  <c r="AR42" i="29"/>
  <c r="AQ42" i="29"/>
  <c r="AP42" i="29"/>
  <c r="AO42" i="29"/>
  <c r="AN42" i="29"/>
  <c r="AM42" i="29"/>
  <c r="AL42" i="29"/>
  <c r="AK42" i="29"/>
  <c r="AJ42" i="29"/>
  <c r="AI42" i="29"/>
  <c r="AR41" i="29"/>
  <c r="AQ41" i="29"/>
  <c r="AP41" i="29"/>
  <c r="AO41" i="29"/>
  <c r="AN41" i="29"/>
  <c r="AM41" i="29"/>
  <c r="AL41" i="29"/>
  <c r="AK41" i="29"/>
  <c r="AJ41" i="29"/>
  <c r="AI41" i="29"/>
  <c r="AR40" i="29"/>
  <c r="AQ40" i="29"/>
  <c r="AP40" i="29"/>
  <c r="AO40" i="29"/>
  <c r="AN40" i="29"/>
  <c r="AM40" i="29"/>
  <c r="AL40" i="29"/>
  <c r="AK40" i="29"/>
  <c r="AJ40" i="29"/>
  <c r="AI40" i="29"/>
  <c r="AR39" i="29"/>
  <c r="AQ39" i="29"/>
  <c r="AP39" i="29"/>
  <c r="AO39" i="29"/>
  <c r="AN39" i="29"/>
  <c r="AM39" i="29"/>
  <c r="AL39" i="29"/>
  <c r="AK39" i="29"/>
  <c r="AJ39" i="29"/>
  <c r="AI39" i="29"/>
  <c r="AR38" i="29"/>
  <c r="AQ38" i="29"/>
  <c r="AP38" i="29"/>
  <c r="AO38" i="29"/>
  <c r="AN38" i="29"/>
  <c r="AM38" i="29"/>
  <c r="AL38" i="29"/>
  <c r="AK38" i="29"/>
  <c r="AJ38" i="29"/>
  <c r="AI38" i="29"/>
  <c r="AR37" i="29"/>
  <c r="AQ37" i="29"/>
  <c r="AP37" i="29"/>
  <c r="AO37" i="29"/>
  <c r="AN37" i="29"/>
  <c r="AM37" i="29"/>
  <c r="AL37" i="29"/>
  <c r="AK37" i="29"/>
  <c r="AJ37" i="29"/>
  <c r="AI37" i="29"/>
  <c r="AR36" i="29"/>
  <c r="AQ36" i="29"/>
  <c r="AP36" i="29"/>
  <c r="AO36" i="29"/>
  <c r="AN36" i="29"/>
  <c r="AM36" i="29"/>
  <c r="AL36" i="29"/>
  <c r="AK36" i="29"/>
  <c r="AJ36" i="29"/>
  <c r="AI36" i="29"/>
  <c r="AR35" i="29"/>
  <c r="AQ35" i="29"/>
  <c r="AP35" i="29"/>
  <c r="AO35" i="29"/>
  <c r="AN35" i="29"/>
  <c r="AM35" i="29"/>
  <c r="AL35" i="29"/>
  <c r="AK35" i="29"/>
  <c r="AJ35" i="29"/>
  <c r="AI35" i="29"/>
  <c r="AR34" i="29"/>
  <c r="AQ34" i="29"/>
  <c r="AP34" i="29"/>
  <c r="AO34" i="29"/>
  <c r="AN34" i="29"/>
  <c r="AM34" i="29"/>
  <c r="AL34" i="29"/>
  <c r="AK34" i="29"/>
  <c r="AJ34" i="29"/>
  <c r="AI34" i="29"/>
  <c r="AR33" i="29"/>
  <c r="AQ33" i="29"/>
  <c r="AP33" i="29"/>
  <c r="AO33" i="29"/>
  <c r="AN33" i="29"/>
  <c r="AM33" i="29"/>
  <c r="AL33" i="29"/>
  <c r="AK33" i="29"/>
  <c r="AJ33" i="29"/>
  <c r="AI33" i="29"/>
  <c r="AR32" i="29"/>
  <c r="AQ32" i="29"/>
  <c r="AP32" i="29"/>
  <c r="AO32" i="29"/>
  <c r="AN32" i="29"/>
  <c r="AM32" i="29"/>
  <c r="AL32" i="29"/>
  <c r="AK32" i="29"/>
  <c r="AJ32" i="29"/>
  <c r="AI32" i="29"/>
  <c r="AR31" i="29"/>
  <c r="AQ31" i="29"/>
  <c r="AP31" i="29"/>
  <c r="AO31" i="29"/>
  <c r="AN31" i="29"/>
  <c r="AM31" i="29"/>
  <c r="AL31" i="29"/>
  <c r="AK31" i="29"/>
  <c r="AJ31" i="29"/>
  <c r="AI31" i="29"/>
  <c r="AR30" i="29"/>
  <c r="AQ30" i="29"/>
  <c r="AP30" i="29"/>
  <c r="AO30" i="29"/>
  <c r="AN30" i="29"/>
  <c r="AM30" i="29"/>
  <c r="AL30" i="29"/>
  <c r="AK30" i="29"/>
  <c r="AJ30" i="29"/>
  <c r="AI30" i="29"/>
  <c r="AR29" i="29"/>
  <c r="AQ29" i="29"/>
  <c r="AP29" i="29"/>
  <c r="AO29" i="29"/>
  <c r="AN29" i="29"/>
  <c r="AM29" i="29"/>
  <c r="AL29" i="29"/>
  <c r="AK29" i="29"/>
  <c r="AJ29" i="29"/>
  <c r="AI29" i="29"/>
  <c r="AR28" i="29"/>
  <c r="AQ28" i="29"/>
  <c r="AP28" i="29"/>
  <c r="AO28" i="29"/>
  <c r="AN28" i="29"/>
  <c r="AM28" i="29"/>
  <c r="AL28" i="29"/>
  <c r="AK28" i="29"/>
  <c r="AJ28" i="29"/>
  <c r="AI28" i="29"/>
  <c r="AR27" i="29"/>
  <c r="AQ27" i="29"/>
  <c r="AP27" i="29"/>
  <c r="AO27" i="29"/>
  <c r="AN27" i="29"/>
  <c r="AM27" i="29"/>
  <c r="AL27" i="29"/>
  <c r="AK27" i="29"/>
  <c r="AJ27" i="29"/>
  <c r="AI27" i="29"/>
  <c r="AR26" i="29"/>
  <c r="AQ26" i="29"/>
  <c r="AP26" i="29"/>
  <c r="AO26" i="29"/>
  <c r="AN26" i="29"/>
  <c r="AM26" i="29"/>
  <c r="AL26" i="29"/>
  <c r="AK26" i="29"/>
  <c r="AJ26" i="29"/>
  <c r="AI26" i="29"/>
  <c r="AR25" i="29"/>
  <c r="AQ25" i="29"/>
  <c r="AP25" i="29"/>
  <c r="AO25" i="29"/>
  <c r="AN25" i="29"/>
  <c r="AM25" i="29"/>
  <c r="AL25" i="29"/>
  <c r="AK25" i="29"/>
  <c r="AJ25" i="29"/>
  <c r="AI25" i="29"/>
  <c r="AR24" i="29"/>
  <c r="AQ24" i="29"/>
  <c r="AP24" i="29"/>
  <c r="AO24" i="29"/>
  <c r="AN24" i="29"/>
  <c r="AM24" i="29"/>
  <c r="AL24" i="29"/>
  <c r="AK24" i="29"/>
  <c r="AJ24" i="29"/>
  <c r="AI24" i="29"/>
  <c r="AR23" i="29"/>
  <c r="AQ23" i="29"/>
  <c r="AP23" i="29"/>
  <c r="AO23" i="29"/>
  <c r="AN23" i="29"/>
  <c r="AM23" i="29"/>
  <c r="AL23" i="29"/>
  <c r="AK23" i="29"/>
  <c r="AJ23" i="29"/>
  <c r="AI23" i="29"/>
  <c r="AR22" i="29"/>
  <c r="AQ22" i="29"/>
  <c r="AP22" i="29"/>
  <c r="AO22" i="29"/>
  <c r="AN22" i="29"/>
  <c r="AM22" i="29"/>
  <c r="AL22" i="29"/>
  <c r="AK22" i="29"/>
  <c r="AJ22" i="29"/>
  <c r="AI22" i="29"/>
  <c r="AR21" i="29"/>
  <c r="AQ21" i="29"/>
  <c r="AP21" i="29"/>
  <c r="AO21" i="29"/>
  <c r="AN21" i="29"/>
  <c r="AM21" i="29"/>
  <c r="AL21" i="29"/>
  <c r="AK21" i="29"/>
  <c r="AJ21" i="29"/>
  <c r="AI21" i="29"/>
  <c r="AR20" i="29"/>
  <c r="AQ20" i="29"/>
  <c r="AP20" i="29"/>
  <c r="AO20" i="29"/>
  <c r="AN20" i="29"/>
  <c r="AM20" i="29"/>
  <c r="AL20" i="29"/>
  <c r="AK20" i="29"/>
  <c r="AJ20" i="29"/>
  <c r="AI20" i="29"/>
  <c r="AR19" i="29"/>
  <c r="AQ19" i="29"/>
  <c r="AP19" i="29"/>
  <c r="AO19" i="29"/>
  <c r="AN19" i="29"/>
  <c r="AM19" i="29"/>
  <c r="AL19" i="29"/>
  <c r="AK19" i="29"/>
  <c r="AJ19" i="29"/>
  <c r="AI19" i="29"/>
  <c r="AR18" i="29"/>
  <c r="AQ18" i="29"/>
  <c r="AP18" i="29"/>
  <c r="AO18" i="29"/>
  <c r="AN18" i="29"/>
  <c r="AM18" i="29"/>
  <c r="AL18" i="29"/>
  <c r="AK18" i="29"/>
  <c r="AJ18" i="29"/>
  <c r="AI18" i="29"/>
  <c r="AR17" i="29"/>
  <c r="AQ17" i="29"/>
  <c r="AP17" i="29"/>
  <c r="AO17" i="29"/>
  <c r="AN17" i="29"/>
  <c r="AM17" i="29"/>
  <c r="AL17" i="29"/>
  <c r="AK17" i="29"/>
  <c r="AJ17" i="29"/>
  <c r="AI17" i="29"/>
  <c r="AR16" i="29"/>
  <c r="AQ16" i="29"/>
  <c r="AP16" i="29"/>
  <c r="AO16" i="29"/>
  <c r="AN16" i="29"/>
  <c r="AM16" i="29"/>
  <c r="AL16" i="29"/>
  <c r="AK16" i="29"/>
  <c r="AJ16" i="29"/>
  <c r="AI16" i="29"/>
  <c r="AR15" i="29"/>
  <c r="AQ15" i="29"/>
  <c r="AP15" i="29"/>
  <c r="AO15" i="29"/>
  <c r="AN15" i="29"/>
  <c r="AM15" i="29"/>
  <c r="AL15" i="29"/>
  <c r="AK15" i="29"/>
  <c r="AJ15" i="29"/>
  <c r="AI15" i="29"/>
  <c r="AR14" i="29"/>
  <c r="AQ14" i="29"/>
  <c r="AP14" i="29"/>
  <c r="AO14" i="29"/>
  <c r="AN14" i="29"/>
  <c r="AM14" i="29"/>
  <c r="AL14" i="29"/>
  <c r="AK14" i="29"/>
  <c r="AJ14" i="29"/>
  <c r="AI14" i="29"/>
  <c r="AR13" i="29"/>
  <c r="AQ13" i="29"/>
  <c r="AP13" i="29"/>
  <c r="AO13" i="29"/>
  <c r="AN13" i="29"/>
  <c r="AM13" i="29"/>
  <c r="AL13" i="29"/>
  <c r="AK13" i="29"/>
  <c r="AJ13" i="29"/>
  <c r="AI13" i="29"/>
  <c r="AR12" i="29"/>
  <c r="AQ12" i="29"/>
  <c r="AP12" i="29"/>
  <c r="AO12" i="29"/>
  <c r="AN12" i="29"/>
  <c r="AM12" i="29"/>
  <c r="AL12" i="29"/>
  <c r="AK12" i="29"/>
  <c r="AJ12" i="29"/>
  <c r="AI12" i="29"/>
  <c r="AR11" i="29"/>
  <c r="AQ11" i="29"/>
  <c r="AP11" i="29"/>
  <c r="AO11" i="29"/>
  <c r="AN11" i="29"/>
  <c r="AM11" i="29"/>
  <c r="AL11" i="29"/>
  <c r="AK11" i="29"/>
  <c r="AJ11" i="29"/>
  <c r="AI11" i="29"/>
  <c r="AR10" i="29"/>
  <c r="AQ10" i="29"/>
  <c r="AP10" i="29"/>
  <c r="AO10" i="29"/>
  <c r="AN10" i="29"/>
  <c r="AM10" i="29"/>
  <c r="AL10" i="29"/>
  <c r="AK10" i="29"/>
  <c r="AJ10" i="29"/>
  <c r="AI10" i="29"/>
  <c r="AR9" i="29"/>
  <c r="AQ9" i="29"/>
  <c r="AP9" i="29"/>
  <c r="AO9" i="29"/>
  <c r="AN9" i="29"/>
  <c r="AM9" i="29"/>
  <c r="AL9" i="29"/>
  <c r="AK9" i="29"/>
  <c r="AJ9" i="29"/>
  <c r="AI9" i="29"/>
  <c r="AR8" i="29"/>
  <c r="AR58" i="29" s="1"/>
  <c r="AQ8" i="29"/>
  <c r="AQ58" i="29" s="1"/>
  <c r="AP8" i="29"/>
  <c r="AP58" i="29" s="1"/>
  <c r="AO8" i="29"/>
  <c r="AO58" i="29" s="1"/>
  <c r="AN8" i="29"/>
  <c r="AN58" i="29" s="1"/>
  <c r="AM8" i="29"/>
  <c r="AM58" i="29" s="1"/>
  <c r="AL8" i="29"/>
  <c r="AL58" i="29" s="1"/>
  <c r="AK8" i="29"/>
  <c r="AK58" i="29" s="1"/>
  <c r="AJ8" i="29"/>
  <c r="AJ58" i="29" s="1"/>
  <c r="AI8" i="29"/>
  <c r="AT8" i="29"/>
  <c r="AR57" i="26"/>
  <c r="AQ57" i="26"/>
  <c r="AP57" i="26"/>
  <c r="AO57" i="26"/>
  <c r="AN57" i="26"/>
  <c r="AM57" i="26"/>
  <c r="AL57" i="26"/>
  <c r="AK57" i="26"/>
  <c r="AJ57" i="26"/>
  <c r="AI57" i="26"/>
  <c r="AR56" i="26"/>
  <c r="AQ56" i="26"/>
  <c r="AP56" i="26"/>
  <c r="AO56" i="26"/>
  <c r="AN56" i="26"/>
  <c r="AM56" i="26"/>
  <c r="AL56" i="26"/>
  <c r="AK56" i="26"/>
  <c r="AJ56" i="26"/>
  <c r="AI56" i="26"/>
  <c r="AR55" i="26"/>
  <c r="AQ55" i="26"/>
  <c r="AP55" i="26"/>
  <c r="AO55" i="26"/>
  <c r="AN55" i="26"/>
  <c r="AM55" i="26"/>
  <c r="AL55" i="26"/>
  <c r="AK55" i="26"/>
  <c r="AJ55" i="26"/>
  <c r="AI55" i="26"/>
  <c r="AR54" i="26"/>
  <c r="AQ54" i="26"/>
  <c r="AP54" i="26"/>
  <c r="AO54" i="26"/>
  <c r="AN54" i="26"/>
  <c r="AM54" i="26"/>
  <c r="AL54" i="26"/>
  <c r="AK54" i="26"/>
  <c r="AJ54" i="26"/>
  <c r="AI54" i="26"/>
  <c r="AR53" i="26"/>
  <c r="AQ53" i="26"/>
  <c r="AP53" i="26"/>
  <c r="AO53" i="26"/>
  <c r="AN53" i="26"/>
  <c r="AM53" i="26"/>
  <c r="AL53" i="26"/>
  <c r="AK53" i="26"/>
  <c r="AJ53" i="26"/>
  <c r="AI53" i="26"/>
  <c r="AR52" i="26"/>
  <c r="AQ52" i="26"/>
  <c r="AP52" i="26"/>
  <c r="AO52" i="26"/>
  <c r="AN52" i="26"/>
  <c r="AM52" i="26"/>
  <c r="AL52" i="26"/>
  <c r="AK52" i="26"/>
  <c r="AJ52" i="26"/>
  <c r="AI52" i="26"/>
  <c r="AR51" i="26"/>
  <c r="AQ51" i="26"/>
  <c r="AP51" i="26"/>
  <c r="AO51" i="26"/>
  <c r="AN51" i="26"/>
  <c r="AM51" i="26"/>
  <c r="AL51" i="26"/>
  <c r="AK51" i="26"/>
  <c r="AJ51" i="26"/>
  <c r="AI51" i="26"/>
  <c r="AR50" i="26"/>
  <c r="AQ50" i="26"/>
  <c r="AP50" i="26"/>
  <c r="AO50" i="26"/>
  <c r="AN50" i="26"/>
  <c r="AM50" i="26"/>
  <c r="AL50" i="26"/>
  <c r="AK50" i="26"/>
  <c r="AJ50" i="26"/>
  <c r="AI50" i="26"/>
  <c r="AR49" i="26"/>
  <c r="AQ49" i="26"/>
  <c r="AP49" i="26"/>
  <c r="AO49" i="26"/>
  <c r="AN49" i="26"/>
  <c r="AM49" i="26"/>
  <c r="AL49" i="26"/>
  <c r="AK49" i="26"/>
  <c r="AJ49" i="26"/>
  <c r="AI49" i="26"/>
  <c r="AR48" i="26"/>
  <c r="AQ48" i="26"/>
  <c r="AP48" i="26"/>
  <c r="AO48" i="26"/>
  <c r="AN48" i="26"/>
  <c r="AM48" i="26"/>
  <c r="AL48" i="26"/>
  <c r="AK48" i="26"/>
  <c r="AJ48" i="26"/>
  <c r="AI48" i="26"/>
  <c r="AR47" i="26"/>
  <c r="AQ47" i="26"/>
  <c r="AP47" i="26"/>
  <c r="AO47" i="26"/>
  <c r="AN47" i="26"/>
  <c r="AM47" i="26"/>
  <c r="AL47" i="26"/>
  <c r="AK47" i="26"/>
  <c r="AJ47" i="26"/>
  <c r="AI47" i="26"/>
  <c r="AR46" i="26"/>
  <c r="AQ46" i="26"/>
  <c r="AP46" i="26"/>
  <c r="AO46" i="26"/>
  <c r="AN46" i="26"/>
  <c r="AM46" i="26"/>
  <c r="AL46" i="26"/>
  <c r="AK46" i="26"/>
  <c r="AJ46" i="26"/>
  <c r="AI46" i="26"/>
  <c r="AR45" i="26"/>
  <c r="AQ45" i="26"/>
  <c r="AP45" i="26"/>
  <c r="AO45" i="26"/>
  <c r="AN45" i="26"/>
  <c r="AM45" i="26"/>
  <c r="AL45" i="26"/>
  <c r="AK45" i="26"/>
  <c r="AJ45" i="26"/>
  <c r="AI45" i="26"/>
  <c r="AR44" i="26"/>
  <c r="AQ44" i="26"/>
  <c r="AP44" i="26"/>
  <c r="AO44" i="26"/>
  <c r="AN44" i="26"/>
  <c r="AM44" i="26"/>
  <c r="AL44" i="26"/>
  <c r="AK44" i="26"/>
  <c r="AJ44" i="26"/>
  <c r="AI44" i="26"/>
  <c r="AR43" i="26"/>
  <c r="AQ43" i="26"/>
  <c r="AP43" i="26"/>
  <c r="AO43" i="26"/>
  <c r="AN43" i="26"/>
  <c r="AM43" i="26"/>
  <c r="AL43" i="26"/>
  <c r="AK43" i="26"/>
  <c r="AJ43" i="26"/>
  <c r="AI43" i="26"/>
  <c r="AR42" i="26"/>
  <c r="AQ42" i="26"/>
  <c r="AP42" i="26"/>
  <c r="AO42" i="26"/>
  <c r="AN42" i="26"/>
  <c r="AM42" i="26"/>
  <c r="AL42" i="26"/>
  <c r="AK42" i="26"/>
  <c r="AJ42" i="26"/>
  <c r="AI42" i="26"/>
  <c r="AR41" i="26"/>
  <c r="AQ41" i="26"/>
  <c r="AP41" i="26"/>
  <c r="AO41" i="26"/>
  <c r="AN41" i="26"/>
  <c r="AM41" i="26"/>
  <c r="AL41" i="26"/>
  <c r="AK41" i="26"/>
  <c r="AJ41" i="26"/>
  <c r="AI41" i="26"/>
  <c r="AR40" i="26"/>
  <c r="AQ40" i="26"/>
  <c r="AP40" i="26"/>
  <c r="AO40" i="26"/>
  <c r="AN40" i="26"/>
  <c r="AM40" i="26"/>
  <c r="AL40" i="26"/>
  <c r="AK40" i="26"/>
  <c r="AJ40" i="26"/>
  <c r="AI40" i="26"/>
  <c r="AR39" i="26"/>
  <c r="AQ39" i="26"/>
  <c r="AP39" i="26"/>
  <c r="AO39" i="26"/>
  <c r="AN39" i="26"/>
  <c r="AM39" i="26"/>
  <c r="AL39" i="26"/>
  <c r="AK39" i="26"/>
  <c r="AJ39" i="26"/>
  <c r="AI39" i="26"/>
  <c r="AR38" i="26"/>
  <c r="AQ38" i="26"/>
  <c r="AP38" i="26"/>
  <c r="AO38" i="26"/>
  <c r="AN38" i="26"/>
  <c r="AM38" i="26"/>
  <c r="AL38" i="26"/>
  <c r="AK38" i="26"/>
  <c r="AJ38" i="26"/>
  <c r="AI38" i="26"/>
  <c r="AR37" i="26"/>
  <c r="AQ37" i="26"/>
  <c r="AP37" i="26"/>
  <c r="AO37" i="26"/>
  <c r="AN37" i="26"/>
  <c r="AM37" i="26"/>
  <c r="AL37" i="26"/>
  <c r="AK37" i="26"/>
  <c r="AJ37" i="26"/>
  <c r="AI37" i="26"/>
  <c r="AR36" i="26"/>
  <c r="AQ36" i="26"/>
  <c r="AP36" i="26"/>
  <c r="AO36" i="26"/>
  <c r="AN36" i="26"/>
  <c r="AM36" i="26"/>
  <c r="AL36" i="26"/>
  <c r="AK36" i="26"/>
  <c r="AJ36" i="26"/>
  <c r="AI36" i="26"/>
  <c r="AR35" i="26"/>
  <c r="AQ35" i="26"/>
  <c r="AP35" i="26"/>
  <c r="AO35" i="26"/>
  <c r="AN35" i="26"/>
  <c r="AM35" i="26"/>
  <c r="AL35" i="26"/>
  <c r="AK35" i="26"/>
  <c r="AJ35" i="26"/>
  <c r="AI35" i="26"/>
  <c r="AR34" i="26"/>
  <c r="AQ34" i="26"/>
  <c r="AP34" i="26"/>
  <c r="AO34" i="26"/>
  <c r="AN34" i="26"/>
  <c r="AM34" i="26"/>
  <c r="AL34" i="26"/>
  <c r="AK34" i="26"/>
  <c r="AJ34" i="26"/>
  <c r="AI34" i="26"/>
  <c r="AR33" i="26"/>
  <c r="AQ33" i="26"/>
  <c r="AP33" i="26"/>
  <c r="AO33" i="26"/>
  <c r="AN33" i="26"/>
  <c r="AM33" i="26"/>
  <c r="AL33" i="26"/>
  <c r="AK33" i="26"/>
  <c r="AJ33" i="26"/>
  <c r="AI33" i="26"/>
  <c r="AR32" i="26"/>
  <c r="AQ32" i="26"/>
  <c r="AP32" i="26"/>
  <c r="AO32" i="26"/>
  <c r="AN32" i="26"/>
  <c r="AM32" i="26"/>
  <c r="AL32" i="26"/>
  <c r="AK32" i="26"/>
  <c r="AJ32" i="26"/>
  <c r="AI32" i="26"/>
  <c r="AR31" i="26"/>
  <c r="AQ31" i="26"/>
  <c r="AP31" i="26"/>
  <c r="AO31" i="26"/>
  <c r="AN31" i="26"/>
  <c r="AM31" i="26"/>
  <c r="AL31" i="26"/>
  <c r="AK31" i="26"/>
  <c r="AJ31" i="26"/>
  <c r="AI31" i="26"/>
  <c r="AR30" i="26"/>
  <c r="AQ30" i="26"/>
  <c r="AP30" i="26"/>
  <c r="AO30" i="26"/>
  <c r="AN30" i="26"/>
  <c r="AM30" i="26"/>
  <c r="AL30" i="26"/>
  <c r="AK30" i="26"/>
  <c r="AJ30" i="26"/>
  <c r="AI30" i="26"/>
  <c r="AR29" i="26"/>
  <c r="AQ29" i="26"/>
  <c r="AP29" i="26"/>
  <c r="AO29" i="26"/>
  <c r="AN29" i="26"/>
  <c r="AM29" i="26"/>
  <c r="AL29" i="26"/>
  <c r="AK29" i="26"/>
  <c r="AJ29" i="26"/>
  <c r="AI29" i="26"/>
  <c r="AR28" i="26"/>
  <c r="AQ28" i="26"/>
  <c r="AP28" i="26"/>
  <c r="AO28" i="26"/>
  <c r="AN28" i="26"/>
  <c r="AM28" i="26"/>
  <c r="AL28" i="26"/>
  <c r="AK28" i="26"/>
  <c r="AJ28" i="26"/>
  <c r="AI28" i="26"/>
  <c r="AR27" i="26"/>
  <c r="AQ27" i="26"/>
  <c r="AP27" i="26"/>
  <c r="AO27" i="26"/>
  <c r="AN27" i="26"/>
  <c r="AM27" i="26"/>
  <c r="AL27" i="26"/>
  <c r="AK27" i="26"/>
  <c r="AJ27" i="26"/>
  <c r="AI27" i="26"/>
  <c r="AR26" i="26"/>
  <c r="AQ26" i="26"/>
  <c r="AP26" i="26"/>
  <c r="AO26" i="26"/>
  <c r="AN26" i="26"/>
  <c r="AM26" i="26"/>
  <c r="AL26" i="26"/>
  <c r="AK26" i="26"/>
  <c r="AJ26" i="26"/>
  <c r="AI26" i="26"/>
  <c r="AR25" i="26"/>
  <c r="AQ25" i="26"/>
  <c r="AP25" i="26"/>
  <c r="AO25" i="26"/>
  <c r="AN25" i="26"/>
  <c r="AM25" i="26"/>
  <c r="AL25" i="26"/>
  <c r="AK25" i="26"/>
  <c r="AJ25" i="26"/>
  <c r="AI25" i="26"/>
  <c r="AR24" i="26"/>
  <c r="AQ24" i="26"/>
  <c r="AP24" i="26"/>
  <c r="AO24" i="26"/>
  <c r="AN24" i="26"/>
  <c r="AM24" i="26"/>
  <c r="AL24" i="26"/>
  <c r="AK24" i="26"/>
  <c r="AJ24" i="26"/>
  <c r="AI24" i="26"/>
  <c r="AR23" i="26"/>
  <c r="AQ23" i="26"/>
  <c r="AP23" i="26"/>
  <c r="AO23" i="26"/>
  <c r="AN23" i="26"/>
  <c r="AM23" i="26"/>
  <c r="AL23" i="26"/>
  <c r="AK23" i="26"/>
  <c r="AJ23" i="26"/>
  <c r="AI23" i="26"/>
  <c r="AR22" i="26"/>
  <c r="AQ22" i="26"/>
  <c r="AP22" i="26"/>
  <c r="AO22" i="26"/>
  <c r="AN22" i="26"/>
  <c r="AM22" i="26"/>
  <c r="AL22" i="26"/>
  <c r="AK22" i="26"/>
  <c r="AJ22" i="26"/>
  <c r="AI22" i="26"/>
  <c r="AR21" i="26"/>
  <c r="AQ21" i="26"/>
  <c r="AP21" i="26"/>
  <c r="AO21" i="26"/>
  <c r="AN21" i="26"/>
  <c r="AM21" i="26"/>
  <c r="AL21" i="26"/>
  <c r="AK21" i="26"/>
  <c r="AJ21" i="26"/>
  <c r="AI21" i="26"/>
  <c r="AR20" i="26"/>
  <c r="AQ20" i="26"/>
  <c r="AP20" i="26"/>
  <c r="AO20" i="26"/>
  <c r="AN20" i="26"/>
  <c r="AM20" i="26"/>
  <c r="AL20" i="26"/>
  <c r="AK20" i="26"/>
  <c r="AJ20" i="26"/>
  <c r="AI20" i="26"/>
  <c r="AR19" i="26"/>
  <c r="AQ19" i="26"/>
  <c r="AP19" i="26"/>
  <c r="AO19" i="26"/>
  <c r="AN19" i="26"/>
  <c r="AM19" i="26"/>
  <c r="AL19" i="26"/>
  <c r="AK19" i="26"/>
  <c r="AJ19" i="26"/>
  <c r="AI19" i="26"/>
  <c r="AR18" i="26"/>
  <c r="AQ18" i="26"/>
  <c r="AP18" i="26"/>
  <c r="AO18" i="26"/>
  <c r="AN18" i="26"/>
  <c r="AM18" i="26"/>
  <c r="AL18" i="26"/>
  <c r="AK18" i="26"/>
  <c r="AJ18" i="26"/>
  <c r="AI18" i="26"/>
  <c r="AR17" i="26"/>
  <c r="AQ17" i="26"/>
  <c r="AP17" i="26"/>
  <c r="AO17" i="26"/>
  <c r="AN17" i="26"/>
  <c r="AM17" i="26"/>
  <c r="AL17" i="26"/>
  <c r="AK17" i="26"/>
  <c r="AJ17" i="26"/>
  <c r="AI17" i="26"/>
  <c r="AR16" i="26"/>
  <c r="AQ16" i="26"/>
  <c r="AP16" i="26"/>
  <c r="AO16" i="26"/>
  <c r="AN16" i="26"/>
  <c r="AM16" i="26"/>
  <c r="AL16" i="26"/>
  <c r="AK16" i="26"/>
  <c r="AJ16" i="26"/>
  <c r="AI16" i="26"/>
  <c r="AR15" i="26"/>
  <c r="AQ15" i="26"/>
  <c r="AP15" i="26"/>
  <c r="AO15" i="26"/>
  <c r="AN15" i="26"/>
  <c r="AM15" i="26"/>
  <c r="AL15" i="26"/>
  <c r="AK15" i="26"/>
  <c r="AJ15" i="26"/>
  <c r="AI15" i="26"/>
  <c r="AR14" i="26"/>
  <c r="AQ14" i="26"/>
  <c r="AP14" i="26"/>
  <c r="AO14" i="26"/>
  <c r="AN14" i="26"/>
  <c r="AM14" i="26"/>
  <c r="AL14" i="26"/>
  <c r="AK14" i="26"/>
  <c r="AJ14" i="26"/>
  <c r="AI14" i="26"/>
  <c r="AR13" i="26"/>
  <c r="AQ13" i="26"/>
  <c r="AP13" i="26"/>
  <c r="AO13" i="26"/>
  <c r="AN13" i="26"/>
  <c r="AM13" i="26"/>
  <c r="AL13" i="26"/>
  <c r="AK13" i="26"/>
  <c r="AJ13" i="26"/>
  <c r="AI13" i="26"/>
  <c r="AR12" i="26"/>
  <c r="AQ12" i="26"/>
  <c r="AP12" i="26"/>
  <c r="AO12" i="26"/>
  <c r="AN12" i="26"/>
  <c r="AM12" i="26"/>
  <c r="AL12" i="26"/>
  <c r="AK12" i="26"/>
  <c r="AJ12" i="26"/>
  <c r="AI12" i="26"/>
  <c r="AR11" i="26"/>
  <c r="AQ11" i="26"/>
  <c r="AP11" i="26"/>
  <c r="AO11" i="26"/>
  <c r="AN11" i="26"/>
  <c r="AM11" i="26"/>
  <c r="AL11" i="26"/>
  <c r="AK11" i="26"/>
  <c r="AJ11" i="26"/>
  <c r="AI11" i="26"/>
  <c r="AR10" i="26"/>
  <c r="AQ10" i="26"/>
  <c r="AP10" i="26"/>
  <c r="AO10" i="26"/>
  <c r="AN10" i="26"/>
  <c r="AM10" i="26"/>
  <c r="AL10" i="26"/>
  <c r="AK10" i="26"/>
  <c r="AJ10" i="26"/>
  <c r="AI10" i="26"/>
  <c r="AR9" i="26"/>
  <c r="AQ9" i="26"/>
  <c r="AP9" i="26"/>
  <c r="AO9" i="26"/>
  <c r="AN9" i="26"/>
  <c r="AM9" i="26"/>
  <c r="AL9" i="26"/>
  <c r="AK9" i="26"/>
  <c r="AJ9" i="26"/>
  <c r="AI9" i="26"/>
  <c r="AR8" i="26"/>
  <c r="AR58" i="26" s="1"/>
  <c r="AQ8" i="26"/>
  <c r="AQ58" i="26" s="1"/>
  <c r="AP8" i="26"/>
  <c r="AP58" i="26" s="1"/>
  <c r="AO8" i="26"/>
  <c r="AO58" i="26" s="1"/>
  <c r="AN8" i="26"/>
  <c r="AN58" i="26" s="1"/>
  <c r="AM8" i="26"/>
  <c r="AM58" i="26" s="1"/>
  <c r="AL8" i="26"/>
  <c r="AL58" i="26" s="1"/>
  <c r="AK8" i="26"/>
  <c r="AK58" i="26" s="1"/>
  <c r="AJ8" i="26"/>
  <c r="AJ58" i="26" s="1"/>
  <c r="AI8" i="26"/>
  <c r="AR57" i="25"/>
  <c r="AQ57" i="25"/>
  <c r="AP57" i="25"/>
  <c r="AO57" i="25"/>
  <c r="AN57" i="25"/>
  <c r="AM57" i="25"/>
  <c r="AL57" i="25"/>
  <c r="AK57" i="25"/>
  <c r="AJ57" i="25"/>
  <c r="AI57" i="25"/>
  <c r="AR56" i="25"/>
  <c r="AQ56" i="25"/>
  <c r="AP56" i="25"/>
  <c r="AO56" i="25"/>
  <c r="AN56" i="25"/>
  <c r="AM56" i="25"/>
  <c r="AL56" i="25"/>
  <c r="AK56" i="25"/>
  <c r="AJ56" i="25"/>
  <c r="AI56" i="25"/>
  <c r="AR55" i="25"/>
  <c r="AQ55" i="25"/>
  <c r="AP55" i="25"/>
  <c r="AO55" i="25"/>
  <c r="AN55" i="25"/>
  <c r="AM55" i="25"/>
  <c r="AL55" i="25"/>
  <c r="AK55" i="25"/>
  <c r="AJ55" i="25"/>
  <c r="AI55" i="25"/>
  <c r="AR54" i="25"/>
  <c r="AQ54" i="25"/>
  <c r="AP54" i="25"/>
  <c r="AO54" i="25"/>
  <c r="AN54" i="25"/>
  <c r="AM54" i="25"/>
  <c r="AL54" i="25"/>
  <c r="AK54" i="25"/>
  <c r="AJ54" i="25"/>
  <c r="AI54" i="25"/>
  <c r="AR53" i="25"/>
  <c r="AQ53" i="25"/>
  <c r="AP53" i="25"/>
  <c r="AO53" i="25"/>
  <c r="AN53" i="25"/>
  <c r="AM53" i="25"/>
  <c r="AL53" i="25"/>
  <c r="AK53" i="25"/>
  <c r="AJ53" i="25"/>
  <c r="AI53" i="25"/>
  <c r="AR52" i="25"/>
  <c r="AQ52" i="25"/>
  <c r="AP52" i="25"/>
  <c r="AO52" i="25"/>
  <c r="AN52" i="25"/>
  <c r="AM52" i="25"/>
  <c r="AL52" i="25"/>
  <c r="AK52" i="25"/>
  <c r="AJ52" i="25"/>
  <c r="AI52" i="25"/>
  <c r="AR51" i="25"/>
  <c r="AQ51" i="25"/>
  <c r="AP51" i="25"/>
  <c r="AO51" i="25"/>
  <c r="AN51" i="25"/>
  <c r="AM51" i="25"/>
  <c r="AL51" i="25"/>
  <c r="AK51" i="25"/>
  <c r="AJ51" i="25"/>
  <c r="AI51" i="25"/>
  <c r="AR50" i="25"/>
  <c r="AQ50" i="25"/>
  <c r="AP50" i="25"/>
  <c r="AO50" i="25"/>
  <c r="AN50" i="25"/>
  <c r="AM50" i="25"/>
  <c r="AL50" i="25"/>
  <c r="AK50" i="25"/>
  <c r="AJ50" i="25"/>
  <c r="AI50" i="25"/>
  <c r="AR49" i="25"/>
  <c r="AQ49" i="25"/>
  <c r="AP49" i="25"/>
  <c r="AO49" i="25"/>
  <c r="AN49" i="25"/>
  <c r="AM49" i="25"/>
  <c r="AL49" i="25"/>
  <c r="AK49" i="25"/>
  <c r="AJ49" i="25"/>
  <c r="AI49" i="25"/>
  <c r="AR48" i="25"/>
  <c r="AQ48" i="25"/>
  <c r="AP48" i="25"/>
  <c r="AO48" i="25"/>
  <c r="AN48" i="25"/>
  <c r="AM48" i="25"/>
  <c r="AL48" i="25"/>
  <c r="AK48" i="25"/>
  <c r="AJ48" i="25"/>
  <c r="AI48" i="25"/>
  <c r="AR47" i="25"/>
  <c r="AQ47" i="25"/>
  <c r="AP47" i="25"/>
  <c r="AO47" i="25"/>
  <c r="AN47" i="25"/>
  <c r="AM47" i="25"/>
  <c r="AL47" i="25"/>
  <c r="AK47" i="25"/>
  <c r="AJ47" i="25"/>
  <c r="AI47" i="25"/>
  <c r="AR46" i="25"/>
  <c r="AQ46" i="25"/>
  <c r="AP46" i="25"/>
  <c r="AO46" i="25"/>
  <c r="AN46" i="25"/>
  <c r="AM46" i="25"/>
  <c r="AL46" i="25"/>
  <c r="AK46" i="25"/>
  <c r="AJ46" i="25"/>
  <c r="AI46" i="25"/>
  <c r="AR45" i="25"/>
  <c r="AQ45" i="25"/>
  <c r="AP45" i="25"/>
  <c r="AO45" i="25"/>
  <c r="AN45" i="25"/>
  <c r="AM45" i="25"/>
  <c r="AL45" i="25"/>
  <c r="AK45" i="25"/>
  <c r="AJ45" i="25"/>
  <c r="AI45" i="25"/>
  <c r="AR44" i="25"/>
  <c r="AQ44" i="25"/>
  <c r="AP44" i="25"/>
  <c r="AO44" i="25"/>
  <c r="AN44" i="25"/>
  <c r="AM44" i="25"/>
  <c r="AL44" i="25"/>
  <c r="AK44" i="25"/>
  <c r="AJ44" i="25"/>
  <c r="AI44" i="25"/>
  <c r="AR43" i="25"/>
  <c r="AQ43" i="25"/>
  <c r="AP43" i="25"/>
  <c r="AO43" i="25"/>
  <c r="AN43" i="25"/>
  <c r="AM43" i="25"/>
  <c r="AL43" i="25"/>
  <c r="AK43" i="25"/>
  <c r="AJ43" i="25"/>
  <c r="AI43" i="25"/>
  <c r="AR42" i="25"/>
  <c r="AQ42" i="25"/>
  <c r="AP42" i="25"/>
  <c r="AO42" i="25"/>
  <c r="AN42" i="25"/>
  <c r="AM42" i="25"/>
  <c r="AL42" i="25"/>
  <c r="AK42" i="25"/>
  <c r="AJ42" i="25"/>
  <c r="AI42" i="25"/>
  <c r="AR41" i="25"/>
  <c r="AQ41" i="25"/>
  <c r="AP41" i="25"/>
  <c r="AO41" i="25"/>
  <c r="AN41" i="25"/>
  <c r="AM41" i="25"/>
  <c r="AL41" i="25"/>
  <c r="AK41" i="25"/>
  <c r="AJ41" i="25"/>
  <c r="AI41" i="25"/>
  <c r="AR40" i="25"/>
  <c r="AQ40" i="25"/>
  <c r="AP40" i="25"/>
  <c r="AO40" i="25"/>
  <c r="AN40" i="25"/>
  <c r="AM40" i="25"/>
  <c r="AL40" i="25"/>
  <c r="AK40" i="25"/>
  <c r="AJ40" i="25"/>
  <c r="AI40" i="25"/>
  <c r="AR39" i="25"/>
  <c r="AQ39" i="25"/>
  <c r="AP39" i="25"/>
  <c r="AO39" i="25"/>
  <c r="AN39" i="25"/>
  <c r="AM39" i="25"/>
  <c r="AL39" i="25"/>
  <c r="AK39" i="25"/>
  <c r="AJ39" i="25"/>
  <c r="AI39" i="25"/>
  <c r="AR38" i="25"/>
  <c r="AQ38" i="25"/>
  <c r="AP38" i="25"/>
  <c r="AO38" i="25"/>
  <c r="AN38" i="25"/>
  <c r="AM38" i="25"/>
  <c r="AL38" i="25"/>
  <c r="AK38" i="25"/>
  <c r="AJ38" i="25"/>
  <c r="AI38" i="25"/>
  <c r="AR37" i="25"/>
  <c r="AQ37" i="25"/>
  <c r="AP37" i="25"/>
  <c r="AO37" i="25"/>
  <c r="AN37" i="25"/>
  <c r="AM37" i="25"/>
  <c r="AL37" i="25"/>
  <c r="AK37" i="25"/>
  <c r="AJ37" i="25"/>
  <c r="AI37" i="25"/>
  <c r="AR36" i="25"/>
  <c r="AQ36" i="25"/>
  <c r="AP36" i="25"/>
  <c r="AO36" i="25"/>
  <c r="AN36" i="25"/>
  <c r="AM36" i="25"/>
  <c r="AL36" i="25"/>
  <c r="AK36" i="25"/>
  <c r="AJ36" i="25"/>
  <c r="AI36" i="25"/>
  <c r="AR35" i="25"/>
  <c r="AQ35" i="25"/>
  <c r="AP35" i="25"/>
  <c r="AO35" i="25"/>
  <c r="AN35" i="25"/>
  <c r="AM35" i="25"/>
  <c r="AL35" i="25"/>
  <c r="AK35" i="25"/>
  <c r="AJ35" i="25"/>
  <c r="AI35" i="25"/>
  <c r="AR34" i="25"/>
  <c r="AQ34" i="25"/>
  <c r="AP34" i="25"/>
  <c r="AO34" i="25"/>
  <c r="AN34" i="25"/>
  <c r="AM34" i="25"/>
  <c r="AL34" i="25"/>
  <c r="AK34" i="25"/>
  <c r="AJ34" i="25"/>
  <c r="AI34" i="25"/>
  <c r="AR33" i="25"/>
  <c r="AQ33" i="25"/>
  <c r="AP33" i="25"/>
  <c r="AO33" i="25"/>
  <c r="AN33" i="25"/>
  <c r="AM33" i="25"/>
  <c r="AL33" i="25"/>
  <c r="AK33" i="25"/>
  <c r="AJ33" i="25"/>
  <c r="AI33" i="25"/>
  <c r="AR32" i="25"/>
  <c r="AQ32" i="25"/>
  <c r="AP32" i="25"/>
  <c r="AO32" i="25"/>
  <c r="AN32" i="25"/>
  <c r="AM32" i="25"/>
  <c r="AL32" i="25"/>
  <c r="AK32" i="25"/>
  <c r="AJ32" i="25"/>
  <c r="AI32" i="25"/>
  <c r="AR31" i="25"/>
  <c r="AQ31" i="25"/>
  <c r="AP31" i="25"/>
  <c r="AO31" i="25"/>
  <c r="AN31" i="25"/>
  <c r="AM31" i="25"/>
  <c r="AL31" i="25"/>
  <c r="AK31" i="25"/>
  <c r="AJ31" i="25"/>
  <c r="AI31" i="25"/>
  <c r="AR30" i="25"/>
  <c r="AQ30" i="25"/>
  <c r="AP30" i="25"/>
  <c r="AO30" i="25"/>
  <c r="AN30" i="25"/>
  <c r="AM30" i="25"/>
  <c r="AL30" i="25"/>
  <c r="AK30" i="25"/>
  <c r="AJ30" i="25"/>
  <c r="AI30" i="25"/>
  <c r="AR29" i="25"/>
  <c r="AQ29" i="25"/>
  <c r="AP29" i="25"/>
  <c r="AO29" i="25"/>
  <c r="AN29" i="25"/>
  <c r="AM29" i="25"/>
  <c r="AL29" i="25"/>
  <c r="AK29" i="25"/>
  <c r="AJ29" i="25"/>
  <c r="AI29" i="25"/>
  <c r="AR28" i="25"/>
  <c r="AQ28" i="25"/>
  <c r="AP28" i="25"/>
  <c r="AO28" i="25"/>
  <c r="AN28" i="25"/>
  <c r="AM28" i="25"/>
  <c r="AL28" i="25"/>
  <c r="AK28" i="25"/>
  <c r="AJ28" i="25"/>
  <c r="AI28" i="25"/>
  <c r="AR27" i="25"/>
  <c r="AQ27" i="25"/>
  <c r="AP27" i="25"/>
  <c r="AO27" i="25"/>
  <c r="AN27" i="25"/>
  <c r="AM27" i="25"/>
  <c r="AL27" i="25"/>
  <c r="AK27" i="25"/>
  <c r="AJ27" i="25"/>
  <c r="AI27" i="25"/>
  <c r="AR26" i="25"/>
  <c r="AQ26" i="25"/>
  <c r="AP26" i="25"/>
  <c r="AO26" i="25"/>
  <c r="AN26" i="25"/>
  <c r="AM26" i="25"/>
  <c r="AL26" i="25"/>
  <c r="AK26" i="25"/>
  <c r="AJ26" i="25"/>
  <c r="AI26" i="25"/>
  <c r="AR25" i="25"/>
  <c r="AQ25" i="25"/>
  <c r="AP25" i="25"/>
  <c r="AO25" i="25"/>
  <c r="AN25" i="25"/>
  <c r="AM25" i="25"/>
  <c r="AL25" i="25"/>
  <c r="AK25" i="25"/>
  <c r="AJ25" i="25"/>
  <c r="AI25" i="25"/>
  <c r="AR24" i="25"/>
  <c r="AQ24" i="25"/>
  <c r="AP24" i="25"/>
  <c r="AO24" i="25"/>
  <c r="AN24" i="25"/>
  <c r="AM24" i="25"/>
  <c r="AL24" i="25"/>
  <c r="AK24" i="25"/>
  <c r="AJ24" i="25"/>
  <c r="AI24" i="25"/>
  <c r="AR23" i="25"/>
  <c r="AQ23" i="25"/>
  <c r="AP23" i="25"/>
  <c r="AO23" i="25"/>
  <c r="AN23" i="25"/>
  <c r="AM23" i="25"/>
  <c r="AL23" i="25"/>
  <c r="AK23" i="25"/>
  <c r="AJ23" i="25"/>
  <c r="AI23" i="25"/>
  <c r="AR22" i="25"/>
  <c r="AQ22" i="25"/>
  <c r="AP22" i="25"/>
  <c r="AO22" i="25"/>
  <c r="AN22" i="25"/>
  <c r="AM22" i="25"/>
  <c r="AL22" i="25"/>
  <c r="AK22" i="25"/>
  <c r="AJ22" i="25"/>
  <c r="AI22" i="25"/>
  <c r="AR21" i="25"/>
  <c r="AQ21" i="25"/>
  <c r="AP21" i="25"/>
  <c r="AO21" i="25"/>
  <c r="AN21" i="25"/>
  <c r="AM21" i="25"/>
  <c r="AL21" i="25"/>
  <c r="AK21" i="25"/>
  <c r="AJ21" i="25"/>
  <c r="AI21" i="25"/>
  <c r="AR20" i="25"/>
  <c r="AQ20" i="25"/>
  <c r="AP20" i="25"/>
  <c r="AO20" i="25"/>
  <c r="AN20" i="25"/>
  <c r="AM20" i="25"/>
  <c r="AL20" i="25"/>
  <c r="AK20" i="25"/>
  <c r="AJ20" i="25"/>
  <c r="AI20" i="25"/>
  <c r="AR19" i="25"/>
  <c r="AQ19" i="25"/>
  <c r="AP19" i="25"/>
  <c r="AO19" i="25"/>
  <c r="AN19" i="25"/>
  <c r="AM19" i="25"/>
  <c r="AL19" i="25"/>
  <c r="AK19" i="25"/>
  <c r="AJ19" i="25"/>
  <c r="AI19" i="25"/>
  <c r="AR18" i="25"/>
  <c r="AQ18" i="25"/>
  <c r="AP18" i="25"/>
  <c r="AO18" i="25"/>
  <c r="AN18" i="25"/>
  <c r="AM18" i="25"/>
  <c r="AL18" i="25"/>
  <c r="AK18" i="25"/>
  <c r="AJ18" i="25"/>
  <c r="AI18" i="25"/>
  <c r="AR17" i="25"/>
  <c r="AQ17" i="25"/>
  <c r="AP17" i="25"/>
  <c r="AO17" i="25"/>
  <c r="AN17" i="25"/>
  <c r="AM17" i="25"/>
  <c r="AL17" i="25"/>
  <c r="AK17" i="25"/>
  <c r="AJ17" i="25"/>
  <c r="AI17" i="25"/>
  <c r="AR16" i="25"/>
  <c r="AQ16" i="25"/>
  <c r="AP16" i="25"/>
  <c r="AO16" i="25"/>
  <c r="AN16" i="25"/>
  <c r="AM16" i="25"/>
  <c r="AL16" i="25"/>
  <c r="AK16" i="25"/>
  <c r="AJ16" i="25"/>
  <c r="AI16" i="25"/>
  <c r="AR15" i="25"/>
  <c r="AQ15" i="25"/>
  <c r="AP15" i="25"/>
  <c r="AO15" i="25"/>
  <c r="AN15" i="25"/>
  <c r="AM15" i="25"/>
  <c r="AL15" i="25"/>
  <c r="AK15" i="25"/>
  <c r="AJ15" i="25"/>
  <c r="AI15" i="25"/>
  <c r="AR14" i="25"/>
  <c r="AQ14" i="25"/>
  <c r="AP14" i="25"/>
  <c r="AO14" i="25"/>
  <c r="AN14" i="25"/>
  <c r="AM14" i="25"/>
  <c r="AL14" i="25"/>
  <c r="AK14" i="25"/>
  <c r="AJ14" i="25"/>
  <c r="AI14" i="25"/>
  <c r="AR13" i="25"/>
  <c r="AQ13" i="25"/>
  <c r="AP13" i="25"/>
  <c r="AO13" i="25"/>
  <c r="AN13" i="25"/>
  <c r="AM13" i="25"/>
  <c r="AL13" i="25"/>
  <c r="AK13" i="25"/>
  <c r="AJ13" i="25"/>
  <c r="AI13" i="25"/>
  <c r="AR12" i="25"/>
  <c r="AQ12" i="25"/>
  <c r="AP12" i="25"/>
  <c r="AO12" i="25"/>
  <c r="AN12" i="25"/>
  <c r="AM12" i="25"/>
  <c r="AL12" i="25"/>
  <c r="AK12" i="25"/>
  <c r="AJ12" i="25"/>
  <c r="AI12" i="25"/>
  <c r="AR11" i="25"/>
  <c r="AQ11" i="25"/>
  <c r="AP11" i="25"/>
  <c r="AO11" i="25"/>
  <c r="AN11" i="25"/>
  <c r="AM11" i="25"/>
  <c r="AL11" i="25"/>
  <c r="AK11" i="25"/>
  <c r="AJ11" i="25"/>
  <c r="AI11" i="25"/>
  <c r="AR10" i="25"/>
  <c r="AQ10" i="25"/>
  <c r="AP10" i="25"/>
  <c r="AO10" i="25"/>
  <c r="AN10" i="25"/>
  <c r="AM10" i="25"/>
  <c r="AL10" i="25"/>
  <c r="AK10" i="25"/>
  <c r="AJ10" i="25"/>
  <c r="AI10" i="25"/>
  <c r="AR9" i="25"/>
  <c r="AQ9" i="25"/>
  <c r="AP9" i="25"/>
  <c r="AO9" i="25"/>
  <c r="AN9" i="25"/>
  <c r="AM9" i="25"/>
  <c r="AL9" i="25"/>
  <c r="AK9" i="25"/>
  <c r="AJ9" i="25"/>
  <c r="AI9" i="25"/>
  <c r="AR8" i="25"/>
  <c r="AR58" i="25" s="1"/>
  <c r="AQ8" i="25"/>
  <c r="AQ58" i="25" s="1"/>
  <c r="AP8" i="25"/>
  <c r="AP58" i="25" s="1"/>
  <c r="AO8" i="25"/>
  <c r="AO58" i="25" s="1"/>
  <c r="AN8" i="25"/>
  <c r="AN58" i="25" s="1"/>
  <c r="AM8" i="25"/>
  <c r="AM58" i="25" s="1"/>
  <c r="AL8" i="25"/>
  <c r="AL58" i="25" s="1"/>
  <c r="AK8" i="25"/>
  <c r="AK58" i="25" s="1"/>
  <c r="AJ8" i="25"/>
  <c r="AJ58" i="25" s="1"/>
  <c r="AI8" i="25"/>
  <c r="AR57" i="24"/>
  <c r="AQ57" i="24"/>
  <c r="AP57" i="24"/>
  <c r="AO57" i="24"/>
  <c r="AN57" i="24"/>
  <c r="AM57" i="24"/>
  <c r="AL57" i="24"/>
  <c r="AK57" i="24"/>
  <c r="AJ57" i="24"/>
  <c r="AI57" i="24"/>
  <c r="AR56" i="24"/>
  <c r="AQ56" i="24"/>
  <c r="AP56" i="24"/>
  <c r="AO56" i="24"/>
  <c r="AN56" i="24"/>
  <c r="AM56" i="24"/>
  <c r="AL56" i="24"/>
  <c r="AK56" i="24"/>
  <c r="AJ56" i="24"/>
  <c r="AI56" i="24"/>
  <c r="AR55" i="24"/>
  <c r="AQ55" i="24"/>
  <c r="AP55" i="24"/>
  <c r="AO55" i="24"/>
  <c r="AN55" i="24"/>
  <c r="AM55" i="24"/>
  <c r="AL55" i="24"/>
  <c r="AK55" i="24"/>
  <c r="AJ55" i="24"/>
  <c r="AI55" i="24"/>
  <c r="AR54" i="24"/>
  <c r="AQ54" i="24"/>
  <c r="AP54" i="24"/>
  <c r="AO54" i="24"/>
  <c r="AN54" i="24"/>
  <c r="AM54" i="24"/>
  <c r="AL54" i="24"/>
  <c r="AK54" i="24"/>
  <c r="AJ54" i="24"/>
  <c r="AI54" i="24"/>
  <c r="AR53" i="24"/>
  <c r="AQ53" i="24"/>
  <c r="AP53" i="24"/>
  <c r="AO53" i="24"/>
  <c r="AN53" i="24"/>
  <c r="AM53" i="24"/>
  <c r="AL53" i="24"/>
  <c r="AK53" i="24"/>
  <c r="AJ53" i="24"/>
  <c r="AI53" i="24"/>
  <c r="AR52" i="24"/>
  <c r="AQ52" i="24"/>
  <c r="AP52" i="24"/>
  <c r="AO52" i="24"/>
  <c r="AN52" i="24"/>
  <c r="AM52" i="24"/>
  <c r="AL52" i="24"/>
  <c r="AK52" i="24"/>
  <c r="AJ52" i="24"/>
  <c r="AI52" i="24"/>
  <c r="AR51" i="24"/>
  <c r="AQ51" i="24"/>
  <c r="AP51" i="24"/>
  <c r="AO51" i="24"/>
  <c r="AN51" i="24"/>
  <c r="AM51" i="24"/>
  <c r="AL51" i="24"/>
  <c r="AK51" i="24"/>
  <c r="AJ51" i="24"/>
  <c r="AI51" i="24"/>
  <c r="AR50" i="24"/>
  <c r="AQ50" i="24"/>
  <c r="AP50" i="24"/>
  <c r="AO50" i="24"/>
  <c r="AN50" i="24"/>
  <c r="AM50" i="24"/>
  <c r="AL50" i="24"/>
  <c r="AK50" i="24"/>
  <c r="AJ50" i="24"/>
  <c r="AI50" i="24"/>
  <c r="AR49" i="24"/>
  <c r="AQ49" i="24"/>
  <c r="AP49" i="24"/>
  <c r="AO49" i="24"/>
  <c r="AN49" i="24"/>
  <c r="AM49" i="24"/>
  <c r="AL49" i="24"/>
  <c r="AK49" i="24"/>
  <c r="AJ49" i="24"/>
  <c r="AI49" i="24"/>
  <c r="AR48" i="24"/>
  <c r="AQ48" i="24"/>
  <c r="AP48" i="24"/>
  <c r="AO48" i="24"/>
  <c r="AN48" i="24"/>
  <c r="AM48" i="24"/>
  <c r="AL48" i="24"/>
  <c r="AK48" i="24"/>
  <c r="AJ48" i="24"/>
  <c r="AI48" i="24"/>
  <c r="AR47" i="24"/>
  <c r="AQ47" i="24"/>
  <c r="AP47" i="24"/>
  <c r="AO47" i="24"/>
  <c r="AN47" i="24"/>
  <c r="AM47" i="24"/>
  <c r="AL47" i="24"/>
  <c r="AK47" i="24"/>
  <c r="AJ47" i="24"/>
  <c r="AI47" i="24"/>
  <c r="AR46" i="24"/>
  <c r="AQ46" i="24"/>
  <c r="AP46" i="24"/>
  <c r="AO46" i="24"/>
  <c r="AN46" i="24"/>
  <c r="AM46" i="24"/>
  <c r="AL46" i="24"/>
  <c r="AK46" i="24"/>
  <c r="AJ46" i="24"/>
  <c r="AI46" i="24"/>
  <c r="AR45" i="24"/>
  <c r="AQ45" i="24"/>
  <c r="AP45" i="24"/>
  <c r="AO45" i="24"/>
  <c r="AN45" i="24"/>
  <c r="AM45" i="24"/>
  <c r="AL45" i="24"/>
  <c r="AK45" i="24"/>
  <c r="AJ45" i="24"/>
  <c r="AI45" i="24"/>
  <c r="AR44" i="24"/>
  <c r="AQ44" i="24"/>
  <c r="AP44" i="24"/>
  <c r="AO44" i="24"/>
  <c r="AN44" i="24"/>
  <c r="AM44" i="24"/>
  <c r="AL44" i="24"/>
  <c r="AK44" i="24"/>
  <c r="AJ44" i="24"/>
  <c r="AI44" i="24"/>
  <c r="AR43" i="24"/>
  <c r="AQ43" i="24"/>
  <c r="AP43" i="24"/>
  <c r="AO43" i="24"/>
  <c r="AN43" i="24"/>
  <c r="AM43" i="24"/>
  <c r="AL43" i="24"/>
  <c r="AK43" i="24"/>
  <c r="AJ43" i="24"/>
  <c r="AI43" i="24"/>
  <c r="AR42" i="24"/>
  <c r="AQ42" i="24"/>
  <c r="AP42" i="24"/>
  <c r="AO42" i="24"/>
  <c r="AN42" i="24"/>
  <c r="AM42" i="24"/>
  <c r="AL42" i="24"/>
  <c r="AK42" i="24"/>
  <c r="AJ42" i="24"/>
  <c r="AI42" i="24"/>
  <c r="AR41" i="24"/>
  <c r="AQ41" i="24"/>
  <c r="AP41" i="24"/>
  <c r="AO41" i="24"/>
  <c r="AN41" i="24"/>
  <c r="AM41" i="24"/>
  <c r="AL41" i="24"/>
  <c r="AK41" i="24"/>
  <c r="AJ41" i="24"/>
  <c r="AI41" i="24"/>
  <c r="AR40" i="24"/>
  <c r="AQ40" i="24"/>
  <c r="AP40" i="24"/>
  <c r="AO40" i="24"/>
  <c r="AN40" i="24"/>
  <c r="AM40" i="24"/>
  <c r="AL40" i="24"/>
  <c r="AK40" i="24"/>
  <c r="AJ40" i="24"/>
  <c r="AI40" i="24"/>
  <c r="AR39" i="24"/>
  <c r="AQ39" i="24"/>
  <c r="AP39" i="24"/>
  <c r="AO39" i="24"/>
  <c r="AN39" i="24"/>
  <c r="AM39" i="24"/>
  <c r="AL39" i="24"/>
  <c r="AK39" i="24"/>
  <c r="AJ39" i="24"/>
  <c r="AI39" i="24"/>
  <c r="AR38" i="24"/>
  <c r="AQ38" i="24"/>
  <c r="AP38" i="24"/>
  <c r="AO38" i="24"/>
  <c r="AN38" i="24"/>
  <c r="AM38" i="24"/>
  <c r="AL38" i="24"/>
  <c r="AK38" i="24"/>
  <c r="AJ38" i="24"/>
  <c r="AI38" i="24"/>
  <c r="AR37" i="24"/>
  <c r="AQ37" i="24"/>
  <c r="AP37" i="24"/>
  <c r="AO37" i="24"/>
  <c r="AN37" i="24"/>
  <c r="AM37" i="24"/>
  <c r="AL37" i="24"/>
  <c r="AK37" i="24"/>
  <c r="AJ37" i="24"/>
  <c r="AI37" i="24"/>
  <c r="AR36" i="24"/>
  <c r="AQ36" i="24"/>
  <c r="AP36" i="24"/>
  <c r="AO36" i="24"/>
  <c r="AN36" i="24"/>
  <c r="AM36" i="24"/>
  <c r="AL36" i="24"/>
  <c r="AK36" i="24"/>
  <c r="AJ36" i="24"/>
  <c r="AI36" i="24"/>
  <c r="AR35" i="24"/>
  <c r="AQ35" i="24"/>
  <c r="AP35" i="24"/>
  <c r="AO35" i="24"/>
  <c r="AN35" i="24"/>
  <c r="AM35" i="24"/>
  <c r="AL35" i="24"/>
  <c r="AK35" i="24"/>
  <c r="AJ35" i="24"/>
  <c r="AI35" i="24"/>
  <c r="AR34" i="24"/>
  <c r="AQ34" i="24"/>
  <c r="AP34" i="24"/>
  <c r="AO34" i="24"/>
  <c r="AN34" i="24"/>
  <c r="AM34" i="24"/>
  <c r="AL34" i="24"/>
  <c r="AK34" i="24"/>
  <c r="AJ34" i="24"/>
  <c r="AI34" i="24"/>
  <c r="AR33" i="24"/>
  <c r="AQ33" i="24"/>
  <c r="AP33" i="24"/>
  <c r="AO33" i="24"/>
  <c r="AN33" i="24"/>
  <c r="AM33" i="24"/>
  <c r="AL33" i="24"/>
  <c r="AK33" i="24"/>
  <c r="AJ33" i="24"/>
  <c r="AI33" i="24"/>
  <c r="AR32" i="24"/>
  <c r="AQ32" i="24"/>
  <c r="AP32" i="24"/>
  <c r="AO32" i="24"/>
  <c r="AN32" i="24"/>
  <c r="AM32" i="24"/>
  <c r="AL32" i="24"/>
  <c r="AK32" i="24"/>
  <c r="AJ32" i="24"/>
  <c r="AI32" i="24"/>
  <c r="AR31" i="24"/>
  <c r="AQ31" i="24"/>
  <c r="AP31" i="24"/>
  <c r="AO31" i="24"/>
  <c r="AN31" i="24"/>
  <c r="AM31" i="24"/>
  <c r="AL31" i="24"/>
  <c r="AK31" i="24"/>
  <c r="AJ31" i="24"/>
  <c r="AI31" i="24"/>
  <c r="AR30" i="24"/>
  <c r="AQ30" i="24"/>
  <c r="AP30" i="24"/>
  <c r="AO30" i="24"/>
  <c r="AN30" i="24"/>
  <c r="AM30" i="24"/>
  <c r="AL30" i="24"/>
  <c r="AK30" i="24"/>
  <c r="AJ30" i="24"/>
  <c r="AI30" i="24"/>
  <c r="AR29" i="24"/>
  <c r="AQ29" i="24"/>
  <c r="AP29" i="24"/>
  <c r="AO29" i="24"/>
  <c r="AN29" i="24"/>
  <c r="AM29" i="24"/>
  <c r="AL29" i="24"/>
  <c r="AK29" i="24"/>
  <c r="AJ29" i="24"/>
  <c r="AI29" i="24"/>
  <c r="AR28" i="24"/>
  <c r="AQ28" i="24"/>
  <c r="AP28" i="24"/>
  <c r="AO28" i="24"/>
  <c r="AN28" i="24"/>
  <c r="AM28" i="24"/>
  <c r="AL28" i="24"/>
  <c r="AK28" i="24"/>
  <c r="AJ28" i="24"/>
  <c r="AI28" i="24"/>
  <c r="AR27" i="24"/>
  <c r="AQ27" i="24"/>
  <c r="AP27" i="24"/>
  <c r="AO27" i="24"/>
  <c r="AN27" i="24"/>
  <c r="AM27" i="24"/>
  <c r="AL27" i="24"/>
  <c r="AK27" i="24"/>
  <c r="AJ27" i="24"/>
  <c r="AI27" i="24"/>
  <c r="AR26" i="24"/>
  <c r="AQ26" i="24"/>
  <c r="AP26" i="24"/>
  <c r="AO26" i="24"/>
  <c r="AN26" i="24"/>
  <c r="AM26" i="24"/>
  <c r="AL26" i="24"/>
  <c r="AK26" i="24"/>
  <c r="AJ26" i="24"/>
  <c r="AI26" i="24"/>
  <c r="AR25" i="24"/>
  <c r="AQ25" i="24"/>
  <c r="AP25" i="24"/>
  <c r="AO25" i="24"/>
  <c r="AN25" i="24"/>
  <c r="AM25" i="24"/>
  <c r="AL25" i="24"/>
  <c r="AK25" i="24"/>
  <c r="AJ25" i="24"/>
  <c r="AI25" i="24"/>
  <c r="AR24" i="24"/>
  <c r="AQ24" i="24"/>
  <c r="AP24" i="24"/>
  <c r="AO24" i="24"/>
  <c r="AN24" i="24"/>
  <c r="AM24" i="24"/>
  <c r="AL24" i="24"/>
  <c r="AK24" i="24"/>
  <c r="AJ24" i="24"/>
  <c r="AI24" i="24"/>
  <c r="AR23" i="24"/>
  <c r="AQ23" i="24"/>
  <c r="AP23" i="24"/>
  <c r="AO23" i="24"/>
  <c r="AN23" i="24"/>
  <c r="AM23" i="24"/>
  <c r="AL23" i="24"/>
  <c r="AK23" i="24"/>
  <c r="AJ23" i="24"/>
  <c r="AI23" i="24"/>
  <c r="AR22" i="24"/>
  <c r="AQ22" i="24"/>
  <c r="AP22" i="24"/>
  <c r="AO22" i="24"/>
  <c r="AN22" i="24"/>
  <c r="AM22" i="24"/>
  <c r="AL22" i="24"/>
  <c r="AK22" i="24"/>
  <c r="AJ22" i="24"/>
  <c r="AI22" i="24"/>
  <c r="AR21" i="24"/>
  <c r="AQ21" i="24"/>
  <c r="AP21" i="24"/>
  <c r="AO21" i="24"/>
  <c r="AN21" i="24"/>
  <c r="AM21" i="24"/>
  <c r="AL21" i="24"/>
  <c r="AK21" i="24"/>
  <c r="AJ21" i="24"/>
  <c r="AI21" i="24"/>
  <c r="AR20" i="24"/>
  <c r="AQ20" i="24"/>
  <c r="AP20" i="24"/>
  <c r="AO20" i="24"/>
  <c r="AN20" i="24"/>
  <c r="AM20" i="24"/>
  <c r="AL20" i="24"/>
  <c r="AK20" i="24"/>
  <c r="AJ20" i="24"/>
  <c r="AI20" i="24"/>
  <c r="AR19" i="24"/>
  <c r="AQ19" i="24"/>
  <c r="AP19" i="24"/>
  <c r="AO19" i="24"/>
  <c r="AN19" i="24"/>
  <c r="AM19" i="24"/>
  <c r="AL19" i="24"/>
  <c r="AK19" i="24"/>
  <c r="AJ19" i="24"/>
  <c r="AI19" i="24"/>
  <c r="AR18" i="24"/>
  <c r="AQ18" i="24"/>
  <c r="AP18" i="24"/>
  <c r="AO18" i="24"/>
  <c r="AN18" i="24"/>
  <c r="AM18" i="24"/>
  <c r="AL18" i="24"/>
  <c r="AK18" i="24"/>
  <c r="AJ18" i="24"/>
  <c r="AI18" i="24"/>
  <c r="AR17" i="24"/>
  <c r="AQ17" i="24"/>
  <c r="AP17" i="24"/>
  <c r="AO17" i="24"/>
  <c r="AN17" i="24"/>
  <c r="AM17" i="24"/>
  <c r="AL17" i="24"/>
  <c r="AK17" i="24"/>
  <c r="AJ17" i="24"/>
  <c r="AI17" i="24"/>
  <c r="AR16" i="24"/>
  <c r="AQ16" i="24"/>
  <c r="AP16" i="24"/>
  <c r="AO16" i="24"/>
  <c r="AN16" i="24"/>
  <c r="AM16" i="24"/>
  <c r="AL16" i="24"/>
  <c r="AK16" i="24"/>
  <c r="AJ16" i="24"/>
  <c r="AI16" i="24"/>
  <c r="AR15" i="24"/>
  <c r="AQ15" i="24"/>
  <c r="AP15" i="24"/>
  <c r="AO15" i="24"/>
  <c r="AN15" i="24"/>
  <c r="AM15" i="24"/>
  <c r="AL15" i="24"/>
  <c r="AK15" i="24"/>
  <c r="AJ15" i="24"/>
  <c r="AI15" i="24"/>
  <c r="AR14" i="24"/>
  <c r="AQ14" i="24"/>
  <c r="AP14" i="24"/>
  <c r="AO14" i="24"/>
  <c r="AN14" i="24"/>
  <c r="AM14" i="24"/>
  <c r="AL14" i="24"/>
  <c r="AK14" i="24"/>
  <c r="AJ14" i="24"/>
  <c r="AI14" i="24"/>
  <c r="AR13" i="24"/>
  <c r="AQ13" i="24"/>
  <c r="AP13" i="24"/>
  <c r="AO13" i="24"/>
  <c r="AN13" i="24"/>
  <c r="AM13" i="24"/>
  <c r="AL13" i="24"/>
  <c r="AK13" i="24"/>
  <c r="AJ13" i="24"/>
  <c r="AI13" i="24"/>
  <c r="AR12" i="24"/>
  <c r="AQ12" i="24"/>
  <c r="AP12" i="24"/>
  <c r="AO12" i="24"/>
  <c r="AN12" i="24"/>
  <c r="AM12" i="24"/>
  <c r="AL12" i="24"/>
  <c r="AK12" i="24"/>
  <c r="AJ12" i="24"/>
  <c r="AI12" i="24"/>
  <c r="AR11" i="24"/>
  <c r="AQ11" i="24"/>
  <c r="AP11" i="24"/>
  <c r="AO11" i="24"/>
  <c r="AN11" i="24"/>
  <c r="AM11" i="24"/>
  <c r="AL11" i="24"/>
  <c r="AK11" i="24"/>
  <c r="AJ11" i="24"/>
  <c r="AI11" i="24"/>
  <c r="AR10" i="24"/>
  <c r="AQ10" i="24"/>
  <c r="AP10" i="24"/>
  <c r="AO10" i="24"/>
  <c r="AN10" i="24"/>
  <c r="AM10" i="24"/>
  <c r="AL10" i="24"/>
  <c r="AK10" i="24"/>
  <c r="AJ10" i="24"/>
  <c r="AI10" i="24"/>
  <c r="AR9" i="24"/>
  <c r="AQ9" i="24"/>
  <c r="AP9" i="24"/>
  <c r="AO9" i="24"/>
  <c r="AN9" i="24"/>
  <c r="AM9" i="24"/>
  <c r="AL9" i="24"/>
  <c r="AK9" i="24"/>
  <c r="AJ9" i="24"/>
  <c r="AI9" i="24"/>
  <c r="AR8" i="24"/>
  <c r="AR58" i="24" s="1"/>
  <c r="AQ8" i="24"/>
  <c r="AQ58" i="24" s="1"/>
  <c r="AP8" i="24"/>
  <c r="AP58" i="24" s="1"/>
  <c r="AO8" i="24"/>
  <c r="AO58" i="24" s="1"/>
  <c r="AN8" i="24"/>
  <c r="AN58" i="24" s="1"/>
  <c r="AM8" i="24"/>
  <c r="AM58" i="24" s="1"/>
  <c r="AL8" i="24"/>
  <c r="AL58" i="24" s="1"/>
  <c r="AK8" i="24"/>
  <c r="AK58" i="24" s="1"/>
  <c r="AJ8" i="24"/>
  <c r="AJ58" i="24" s="1"/>
  <c r="AI8" i="24"/>
  <c r="AR57" i="23"/>
  <c r="AQ57" i="23"/>
  <c r="AP57" i="23"/>
  <c r="AO57" i="23"/>
  <c r="AN57" i="23"/>
  <c r="AM57" i="23"/>
  <c r="AL57" i="23"/>
  <c r="AK57" i="23"/>
  <c r="AJ57" i="23"/>
  <c r="AI57" i="23"/>
  <c r="AR56" i="23"/>
  <c r="AQ56" i="23"/>
  <c r="AP56" i="23"/>
  <c r="AO56" i="23"/>
  <c r="AN56" i="23"/>
  <c r="AM56" i="23"/>
  <c r="AL56" i="23"/>
  <c r="AK56" i="23"/>
  <c r="AJ56" i="23"/>
  <c r="AI56" i="23"/>
  <c r="AR55" i="23"/>
  <c r="AQ55" i="23"/>
  <c r="AP55" i="23"/>
  <c r="AO55" i="23"/>
  <c r="AN55" i="23"/>
  <c r="AM55" i="23"/>
  <c r="AL55" i="23"/>
  <c r="AK55" i="23"/>
  <c r="AJ55" i="23"/>
  <c r="AI55" i="23"/>
  <c r="AR54" i="23"/>
  <c r="AQ54" i="23"/>
  <c r="AP54" i="23"/>
  <c r="AO54" i="23"/>
  <c r="AN54" i="23"/>
  <c r="AM54" i="23"/>
  <c r="AL54" i="23"/>
  <c r="AK54" i="23"/>
  <c r="AJ54" i="23"/>
  <c r="AI54" i="23"/>
  <c r="AR53" i="23"/>
  <c r="AQ53" i="23"/>
  <c r="AP53" i="23"/>
  <c r="AO53" i="23"/>
  <c r="AN53" i="23"/>
  <c r="AM53" i="23"/>
  <c r="AL53" i="23"/>
  <c r="AK53" i="23"/>
  <c r="AJ53" i="23"/>
  <c r="AI53" i="23"/>
  <c r="AR52" i="23"/>
  <c r="AQ52" i="23"/>
  <c r="AP52" i="23"/>
  <c r="AO52" i="23"/>
  <c r="AN52" i="23"/>
  <c r="AM52" i="23"/>
  <c r="AL52" i="23"/>
  <c r="AK52" i="23"/>
  <c r="AJ52" i="23"/>
  <c r="AI52" i="23"/>
  <c r="AR51" i="23"/>
  <c r="AQ51" i="23"/>
  <c r="AP51" i="23"/>
  <c r="AO51" i="23"/>
  <c r="AN51" i="23"/>
  <c r="AM51" i="23"/>
  <c r="AL51" i="23"/>
  <c r="AK51" i="23"/>
  <c r="AJ51" i="23"/>
  <c r="AI51" i="23"/>
  <c r="AR50" i="23"/>
  <c r="AQ50" i="23"/>
  <c r="AP50" i="23"/>
  <c r="AO50" i="23"/>
  <c r="AN50" i="23"/>
  <c r="AM50" i="23"/>
  <c r="AL50" i="23"/>
  <c r="AK50" i="23"/>
  <c r="AJ50" i="23"/>
  <c r="AI50" i="23"/>
  <c r="AR49" i="23"/>
  <c r="AQ49" i="23"/>
  <c r="AP49" i="23"/>
  <c r="AO49" i="23"/>
  <c r="AN49" i="23"/>
  <c r="AM49" i="23"/>
  <c r="AL49" i="23"/>
  <c r="AK49" i="23"/>
  <c r="AJ49" i="23"/>
  <c r="AI49" i="23"/>
  <c r="AR48" i="23"/>
  <c r="AQ48" i="23"/>
  <c r="AP48" i="23"/>
  <c r="AO48" i="23"/>
  <c r="AN48" i="23"/>
  <c r="AM48" i="23"/>
  <c r="AL48" i="23"/>
  <c r="AK48" i="23"/>
  <c r="AJ48" i="23"/>
  <c r="AI48" i="23"/>
  <c r="AR47" i="23"/>
  <c r="AQ47" i="23"/>
  <c r="AP47" i="23"/>
  <c r="AO47" i="23"/>
  <c r="AN47" i="23"/>
  <c r="AM47" i="23"/>
  <c r="AL47" i="23"/>
  <c r="AK47" i="23"/>
  <c r="AJ47" i="23"/>
  <c r="AI47" i="23"/>
  <c r="AR46" i="23"/>
  <c r="AQ46" i="23"/>
  <c r="AP46" i="23"/>
  <c r="AO46" i="23"/>
  <c r="AN46" i="23"/>
  <c r="AM46" i="23"/>
  <c r="AL46" i="23"/>
  <c r="AK46" i="23"/>
  <c r="AJ46" i="23"/>
  <c r="AI46" i="23"/>
  <c r="AR45" i="23"/>
  <c r="AQ45" i="23"/>
  <c r="AP45" i="23"/>
  <c r="AO45" i="23"/>
  <c r="AN45" i="23"/>
  <c r="AM45" i="23"/>
  <c r="AL45" i="23"/>
  <c r="AK45" i="23"/>
  <c r="AJ45" i="23"/>
  <c r="AI45" i="23"/>
  <c r="AR44" i="23"/>
  <c r="AQ44" i="23"/>
  <c r="AP44" i="23"/>
  <c r="AO44" i="23"/>
  <c r="AN44" i="23"/>
  <c r="AM44" i="23"/>
  <c r="AL44" i="23"/>
  <c r="AK44" i="23"/>
  <c r="AJ44" i="23"/>
  <c r="AI44" i="23"/>
  <c r="AR43" i="23"/>
  <c r="AQ43" i="23"/>
  <c r="AP43" i="23"/>
  <c r="AO43" i="23"/>
  <c r="AN43" i="23"/>
  <c r="AM43" i="23"/>
  <c r="AL43" i="23"/>
  <c r="AK43" i="23"/>
  <c r="AJ43" i="23"/>
  <c r="AI43" i="23"/>
  <c r="AR42" i="23"/>
  <c r="AQ42" i="23"/>
  <c r="AP42" i="23"/>
  <c r="AO42" i="23"/>
  <c r="AN42" i="23"/>
  <c r="AM42" i="23"/>
  <c r="AL42" i="23"/>
  <c r="AK42" i="23"/>
  <c r="AJ42" i="23"/>
  <c r="AI42" i="23"/>
  <c r="AR41" i="23"/>
  <c r="AQ41" i="23"/>
  <c r="AP41" i="23"/>
  <c r="AO41" i="23"/>
  <c r="AN41" i="23"/>
  <c r="AM41" i="23"/>
  <c r="AL41" i="23"/>
  <c r="AK41" i="23"/>
  <c r="AJ41" i="23"/>
  <c r="AI41" i="23"/>
  <c r="AR40" i="23"/>
  <c r="AQ40" i="23"/>
  <c r="AP40" i="23"/>
  <c r="AO40" i="23"/>
  <c r="AN40" i="23"/>
  <c r="AM40" i="23"/>
  <c r="AL40" i="23"/>
  <c r="AK40" i="23"/>
  <c r="AJ40" i="23"/>
  <c r="AI40" i="23"/>
  <c r="AR39" i="23"/>
  <c r="AQ39" i="23"/>
  <c r="AP39" i="23"/>
  <c r="AO39" i="23"/>
  <c r="AN39" i="23"/>
  <c r="AM39" i="23"/>
  <c r="AL39" i="23"/>
  <c r="AK39" i="23"/>
  <c r="AJ39" i="23"/>
  <c r="AI39" i="23"/>
  <c r="AR38" i="23"/>
  <c r="AQ38" i="23"/>
  <c r="AP38" i="23"/>
  <c r="AO38" i="23"/>
  <c r="AN38" i="23"/>
  <c r="AM38" i="23"/>
  <c r="AL38" i="23"/>
  <c r="AK38" i="23"/>
  <c r="AJ38" i="23"/>
  <c r="AI38" i="23"/>
  <c r="AR37" i="23"/>
  <c r="AQ37" i="23"/>
  <c r="AP37" i="23"/>
  <c r="AO37" i="23"/>
  <c r="AN37" i="23"/>
  <c r="AM37" i="23"/>
  <c r="AL37" i="23"/>
  <c r="AK37" i="23"/>
  <c r="AJ37" i="23"/>
  <c r="AI37" i="23"/>
  <c r="AR36" i="23"/>
  <c r="AQ36" i="23"/>
  <c r="AP36" i="23"/>
  <c r="AO36" i="23"/>
  <c r="AN36" i="23"/>
  <c r="AM36" i="23"/>
  <c r="AL36" i="23"/>
  <c r="AK36" i="23"/>
  <c r="AJ36" i="23"/>
  <c r="AI36" i="23"/>
  <c r="AR35" i="23"/>
  <c r="AQ35" i="23"/>
  <c r="AP35" i="23"/>
  <c r="AO35" i="23"/>
  <c r="AN35" i="23"/>
  <c r="AM35" i="23"/>
  <c r="AL35" i="23"/>
  <c r="AK35" i="23"/>
  <c r="AJ35" i="23"/>
  <c r="AI35" i="23"/>
  <c r="AR34" i="23"/>
  <c r="AQ34" i="23"/>
  <c r="AP34" i="23"/>
  <c r="AO34" i="23"/>
  <c r="AN34" i="23"/>
  <c r="AM34" i="23"/>
  <c r="AL34" i="23"/>
  <c r="AK34" i="23"/>
  <c r="AJ34" i="23"/>
  <c r="AI34" i="23"/>
  <c r="AR33" i="23"/>
  <c r="AQ33" i="23"/>
  <c r="AP33" i="23"/>
  <c r="AO33" i="23"/>
  <c r="AN33" i="23"/>
  <c r="AM33" i="23"/>
  <c r="AL33" i="23"/>
  <c r="AK33" i="23"/>
  <c r="AJ33" i="23"/>
  <c r="AI33" i="23"/>
  <c r="AR32" i="23"/>
  <c r="AQ32" i="23"/>
  <c r="AP32" i="23"/>
  <c r="AO32" i="23"/>
  <c r="AN32" i="23"/>
  <c r="AM32" i="23"/>
  <c r="AL32" i="23"/>
  <c r="AK32" i="23"/>
  <c r="AJ32" i="23"/>
  <c r="AI32" i="23"/>
  <c r="AR31" i="23"/>
  <c r="AQ31" i="23"/>
  <c r="AP31" i="23"/>
  <c r="AO31" i="23"/>
  <c r="AN31" i="23"/>
  <c r="AM31" i="23"/>
  <c r="AL31" i="23"/>
  <c r="AK31" i="23"/>
  <c r="AJ31" i="23"/>
  <c r="AI31" i="23"/>
  <c r="AR30" i="23"/>
  <c r="AQ30" i="23"/>
  <c r="AP30" i="23"/>
  <c r="AO30" i="23"/>
  <c r="AN30" i="23"/>
  <c r="AM30" i="23"/>
  <c r="AL30" i="23"/>
  <c r="AK30" i="23"/>
  <c r="AJ30" i="23"/>
  <c r="AI30" i="23"/>
  <c r="AR29" i="23"/>
  <c r="AQ29" i="23"/>
  <c r="AP29" i="23"/>
  <c r="AO29" i="23"/>
  <c r="AN29" i="23"/>
  <c r="AM29" i="23"/>
  <c r="AL29" i="23"/>
  <c r="AK29" i="23"/>
  <c r="AJ29" i="23"/>
  <c r="AI29" i="23"/>
  <c r="AR28" i="23"/>
  <c r="AQ28" i="23"/>
  <c r="AP28" i="23"/>
  <c r="AO28" i="23"/>
  <c r="AN28" i="23"/>
  <c r="AM28" i="23"/>
  <c r="AL28" i="23"/>
  <c r="AK28" i="23"/>
  <c r="AJ28" i="23"/>
  <c r="AI28" i="23"/>
  <c r="AR27" i="23"/>
  <c r="AQ27" i="23"/>
  <c r="AP27" i="23"/>
  <c r="AO27" i="23"/>
  <c r="AN27" i="23"/>
  <c r="AM27" i="23"/>
  <c r="AL27" i="23"/>
  <c r="AK27" i="23"/>
  <c r="AJ27" i="23"/>
  <c r="AI27" i="23"/>
  <c r="AR26" i="23"/>
  <c r="AQ26" i="23"/>
  <c r="AP26" i="23"/>
  <c r="AO26" i="23"/>
  <c r="AN26" i="23"/>
  <c r="AM26" i="23"/>
  <c r="AL26" i="23"/>
  <c r="AK26" i="23"/>
  <c r="AJ26" i="23"/>
  <c r="AI26" i="23"/>
  <c r="AR25" i="23"/>
  <c r="AQ25" i="23"/>
  <c r="AP25" i="23"/>
  <c r="AO25" i="23"/>
  <c r="AN25" i="23"/>
  <c r="AM25" i="23"/>
  <c r="AL25" i="23"/>
  <c r="AK25" i="23"/>
  <c r="AJ25" i="23"/>
  <c r="AI25" i="23"/>
  <c r="AR24" i="23"/>
  <c r="AQ24" i="23"/>
  <c r="AP24" i="23"/>
  <c r="AO24" i="23"/>
  <c r="AN24" i="23"/>
  <c r="AM24" i="23"/>
  <c r="AL24" i="23"/>
  <c r="AK24" i="23"/>
  <c r="AJ24" i="23"/>
  <c r="AI24" i="23"/>
  <c r="AR23" i="23"/>
  <c r="AQ23" i="23"/>
  <c r="AP23" i="23"/>
  <c r="AO23" i="23"/>
  <c r="AN23" i="23"/>
  <c r="AM23" i="23"/>
  <c r="AL23" i="23"/>
  <c r="AK23" i="23"/>
  <c r="AJ23" i="23"/>
  <c r="AI23" i="23"/>
  <c r="AR22" i="23"/>
  <c r="AQ22" i="23"/>
  <c r="AP22" i="23"/>
  <c r="AO22" i="23"/>
  <c r="AN22" i="23"/>
  <c r="AM22" i="23"/>
  <c r="AL22" i="23"/>
  <c r="AK22" i="23"/>
  <c r="AJ22" i="23"/>
  <c r="AI22" i="23"/>
  <c r="AR21" i="23"/>
  <c r="AQ21" i="23"/>
  <c r="AP21" i="23"/>
  <c r="AO21" i="23"/>
  <c r="AN21" i="23"/>
  <c r="AM21" i="23"/>
  <c r="AL21" i="23"/>
  <c r="AK21" i="23"/>
  <c r="AJ21" i="23"/>
  <c r="AI21" i="23"/>
  <c r="AR20" i="23"/>
  <c r="AQ20" i="23"/>
  <c r="AP20" i="23"/>
  <c r="AO20" i="23"/>
  <c r="AN20" i="23"/>
  <c r="AM20" i="23"/>
  <c r="AL20" i="23"/>
  <c r="AK20" i="23"/>
  <c r="AJ20" i="23"/>
  <c r="AI20" i="23"/>
  <c r="AR19" i="23"/>
  <c r="AQ19" i="23"/>
  <c r="AP19" i="23"/>
  <c r="AO19" i="23"/>
  <c r="AN19" i="23"/>
  <c r="AM19" i="23"/>
  <c r="AL19" i="23"/>
  <c r="AK19" i="23"/>
  <c r="AJ19" i="23"/>
  <c r="AI19" i="23"/>
  <c r="AR18" i="23"/>
  <c r="AQ18" i="23"/>
  <c r="AP18" i="23"/>
  <c r="AO18" i="23"/>
  <c r="AN18" i="23"/>
  <c r="AM18" i="23"/>
  <c r="AL18" i="23"/>
  <c r="AK18" i="23"/>
  <c r="AJ18" i="23"/>
  <c r="AI18" i="23"/>
  <c r="AR17" i="23"/>
  <c r="AQ17" i="23"/>
  <c r="AP17" i="23"/>
  <c r="AO17" i="23"/>
  <c r="AN17" i="23"/>
  <c r="AM17" i="23"/>
  <c r="AL17" i="23"/>
  <c r="AK17" i="23"/>
  <c r="AJ17" i="23"/>
  <c r="AI17" i="23"/>
  <c r="AR16" i="23"/>
  <c r="AQ16" i="23"/>
  <c r="AP16" i="23"/>
  <c r="AO16" i="23"/>
  <c r="AN16" i="23"/>
  <c r="AM16" i="23"/>
  <c r="AL16" i="23"/>
  <c r="AK16" i="23"/>
  <c r="AJ16" i="23"/>
  <c r="AI16" i="23"/>
  <c r="AR15" i="23"/>
  <c r="AQ15" i="23"/>
  <c r="AP15" i="23"/>
  <c r="AO15" i="23"/>
  <c r="AN15" i="23"/>
  <c r="AM15" i="23"/>
  <c r="AL15" i="23"/>
  <c r="AK15" i="23"/>
  <c r="AJ15" i="23"/>
  <c r="AI15" i="23"/>
  <c r="AR14" i="23"/>
  <c r="AQ14" i="23"/>
  <c r="AP14" i="23"/>
  <c r="AO14" i="23"/>
  <c r="AN14" i="23"/>
  <c r="AM14" i="23"/>
  <c r="AL14" i="23"/>
  <c r="AK14" i="23"/>
  <c r="AJ14" i="23"/>
  <c r="AI14" i="23"/>
  <c r="AR13" i="23"/>
  <c r="AQ13" i="23"/>
  <c r="AP13" i="23"/>
  <c r="AO13" i="23"/>
  <c r="AN13" i="23"/>
  <c r="AM13" i="23"/>
  <c r="AL13" i="23"/>
  <c r="AK13" i="23"/>
  <c r="AJ13" i="23"/>
  <c r="AI13" i="23"/>
  <c r="AR12" i="23"/>
  <c r="AQ12" i="23"/>
  <c r="AP12" i="23"/>
  <c r="AO12" i="23"/>
  <c r="AN12" i="23"/>
  <c r="AM12" i="23"/>
  <c r="AL12" i="23"/>
  <c r="AK12" i="23"/>
  <c r="AJ12" i="23"/>
  <c r="AI12" i="23"/>
  <c r="AR11" i="23"/>
  <c r="AQ11" i="23"/>
  <c r="AP11" i="23"/>
  <c r="AO11" i="23"/>
  <c r="AN11" i="23"/>
  <c r="AM11" i="23"/>
  <c r="AL11" i="23"/>
  <c r="AK11" i="23"/>
  <c r="AJ11" i="23"/>
  <c r="AI11" i="23"/>
  <c r="AR10" i="23"/>
  <c r="AQ10" i="23"/>
  <c r="AP10" i="23"/>
  <c r="AO10" i="23"/>
  <c r="AN10" i="23"/>
  <c r="AM10" i="23"/>
  <c r="AL10" i="23"/>
  <c r="AK10" i="23"/>
  <c r="AJ10" i="23"/>
  <c r="AI10" i="23"/>
  <c r="AR9" i="23"/>
  <c r="AQ9" i="23"/>
  <c r="AP9" i="23"/>
  <c r="AO9" i="23"/>
  <c r="AN9" i="23"/>
  <c r="AM9" i="23"/>
  <c r="AL9" i="23"/>
  <c r="AK9" i="23"/>
  <c r="AJ9" i="23"/>
  <c r="AI9" i="23"/>
  <c r="AR8" i="23"/>
  <c r="AR58" i="23" s="1"/>
  <c r="AQ8" i="23"/>
  <c r="AQ58" i="23" s="1"/>
  <c r="AP58" i="23"/>
  <c r="AO58" i="23"/>
  <c r="AN8" i="23"/>
  <c r="AN58" i="23" s="1"/>
  <c r="AM8" i="23"/>
  <c r="AM58" i="23" s="1"/>
  <c r="AL8" i="23"/>
  <c r="AL58" i="23" s="1"/>
  <c r="AK8" i="23"/>
  <c r="AK58" i="23" s="1"/>
  <c r="AJ8" i="23"/>
  <c r="AI8" i="23"/>
  <c r="AM8" i="14"/>
  <c r="AI8" i="14"/>
  <c r="AI9" i="14"/>
  <c r="AJ9" i="14"/>
  <c r="AK9" i="14"/>
  <c r="AL9" i="14"/>
  <c r="AM9" i="14"/>
  <c r="AN9" i="14"/>
  <c r="AO9" i="14"/>
  <c r="AP9" i="14"/>
  <c r="AQ9" i="14"/>
  <c r="AR9" i="14"/>
  <c r="AI10" i="14"/>
  <c r="AJ10" i="14"/>
  <c r="AK10" i="14"/>
  <c r="AL10" i="14"/>
  <c r="AM10" i="14"/>
  <c r="AN10" i="14"/>
  <c r="AO10" i="14"/>
  <c r="AP10" i="14"/>
  <c r="AQ10" i="14"/>
  <c r="AR10" i="14"/>
  <c r="AI11" i="14"/>
  <c r="AJ11" i="14"/>
  <c r="AK11" i="14"/>
  <c r="AL11" i="14"/>
  <c r="AM11" i="14"/>
  <c r="AN11" i="14"/>
  <c r="AO11" i="14"/>
  <c r="AP11" i="14"/>
  <c r="AQ11" i="14"/>
  <c r="AR11" i="14"/>
  <c r="AI12" i="14"/>
  <c r="AJ12" i="14"/>
  <c r="AK12" i="14"/>
  <c r="AL12" i="14"/>
  <c r="AM12" i="14"/>
  <c r="AN12" i="14"/>
  <c r="AO12" i="14"/>
  <c r="AP12" i="14"/>
  <c r="AQ12" i="14"/>
  <c r="AR12" i="14"/>
  <c r="AI13" i="14"/>
  <c r="AJ13" i="14"/>
  <c r="AK13" i="14"/>
  <c r="AL13" i="14"/>
  <c r="AM13" i="14"/>
  <c r="AN13" i="14"/>
  <c r="AO13" i="14"/>
  <c r="AP13" i="14"/>
  <c r="AQ13" i="14"/>
  <c r="AR13" i="14"/>
  <c r="AI14" i="14"/>
  <c r="AJ14" i="14"/>
  <c r="AK14" i="14"/>
  <c r="AL14" i="14"/>
  <c r="AM14" i="14"/>
  <c r="AN14" i="14"/>
  <c r="AO14" i="14"/>
  <c r="AP14" i="14"/>
  <c r="AQ14" i="14"/>
  <c r="AR14" i="14"/>
  <c r="AI15" i="14"/>
  <c r="AJ15" i="14"/>
  <c r="AK15" i="14"/>
  <c r="AL15" i="14"/>
  <c r="AM15" i="14"/>
  <c r="AN15" i="14"/>
  <c r="AO15" i="14"/>
  <c r="AP15" i="14"/>
  <c r="AQ15" i="14"/>
  <c r="AR15" i="14"/>
  <c r="AI16" i="14"/>
  <c r="AJ16" i="14"/>
  <c r="AK16" i="14"/>
  <c r="AL16" i="14"/>
  <c r="AM16" i="14"/>
  <c r="AN16" i="14"/>
  <c r="AO16" i="14"/>
  <c r="AP16" i="14"/>
  <c r="AQ16" i="14"/>
  <c r="AR16" i="14"/>
  <c r="AI17" i="14"/>
  <c r="AJ17" i="14"/>
  <c r="AK17" i="14"/>
  <c r="AL17" i="14"/>
  <c r="AM17" i="14"/>
  <c r="AN17" i="14"/>
  <c r="AO17" i="14"/>
  <c r="AP17" i="14"/>
  <c r="AQ17" i="14"/>
  <c r="AR17" i="14"/>
  <c r="AI18" i="14"/>
  <c r="AJ18" i="14"/>
  <c r="AK18" i="14"/>
  <c r="AL18" i="14"/>
  <c r="AM18" i="14"/>
  <c r="AN18" i="14"/>
  <c r="AO18" i="14"/>
  <c r="AP18" i="14"/>
  <c r="AQ18" i="14"/>
  <c r="AR18" i="14"/>
  <c r="AI19" i="14"/>
  <c r="AJ19" i="14"/>
  <c r="AK19" i="14"/>
  <c r="AL19" i="14"/>
  <c r="AM19" i="14"/>
  <c r="AN19" i="14"/>
  <c r="AO19" i="14"/>
  <c r="AP19" i="14"/>
  <c r="AQ19" i="14"/>
  <c r="AR19" i="14"/>
  <c r="AI20" i="14"/>
  <c r="AJ20" i="14"/>
  <c r="AK20" i="14"/>
  <c r="AL20" i="14"/>
  <c r="AM20" i="14"/>
  <c r="AN20" i="14"/>
  <c r="AO20" i="14"/>
  <c r="AP20" i="14"/>
  <c r="AQ20" i="14"/>
  <c r="AR20" i="14"/>
  <c r="AI21" i="14"/>
  <c r="AJ21" i="14"/>
  <c r="AK21" i="14"/>
  <c r="AL21" i="14"/>
  <c r="AM21" i="14"/>
  <c r="AN21" i="14"/>
  <c r="AO21" i="14"/>
  <c r="AP21" i="14"/>
  <c r="AQ21" i="14"/>
  <c r="AR21" i="14"/>
  <c r="AI22" i="14"/>
  <c r="AJ22" i="14"/>
  <c r="AK22" i="14"/>
  <c r="AL22" i="14"/>
  <c r="AM22" i="14"/>
  <c r="AN22" i="14"/>
  <c r="AO22" i="14"/>
  <c r="AP22" i="14"/>
  <c r="AQ22" i="14"/>
  <c r="AR22" i="14"/>
  <c r="AI23" i="14"/>
  <c r="AJ23" i="14"/>
  <c r="AK23" i="14"/>
  <c r="AL23" i="14"/>
  <c r="AM23" i="14"/>
  <c r="AN23" i="14"/>
  <c r="AO23" i="14"/>
  <c r="AP23" i="14"/>
  <c r="AQ23" i="14"/>
  <c r="AR23" i="14"/>
  <c r="AI24" i="14"/>
  <c r="AJ24" i="14"/>
  <c r="AK24" i="14"/>
  <c r="AL24" i="14"/>
  <c r="AM24" i="14"/>
  <c r="AN24" i="14"/>
  <c r="AO24" i="14"/>
  <c r="AP24" i="14"/>
  <c r="AQ24" i="14"/>
  <c r="AR24" i="14"/>
  <c r="AI25" i="14"/>
  <c r="AJ25" i="14"/>
  <c r="AK25" i="14"/>
  <c r="AL25" i="14"/>
  <c r="AM25" i="14"/>
  <c r="AN25" i="14"/>
  <c r="AO25" i="14"/>
  <c r="AP25" i="14"/>
  <c r="AQ25" i="14"/>
  <c r="AR25" i="14"/>
  <c r="AI26" i="14"/>
  <c r="AJ26" i="14"/>
  <c r="AK26" i="14"/>
  <c r="AL26" i="14"/>
  <c r="AM26" i="14"/>
  <c r="AN26" i="14"/>
  <c r="AO26" i="14"/>
  <c r="AP26" i="14"/>
  <c r="AQ26" i="14"/>
  <c r="AR26" i="14"/>
  <c r="AI27" i="14"/>
  <c r="AJ27" i="14"/>
  <c r="AK27" i="14"/>
  <c r="AL27" i="14"/>
  <c r="AM27" i="14"/>
  <c r="AN27" i="14"/>
  <c r="AO27" i="14"/>
  <c r="AP27" i="14"/>
  <c r="AQ27" i="14"/>
  <c r="AR27" i="14"/>
  <c r="AI28" i="14"/>
  <c r="AJ28" i="14"/>
  <c r="AK28" i="14"/>
  <c r="AL28" i="14"/>
  <c r="AM28" i="14"/>
  <c r="AN28" i="14"/>
  <c r="AO28" i="14"/>
  <c r="AP28" i="14"/>
  <c r="AQ28" i="14"/>
  <c r="AR28" i="14"/>
  <c r="AI29" i="14"/>
  <c r="AJ29" i="14"/>
  <c r="AK29" i="14"/>
  <c r="AL29" i="14"/>
  <c r="AM29" i="14"/>
  <c r="AN29" i="14"/>
  <c r="AO29" i="14"/>
  <c r="AP29" i="14"/>
  <c r="AQ29" i="14"/>
  <c r="AR29" i="14"/>
  <c r="AI30" i="14"/>
  <c r="AJ30" i="14"/>
  <c r="AK30" i="14"/>
  <c r="AL30" i="14"/>
  <c r="AM30" i="14"/>
  <c r="AN30" i="14"/>
  <c r="AO30" i="14"/>
  <c r="AP30" i="14"/>
  <c r="AQ30" i="14"/>
  <c r="AR30" i="14"/>
  <c r="AI31" i="14"/>
  <c r="AJ31" i="14"/>
  <c r="AK31" i="14"/>
  <c r="AL31" i="14"/>
  <c r="AM31" i="14"/>
  <c r="AN31" i="14"/>
  <c r="AO31" i="14"/>
  <c r="AP31" i="14"/>
  <c r="AQ31" i="14"/>
  <c r="AR31" i="14"/>
  <c r="AI32" i="14"/>
  <c r="AJ32" i="14"/>
  <c r="AK32" i="14"/>
  <c r="AL32" i="14"/>
  <c r="AM32" i="14"/>
  <c r="AN32" i="14"/>
  <c r="AO32" i="14"/>
  <c r="AP32" i="14"/>
  <c r="AQ32" i="14"/>
  <c r="AR32" i="14"/>
  <c r="AI33" i="14"/>
  <c r="AJ33" i="14"/>
  <c r="AK33" i="14"/>
  <c r="AL33" i="14"/>
  <c r="AM33" i="14"/>
  <c r="AN33" i="14"/>
  <c r="AO33" i="14"/>
  <c r="AP33" i="14"/>
  <c r="AQ33" i="14"/>
  <c r="AR33" i="14"/>
  <c r="AI34" i="14"/>
  <c r="AJ34" i="14"/>
  <c r="AK34" i="14"/>
  <c r="AL34" i="14"/>
  <c r="AM34" i="14"/>
  <c r="AN34" i="14"/>
  <c r="AO34" i="14"/>
  <c r="AP34" i="14"/>
  <c r="AQ34" i="14"/>
  <c r="AR34" i="14"/>
  <c r="AI35" i="14"/>
  <c r="AJ35" i="14"/>
  <c r="AK35" i="14"/>
  <c r="AL35" i="14"/>
  <c r="AM35" i="14"/>
  <c r="AN35" i="14"/>
  <c r="AO35" i="14"/>
  <c r="AP35" i="14"/>
  <c r="AQ35" i="14"/>
  <c r="AR35" i="14"/>
  <c r="AI36" i="14"/>
  <c r="AJ36" i="14"/>
  <c r="AK36" i="14"/>
  <c r="AL36" i="14"/>
  <c r="AM36" i="14"/>
  <c r="AN36" i="14"/>
  <c r="AO36" i="14"/>
  <c r="AP36" i="14"/>
  <c r="AQ36" i="14"/>
  <c r="AR36" i="14"/>
  <c r="AI37" i="14"/>
  <c r="AJ37" i="14"/>
  <c r="AK37" i="14"/>
  <c r="AL37" i="14"/>
  <c r="AM37" i="14"/>
  <c r="AN37" i="14"/>
  <c r="AO37" i="14"/>
  <c r="AP37" i="14"/>
  <c r="AQ37" i="14"/>
  <c r="AR37" i="14"/>
  <c r="AI38" i="14"/>
  <c r="AJ38" i="14"/>
  <c r="AK38" i="14"/>
  <c r="AL38" i="14"/>
  <c r="AM38" i="14"/>
  <c r="AN38" i="14"/>
  <c r="AO38" i="14"/>
  <c r="AP38" i="14"/>
  <c r="AQ38" i="14"/>
  <c r="AR38" i="14"/>
  <c r="AI39" i="14"/>
  <c r="AJ39" i="14"/>
  <c r="AK39" i="14"/>
  <c r="AL39" i="14"/>
  <c r="AM39" i="14"/>
  <c r="AN39" i="14"/>
  <c r="AO39" i="14"/>
  <c r="AP39" i="14"/>
  <c r="AQ39" i="14"/>
  <c r="AR39" i="14"/>
  <c r="AI40" i="14"/>
  <c r="AJ40" i="14"/>
  <c r="AK40" i="14"/>
  <c r="AL40" i="14"/>
  <c r="AM40" i="14"/>
  <c r="AN40" i="14"/>
  <c r="AO40" i="14"/>
  <c r="AP40" i="14"/>
  <c r="AQ40" i="14"/>
  <c r="AR40" i="14"/>
  <c r="AI41" i="14"/>
  <c r="AJ41" i="14"/>
  <c r="AK41" i="14"/>
  <c r="AL41" i="14"/>
  <c r="AM41" i="14"/>
  <c r="AN41" i="14"/>
  <c r="AO41" i="14"/>
  <c r="AP41" i="14"/>
  <c r="AQ41" i="14"/>
  <c r="AR41" i="14"/>
  <c r="AI42" i="14"/>
  <c r="AJ42" i="14"/>
  <c r="AK42" i="14"/>
  <c r="AL42" i="14"/>
  <c r="AM42" i="14"/>
  <c r="AN42" i="14"/>
  <c r="AO42" i="14"/>
  <c r="AP42" i="14"/>
  <c r="AQ42" i="14"/>
  <c r="AR42" i="14"/>
  <c r="AI43" i="14"/>
  <c r="AJ43" i="14"/>
  <c r="AK43" i="14"/>
  <c r="AL43" i="14"/>
  <c r="AM43" i="14"/>
  <c r="AN43" i="14"/>
  <c r="AO43" i="14"/>
  <c r="AP43" i="14"/>
  <c r="AQ43" i="14"/>
  <c r="AR43" i="14"/>
  <c r="AI44" i="14"/>
  <c r="AJ44" i="14"/>
  <c r="AK44" i="14"/>
  <c r="AL44" i="14"/>
  <c r="AM44" i="14"/>
  <c r="AN44" i="14"/>
  <c r="AO44" i="14"/>
  <c r="AP44" i="14"/>
  <c r="AQ44" i="14"/>
  <c r="AR44" i="14"/>
  <c r="AI45" i="14"/>
  <c r="AJ45" i="14"/>
  <c r="AK45" i="14"/>
  <c r="AL45" i="14"/>
  <c r="AM45" i="14"/>
  <c r="AN45" i="14"/>
  <c r="AO45" i="14"/>
  <c r="AP45" i="14"/>
  <c r="AQ45" i="14"/>
  <c r="AR45" i="14"/>
  <c r="AI46" i="14"/>
  <c r="AJ46" i="14"/>
  <c r="AK46" i="14"/>
  <c r="AL46" i="14"/>
  <c r="AM46" i="14"/>
  <c r="AN46" i="14"/>
  <c r="AO46" i="14"/>
  <c r="AP46" i="14"/>
  <c r="AQ46" i="14"/>
  <c r="AR46" i="14"/>
  <c r="AI47" i="14"/>
  <c r="AJ47" i="14"/>
  <c r="AK47" i="14"/>
  <c r="AL47" i="14"/>
  <c r="AM47" i="14"/>
  <c r="AN47" i="14"/>
  <c r="AO47" i="14"/>
  <c r="AP47" i="14"/>
  <c r="AQ47" i="14"/>
  <c r="AR47" i="14"/>
  <c r="AI48" i="14"/>
  <c r="AJ48" i="14"/>
  <c r="AK48" i="14"/>
  <c r="AL48" i="14"/>
  <c r="AM48" i="14"/>
  <c r="AN48" i="14"/>
  <c r="AO48" i="14"/>
  <c r="AP48" i="14"/>
  <c r="AQ48" i="14"/>
  <c r="AR48" i="14"/>
  <c r="AI49" i="14"/>
  <c r="AJ49" i="14"/>
  <c r="AK49" i="14"/>
  <c r="AL49" i="14"/>
  <c r="AM49" i="14"/>
  <c r="AN49" i="14"/>
  <c r="AO49" i="14"/>
  <c r="AP49" i="14"/>
  <c r="AQ49" i="14"/>
  <c r="AR49" i="14"/>
  <c r="AI50" i="14"/>
  <c r="AJ50" i="14"/>
  <c r="AK50" i="14"/>
  <c r="AL50" i="14"/>
  <c r="AM50" i="14"/>
  <c r="AN50" i="14"/>
  <c r="AO50" i="14"/>
  <c r="AP50" i="14"/>
  <c r="AQ50" i="14"/>
  <c r="AR50" i="14"/>
  <c r="AI51" i="14"/>
  <c r="AJ51" i="14"/>
  <c r="AK51" i="14"/>
  <c r="AL51" i="14"/>
  <c r="AM51" i="14"/>
  <c r="AN51" i="14"/>
  <c r="AO51" i="14"/>
  <c r="AP51" i="14"/>
  <c r="AQ51" i="14"/>
  <c r="AR51" i="14"/>
  <c r="AI52" i="14"/>
  <c r="AJ52" i="14"/>
  <c r="AK52" i="14"/>
  <c r="AL52" i="14"/>
  <c r="AM52" i="14"/>
  <c r="AN52" i="14"/>
  <c r="AO52" i="14"/>
  <c r="AP52" i="14"/>
  <c r="AQ52" i="14"/>
  <c r="AR52" i="14"/>
  <c r="AI53" i="14"/>
  <c r="AJ53" i="14"/>
  <c r="AK53" i="14"/>
  <c r="AL53" i="14"/>
  <c r="AM53" i="14"/>
  <c r="AN53" i="14"/>
  <c r="AO53" i="14"/>
  <c r="AP53" i="14"/>
  <c r="AQ53" i="14"/>
  <c r="AR53" i="14"/>
  <c r="AI54" i="14"/>
  <c r="AJ54" i="14"/>
  <c r="AK54" i="14"/>
  <c r="AL54" i="14"/>
  <c r="AM54" i="14"/>
  <c r="AN54" i="14"/>
  <c r="AO54" i="14"/>
  <c r="AP54" i="14"/>
  <c r="AQ54" i="14"/>
  <c r="AR54" i="14"/>
  <c r="AI55" i="14"/>
  <c r="AJ55" i="14"/>
  <c r="AK55" i="14"/>
  <c r="AL55" i="14"/>
  <c r="AM55" i="14"/>
  <c r="AN55" i="14"/>
  <c r="AO55" i="14"/>
  <c r="AP55" i="14"/>
  <c r="AQ55" i="14"/>
  <c r="AR55" i="14"/>
  <c r="AI56" i="14"/>
  <c r="AJ56" i="14"/>
  <c r="AK56" i="14"/>
  <c r="AL56" i="14"/>
  <c r="AM56" i="14"/>
  <c r="AN56" i="14"/>
  <c r="AO56" i="14"/>
  <c r="AP56" i="14"/>
  <c r="AQ56" i="14"/>
  <c r="AR56" i="14"/>
  <c r="AI57" i="14"/>
  <c r="AJ57" i="14"/>
  <c r="AK57" i="14"/>
  <c r="AL57" i="14"/>
  <c r="AM57" i="14"/>
  <c r="AN57" i="14"/>
  <c r="AO57" i="14"/>
  <c r="AP57" i="14"/>
  <c r="AQ57" i="14"/>
  <c r="AR57" i="14"/>
  <c r="AJ8" i="14"/>
  <c r="AK8" i="14"/>
  <c r="AL8" i="14"/>
  <c r="AN8" i="14"/>
  <c r="AO8" i="14"/>
  <c r="AP8" i="14"/>
  <c r="AQ8" i="14"/>
  <c r="AR8" i="14"/>
  <c r="AI58" i="14"/>
  <c r="AJ58" i="14"/>
  <c r="AK58" i="14"/>
  <c r="AL58" i="14"/>
  <c r="AM58" i="14"/>
  <c r="AN58" i="14"/>
  <c r="AO58" i="14"/>
  <c r="AP58" i="14"/>
  <c r="AQ58" i="14"/>
  <c r="AR58" i="14"/>
  <c r="AS10" i="14"/>
  <c r="AY10" i="14" s="1"/>
  <c r="AS11" i="14"/>
  <c r="AY11" i="14" s="1"/>
  <c r="AS12" i="14"/>
  <c r="AY12" i="14" s="1"/>
  <c r="AS13" i="14"/>
  <c r="AY13" i="14" s="1"/>
  <c r="AS14" i="14"/>
  <c r="AY14" i="14" s="1"/>
  <c r="AS15" i="14"/>
  <c r="AY15" i="14" s="1"/>
  <c r="AS16" i="14"/>
  <c r="AY16" i="14" s="1"/>
  <c r="AS17" i="14"/>
  <c r="AY17" i="14" s="1"/>
  <c r="AS18" i="14"/>
  <c r="AY18" i="14" s="1"/>
  <c r="AS19" i="14"/>
  <c r="AY19" i="14" s="1"/>
  <c r="AS20" i="14"/>
  <c r="AY20" i="14" s="1"/>
  <c r="AS21" i="14"/>
  <c r="AY21" i="14" s="1"/>
  <c r="AS22" i="14"/>
  <c r="AY22" i="14" s="1"/>
  <c r="AS23" i="14"/>
  <c r="AY23" i="14" s="1"/>
  <c r="AS24" i="14"/>
  <c r="AY24" i="14" s="1"/>
  <c r="AS25" i="14"/>
  <c r="AY25" i="14" s="1"/>
  <c r="AS26" i="14"/>
  <c r="AY26" i="14" s="1"/>
  <c r="AS27" i="14"/>
  <c r="AY27" i="14" s="1"/>
  <c r="AS28" i="14"/>
  <c r="AY28" i="14" s="1"/>
  <c r="AS29" i="14"/>
  <c r="AY29" i="14" s="1"/>
  <c r="AS30" i="14"/>
  <c r="AY30" i="14" s="1"/>
  <c r="AS31" i="14"/>
  <c r="AY31" i="14" s="1"/>
  <c r="AS32" i="14"/>
  <c r="AY32" i="14" s="1"/>
  <c r="AS33" i="14"/>
  <c r="AY33" i="14" s="1"/>
  <c r="AS34" i="14"/>
  <c r="AY34" i="14" s="1"/>
  <c r="AS35" i="14"/>
  <c r="AY35" i="14" s="1"/>
  <c r="AS36" i="14"/>
  <c r="AY36" i="14" s="1"/>
  <c r="AS37" i="14"/>
  <c r="AY37" i="14" s="1"/>
  <c r="AS38" i="14"/>
  <c r="AY38" i="14" s="1"/>
  <c r="AS39" i="14"/>
  <c r="AY39" i="14" s="1"/>
  <c r="AS40" i="14"/>
  <c r="AY40" i="14" s="1"/>
  <c r="AS41" i="14"/>
  <c r="AY41" i="14" s="1"/>
  <c r="AS42" i="14"/>
  <c r="AY42" i="14" s="1"/>
  <c r="AS43" i="14"/>
  <c r="AY43" i="14" s="1"/>
  <c r="AS44" i="14"/>
  <c r="AY44" i="14" s="1"/>
  <c r="AS45" i="14"/>
  <c r="AY45" i="14" s="1"/>
  <c r="AS46" i="14"/>
  <c r="AY46" i="14" s="1"/>
  <c r="AS47" i="14"/>
  <c r="AY47" i="14" s="1"/>
  <c r="AS48" i="14"/>
  <c r="AY48" i="14" s="1"/>
  <c r="AS49" i="14"/>
  <c r="AY49" i="14" s="1"/>
  <c r="AS50" i="14"/>
  <c r="AY50" i="14" s="1"/>
  <c r="AS51" i="14"/>
  <c r="AY51" i="14" s="1"/>
  <c r="AS52" i="14"/>
  <c r="AY52" i="14" s="1"/>
  <c r="AS53" i="14"/>
  <c r="AY53" i="14" s="1"/>
  <c r="AS54" i="14"/>
  <c r="AY54" i="14" s="1"/>
  <c r="AS55" i="14"/>
  <c r="AY55" i="14" s="1"/>
  <c r="AS56" i="14"/>
  <c r="AY56" i="14" s="1"/>
  <c r="AS57" i="14"/>
  <c r="AY57" i="14" s="1"/>
  <c r="AS9" i="14"/>
  <c r="AY9" i="14" s="1"/>
  <c r="AS8" i="14"/>
  <c r="AW16" i="23" l="1"/>
  <c r="AU16" i="23"/>
  <c r="AW17" i="23"/>
  <c r="AU17" i="23"/>
  <c r="AW18" i="23"/>
  <c r="AU18" i="23"/>
  <c r="AW19" i="23"/>
  <c r="AU19" i="23"/>
  <c r="AW20" i="23"/>
  <c r="AU20" i="23"/>
  <c r="AW21" i="23"/>
  <c r="AU21" i="23"/>
  <c r="AW22" i="23"/>
  <c r="AU22" i="23"/>
  <c r="AW23" i="23"/>
  <c r="AU23" i="23"/>
  <c r="AW24" i="23"/>
  <c r="AU24" i="23"/>
  <c r="AW25" i="23"/>
  <c r="AU25" i="23"/>
  <c r="AW26" i="23"/>
  <c r="AU26" i="23"/>
  <c r="AW27" i="23"/>
  <c r="AU27" i="23"/>
  <c r="AW28" i="23"/>
  <c r="AU28" i="23"/>
  <c r="AW29" i="23"/>
  <c r="AU29" i="23"/>
  <c r="AW30" i="23"/>
  <c r="AU30" i="23"/>
  <c r="AW31" i="23"/>
  <c r="AU31" i="23"/>
  <c r="AW32" i="23"/>
  <c r="AU32" i="23"/>
  <c r="AW33" i="23"/>
  <c r="AU33" i="23"/>
  <c r="AW34" i="23"/>
  <c r="AU34" i="23"/>
  <c r="AW35" i="23"/>
  <c r="AU35" i="23"/>
  <c r="AW36" i="23"/>
  <c r="AU36" i="23"/>
  <c r="AW37" i="23"/>
  <c r="AU37" i="23"/>
  <c r="AW38" i="23"/>
  <c r="AU38" i="23"/>
  <c r="AW39" i="23"/>
  <c r="AU39" i="23"/>
  <c r="AW40" i="23"/>
  <c r="AU40" i="23"/>
  <c r="AW41" i="23"/>
  <c r="AU41" i="23"/>
  <c r="AW42" i="23"/>
  <c r="AU42" i="23"/>
  <c r="AW43" i="23"/>
  <c r="AU43" i="23"/>
  <c r="AW44" i="23"/>
  <c r="AU44" i="23"/>
  <c r="AW45" i="23"/>
  <c r="AU45" i="23"/>
  <c r="AW46" i="23"/>
  <c r="AU46" i="23"/>
  <c r="AW47" i="23"/>
  <c r="AU47" i="23"/>
  <c r="AW48" i="23"/>
  <c r="AU48" i="23"/>
  <c r="AW49" i="23"/>
  <c r="AU49" i="23"/>
  <c r="AW50" i="23"/>
  <c r="AU50" i="23"/>
  <c r="AW51" i="23"/>
  <c r="AU51" i="23"/>
  <c r="AW52" i="23"/>
  <c r="AU52" i="23"/>
  <c r="AW53" i="23"/>
  <c r="AU53" i="23"/>
  <c r="AW54" i="23"/>
  <c r="AU54" i="23"/>
  <c r="AW55" i="23"/>
  <c r="AU55" i="23"/>
  <c r="AW56" i="23"/>
  <c r="AU56" i="23"/>
  <c r="AW57" i="23"/>
  <c r="AU57" i="23"/>
  <c r="AW48" i="26"/>
  <c r="AU48" i="26"/>
  <c r="AW49" i="26"/>
  <c r="AU49" i="26"/>
  <c r="AW50" i="26"/>
  <c r="AU50" i="26"/>
  <c r="AW51" i="26"/>
  <c r="AU51" i="26"/>
  <c r="AW52" i="26"/>
  <c r="AU52" i="26"/>
  <c r="AW53" i="26"/>
  <c r="AU53" i="26"/>
  <c r="AW54" i="26"/>
  <c r="AU54" i="26"/>
  <c r="AW55" i="26"/>
  <c r="AU55" i="26"/>
  <c r="AW56" i="26"/>
  <c r="AU56" i="26"/>
  <c r="AW57" i="26"/>
  <c r="AU57" i="26"/>
  <c r="AW12" i="26"/>
  <c r="AU12" i="26"/>
  <c r="AW13" i="26"/>
  <c r="AU13" i="26"/>
  <c r="AW14" i="26"/>
  <c r="AU14" i="26"/>
  <c r="AW15" i="26"/>
  <c r="AU15" i="26"/>
  <c r="AW16" i="26"/>
  <c r="AU16" i="26"/>
  <c r="AW17" i="26"/>
  <c r="AU17" i="26"/>
  <c r="AW18" i="26"/>
  <c r="AU18" i="26"/>
  <c r="AW19" i="26"/>
  <c r="AU19" i="26"/>
  <c r="AW20" i="26"/>
  <c r="AU20" i="26"/>
  <c r="AW21" i="26"/>
  <c r="AU21" i="26"/>
  <c r="AW22" i="26"/>
  <c r="AU22" i="26"/>
  <c r="AW23" i="26"/>
  <c r="AU23" i="26"/>
  <c r="AW24" i="26"/>
  <c r="AU24" i="26"/>
  <c r="AW25" i="26"/>
  <c r="AU25" i="26"/>
  <c r="AW26" i="26"/>
  <c r="AU26" i="26"/>
  <c r="AW27" i="26"/>
  <c r="AU27" i="26"/>
  <c r="AW28" i="26"/>
  <c r="AU28" i="26"/>
  <c r="AW29" i="26"/>
  <c r="AU29" i="26"/>
  <c r="AW30" i="26"/>
  <c r="AU30" i="26"/>
  <c r="AW31" i="26"/>
  <c r="AU31" i="26"/>
  <c r="AW32" i="26"/>
  <c r="AU32" i="26"/>
  <c r="AW33" i="26"/>
  <c r="AU33" i="26"/>
  <c r="AW34" i="26"/>
  <c r="AU34" i="26"/>
  <c r="AW35" i="26"/>
  <c r="AU35" i="26"/>
  <c r="AW36" i="26"/>
  <c r="AU36" i="26"/>
  <c r="AW37" i="26"/>
  <c r="AU37" i="26"/>
  <c r="AW38" i="26"/>
  <c r="AU38" i="26"/>
  <c r="AW39" i="26"/>
  <c r="AU39" i="26"/>
  <c r="AW40" i="26"/>
  <c r="AU40" i="26"/>
  <c r="AW41" i="26"/>
  <c r="AU41" i="26"/>
  <c r="AW42" i="26"/>
  <c r="AU42" i="26"/>
  <c r="AW43" i="26"/>
  <c r="AU43" i="26"/>
  <c r="AW44" i="26"/>
  <c r="AU44" i="26"/>
  <c r="AW45" i="26"/>
  <c r="AU45" i="26"/>
  <c r="AW46" i="26"/>
  <c r="AU46" i="26"/>
  <c r="AW47" i="26"/>
  <c r="AU47" i="26"/>
  <c r="AS58" i="33"/>
  <c r="AY58" i="33" s="1"/>
  <c r="AY8" i="33"/>
  <c r="AT8" i="33" s="1"/>
  <c r="AS58" i="32"/>
  <c r="AY58" i="32" s="1"/>
  <c r="AY8" i="32"/>
  <c r="AT8" i="32" s="1"/>
  <c r="AS58" i="31"/>
  <c r="AY58" i="31" s="1"/>
  <c r="AY8" i="31"/>
  <c r="AT8" i="31" s="1"/>
  <c r="AS58" i="25"/>
  <c r="AY58" i="25" s="1"/>
  <c r="AY8" i="25"/>
  <c r="AT8" i="25" s="1"/>
  <c r="AS58" i="24"/>
  <c r="AY58" i="24" s="1"/>
  <c r="AY8" i="24"/>
  <c r="AT8" i="24" s="1"/>
  <c r="AW13" i="23"/>
  <c r="AU13" i="23"/>
  <c r="AW14" i="23"/>
  <c r="AU14" i="23"/>
  <c r="AW15" i="23"/>
  <c r="AU15" i="23"/>
  <c r="AS58" i="14"/>
  <c r="AY8" i="14"/>
  <c r="AT8" i="14" s="1"/>
  <c r="AT9" i="33" s="1"/>
  <c r="AW12" i="23"/>
  <c r="AU12" i="23"/>
  <c r="AW11" i="23"/>
  <c r="AU11" i="23"/>
  <c r="AI58" i="26"/>
  <c r="AW8" i="26"/>
  <c r="AU8" i="26"/>
  <c r="AW9" i="26"/>
  <c r="AU9" i="26"/>
  <c r="AW10" i="26"/>
  <c r="AU10" i="26"/>
  <c r="AW11" i="26"/>
  <c r="AU11" i="26"/>
  <c r="AI58" i="23"/>
  <c r="AW8" i="23"/>
  <c r="AU8" i="23"/>
  <c r="AW9" i="23"/>
  <c r="AU9" i="23"/>
  <c r="AW10" i="23"/>
  <c r="AU10" i="23"/>
  <c r="AI58" i="37"/>
  <c r="AW8" i="37"/>
  <c r="AU8" i="37"/>
  <c r="AW9" i="37"/>
  <c r="AU9" i="37"/>
  <c r="AW10" i="37"/>
  <c r="AU10" i="37"/>
  <c r="AW11" i="37"/>
  <c r="AU11" i="37"/>
  <c r="AW12" i="37"/>
  <c r="AU12" i="37"/>
  <c r="AW13" i="37"/>
  <c r="AU13" i="37"/>
  <c r="AW14" i="37"/>
  <c r="AU14" i="37"/>
  <c r="AW15" i="37"/>
  <c r="AU15" i="37"/>
  <c r="AW16" i="37"/>
  <c r="AU16" i="37"/>
  <c r="AW17" i="37"/>
  <c r="AU17" i="37"/>
  <c r="AW18" i="37"/>
  <c r="AU18" i="37"/>
  <c r="AW19" i="37"/>
  <c r="AU19" i="37"/>
  <c r="AW20" i="37"/>
  <c r="AU20" i="37"/>
  <c r="AW21" i="37"/>
  <c r="AU21" i="37"/>
  <c r="AW22" i="37"/>
  <c r="AU22" i="37"/>
  <c r="AW23" i="37"/>
  <c r="AU23" i="37"/>
  <c r="AW24" i="37"/>
  <c r="AU24" i="37"/>
  <c r="AW25" i="37"/>
  <c r="AU25" i="37"/>
  <c r="AW26" i="37"/>
  <c r="AU26" i="37"/>
  <c r="AW27" i="37"/>
  <c r="AU27" i="37"/>
  <c r="AW28" i="37"/>
  <c r="AU28" i="37"/>
  <c r="AW29" i="37"/>
  <c r="AU29" i="37"/>
  <c r="AW30" i="37"/>
  <c r="AU30" i="37"/>
  <c r="AW31" i="37"/>
  <c r="AU31" i="37"/>
  <c r="AW32" i="37"/>
  <c r="AU32" i="37"/>
  <c r="AW33" i="37"/>
  <c r="AU33" i="37"/>
  <c r="AW34" i="37"/>
  <c r="AU34" i="37"/>
  <c r="AW35" i="37"/>
  <c r="AU35" i="37"/>
  <c r="AW36" i="37"/>
  <c r="AU36" i="37"/>
  <c r="AW37" i="37"/>
  <c r="AU37" i="37"/>
  <c r="AW38" i="37"/>
  <c r="AU38" i="37"/>
  <c r="AW39" i="37"/>
  <c r="AU39" i="37"/>
  <c r="AW40" i="37"/>
  <c r="AU40" i="37"/>
  <c r="AW41" i="37"/>
  <c r="AU41" i="37"/>
  <c r="AW42" i="37"/>
  <c r="AU42" i="37"/>
  <c r="AW43" i="37"/>
  <c r="AU43" i="37"/>
  <c r="AW44" i="37"/>
  <c r="AU44" i="37"/>
  <c r="AW45" i="37"/>
  <c r="AU45" i="37"/>
  <c r="AW46" i="37"/>
  <c r="AU46" i="37"/>
  <c r="AW47" i="37"/>
  <c r="AU47" i="37"/>
  <c r="AW48" i="37"/>
  <c r="AU48" i="37"/>
  <c r="AW49" i="37"/>
  <c r="AU49" i="37"/>
  <c r="AW50" i="37"/>
  <c r="AU50" i="37"/>
  <c r="AW51" i="37"/>
  <c r="AU51" i="37"/>
  <c r="AW52" i="37"/>
  <c r="AU52" i="37"/>
  <c r="AW53" i="37"/>
  <c r="AU53" i="37"/>
  <c r="AW54" i="37"/>
  <c r="AU54" i="37"/>
  <c r="AW55" i="37"/>
  <c r="AU55" i="37"/>
  <c r="AW56" i="37"/>
  <c r="AU56" i="37"/>
  <c r="AW57" i="37"/>
  <c r="AU57" i="37"/>
  <c r="AI58" i="36"/>
  <c r="AW8" i="36"/>
  <c r="AU8" i="36"/>
  <c r="AW9" i="36"/>
  <c r="AU9" i="36"/>
  <c r="AW10" i="36"/>
  <c r="AU10" i="36"/>
  <c r="AW11" i="36"/>
  <c r="AU11" i="36"/>
  <c r="AW12" i="36"/>
  <c r="AU12" i="36"/>
  <c r="AW13" i="36"/>
  <c r="AU13" i="36"/>
  <c r="AW14" i="36"/>
  <c r="AU14" i="36"/>
  <c r="AW15" i="36"/>
  <c r="AU15" i="36"/>
  <c r="AW16" i="36"/>
  <c r="AU16" i="36"/>
  <c r="AW17" i="36"/>
  <c r="AU17" i="36"/>
  <c r="AW18" i="36"/>
  <c r="AU18" i="36"/>
  <c r="AW19" i="36"/>
  <c r="AU19" i="36"/>
  <c r="AW20" i="36"/>
  <c r="AU20" i="36"/>
  <c r="AW21" i="36"/>
  <c r="AU21" i="36"/>
  <c r="AW22" i="36"/>
  <c r="AU22" i="36"/>
  <c r="AW23" i="36"/>
  <c r="AU23" i="36"/>
  <c r="AW24" i="36"/>
  <c r="AU24" i="36"/>
  <c r="AW25" i="36"/>
  <c r="AU25" i="36"/>
  <c r="AW26" i="36"/>
  <c r="AU26" i="36"/>
  <c r="AW27" i="36"/>
  <c r="AU27" i="36"/>
  <c r="AW28" i="36"/>
  <c r="AU28" i="36"/>
  <c r="AW29" i="36"/>
  <c r="AU29" i="36"/>
  <c r="AW30" i="36"/>
  <c r="AU30" i="36"/>
  <c r="AW31" i="36"/>
  <c r="AU31" i="36"/>
  <c r="AW32" i="36"/>
  <c r="AU32" i="36"/>
  <c r="AW33" i="36"/>
  <c r="AU33" i="36"/>
  <c r="AW34" i="36"/>
  <c r="AU34" i="36"/>
  <c r="AW35" i="36"/>
  <c r="AU35" i="36"/>
  <c r="AW36" i="36"/>
  <c r="AU36" i="36"/>
  <c r="AW37" i="36"/>
  <c r="AU37" i="36"/>
  <c r="AW38" i="36"/>
  <c r="AU38" i="36"/>
  <c r="AW39" i="36"/>
  <c r="AU39" i="36"/>
  <c r="AW40" i="36"/>
  <c r="AU40" i="36"/>
  <c r="AW41" i="36"/>
  <c r="AU41" i="36"/>
  <c r="AW42" i="36"/>
  <c r="AU42" i="36"/>
  <c r="AW43" i="36"/>
  <c r="AU43" i="36"/>
  <c r="AW44" i="36"/>
  <c r="AU44" i="36"/>
  <c r="AW45" i="36"/>
  <c r="AU45" i="36"/>
  <c r="AW46" i="36"/>
  <c r="AU46" i="36"/>
  <c r="AW47" i="36"/>
  <c r="AU47" i="36"/>
  <c r="AW48" i="36"/>
  <c r="AU48" i="36"/>
  <c r="AW49" i="36"/>
  <c r="AU49" i="36"/>
  <c r="AW50" i="36"/>
  <c r="AU50" i="36"/>
  <c r="AW51" i="36"/>
  <c r="AU51" i="36"/>
  <c r="AW52" i="36"/>
  <c r="AU52" i="36"/>
  <c r="AW53" i="36"/>
  <c r="AU53" i="36"/>
  <c r="AW54" i="36"/>
  <c r="AU54" i="36"/>
  <c r="AW55" i="36"/>
  <c r="AU55" i="36"/>
  <c r="AW56" i="36"/>
  <c r="AU56" i="36"/>
  <c r="AW57" i="36"/>
  <c r="AU57" i="36"/>
  <c r="AI58" i="35"/>
  <c r="AW8" i="35"/>
  <c r="AU8" i="35"/>
  <c r="AW9" i="35"/>
  <c r="AU9" i="35"/>
  <c r="AW10" i="35"/>
  <c r="AU10" i="35"/>
  <c r="AW11" i="35"/>
  <c r="AU11" i="35"/>
  <c r="AW12" i="35"/>
  <c r="AU12" i="35"/>
  <c r="AW13" i="35"/>
  <c r="AU13" i="35"/>
  <c r="AW14" i="35"/>
  <c r="AU14" i="35"/>
  <c r="AW15" i="35"/>
  <c r="AU15" i="35"/>
  <c r="AW16" i="35"/>
  <c r="AU16" i="35"/>
  <c r="AW17" i="35"/>
  <c r="AU17" i="35"/>
  <c r="AW18" i="35"/>
  <c r="AU18" i="35"/>
  <c r="AW19" i="35"/>
  <c r="AU19" i="35"/>
  <c r="AW20" i="35"/>
  <c r="AU20" i="35"/>
  <c r="AW21" i="35"/>
  <c r="AU21" i="35"/>
  <c r="AW22" i="35"/>
  <c r="AU22" i="35"/>
  <c r="AW23" i="35"/>
  <c r="AU23" i="35"/>
  <c r="AW24" i="35"/>
  <c r="AU24" i="35"/>
  <c r="AW25" i="35"/>
  <c r="AU25" i="35"/>
  <c r="AW26" i="35"/>
  <c r="AU26" i="35"/>
  <c r="AW27" i="35"/>
  <c r="AU27" i="35"/>
  <c r="AW28" i="35"/>
  <c r="AU28" i="35"/>
  <c r="AW29" i="35"/>
  <c r="AU29" i="35"/>
  <c r="AW30" i="35"/>
  <c r="AU30" i="35"/>
  <c r="AW31" i="35"/>
  <c r="AU31" i="35"/>
  <c r="AW32" i="35"/>
  <c r="AU32" i="35"/>
  <c r="AW33" i="35"/>
  <c r="AU33" i="35"/>
  <c r="AW34" i="35"/>
  <c r="AU34" i="35"/>
  <c r="AW35" i="35"/>
  <c r="AU35" i="35"/>
  <c r="AW36" i="35"/>
  <c r="AU36" i="35"/>
  <c r="AW37" i="35"/>
  <c r="AU37" i="35"/>
  <c r="AW38" i="35"/>
  <c r="AU38" i="35"/>
  <c r="AW39" i="35"/>
  <c r="AU39" i="35"/>
  <c r="AW40" i="35"/>
  <c r="AU40" i="35"/>
  <c r="AW41" i="35"/>
  <c r="AU41" i="35"/>
  <c r="AW42" i="35"/>
  <c r="AU42" i="35"/>
  <c r="AW43" i="35"/>
  <c r="AU43" i="35"/>
  <c r="AW44" i="35"/>
  <c r="AU44" i="35"/>
  <c r="AW45" i="35"/>
  <c r="AU45" i="35"/>
  <c r="AW46" i="35"/>
  <c r="AU46" i="35"/>
  <c r="AW47" i="35"/>
  <c r="AU47" i="35"/>
  <c r="AW48" i="35"/>
  <c r="AU48" i="35"/>
  <c r="AW49" i="35"/>
  <c r="AU49" i="35"/>
  <c r="AW50" i="35"/>
  <c r="AU50" i="35"/>
  <c r="AW51" i="35"/>
  <c r="AU51" i="35"/>
  <c r="AW52" i="35"/>
  <c r="AU52" i="35"/>
  <c r="AW53" i="35"/>
  <c r="AU53" i="35"/>
  <c r="AW54" i="35"/>
  <c r="AU54" i="35"/>
  <c r="AW55" i="35"/>
  <c r="AU55" i="35"/>
  <c r="AW56" i="35"/>
  <c r="AU56" i="35"/>
  <c r="AW57" i="35"/>
  <c r="AU57" i="35"/>
  <c r="AI58" i="34"/>
  <c r="AW8" i="34"/>
  <c r="AU8" i="34"/>
  <c r="AW9" i="34"/>
  <c r="AU9" i="34"/>
  <c r="AW10" i="34"/>
  <c r="AU10" i="34"/>
  <c r="AW11" i="34"/>
  <c r="AU11" i="34"/>
  <c r="AW12" i="34"/>
  <c r="AU12" i="34"/>
  <c r="AW13" i="34"/>
  <c r="AU13" i="34"/>
  <c r="AW14" i="34"/>
  <c r="AU14" i="34"/>
  <c r="AW15" i="34"/>
  <c r="AU15" i="34"/>
  <c r="AW16" i="34"/>
  <c r="AU16" i="34"/>
  <c r="AW17" i="34"/>
  <c r="AU17" i="34"/>
  <c r="AW18" i="34"/>
  <c r="AU18" i="34"/>
  <c r="AW19" i="34"/>
  <c r="AU19" i="34"/>
  <c r="AW20" i="34"/>
  <c r="AU20" i="34"/>
  <c r="AW21" i="34"/>
  <c r="AU21" i="34"/>
  <c r="AW22" i="34"/>
  <c r="AU22" i="34"/>
  <c r="AW23" i="34"/>
  <c r="AU23" i="34"/>
  <c r="AW24" i="34"/>
  <c r="AU24" i="34"/>
  <c r="AW25" i="34"/>
  <c r="AU25" i="34"/>
  <c r="AW26" i="34"/>
  <c r="AU26" i="34"/>
  <c r="AW27" i="34"/>
  <c r="AU27" i="34"/>
  <c r="AW28" i="34"/>
  <c r="AU28" i="34"/>
  <c r="AW29" i="34"/>
  <c r="AU29" i="34"/>
  <c r="AW30" i="34"/>
  <c r="AU30" i="34"/>
  <c r="AW31" i="34"/>
  <c r="AU31" i="34"/>
  <c r="AW32" i="34"/>
  <c r="AU32" i="34"/>
  <c r="AW33" i="34"/>
  <c r="AU33" i="34"/>
  <c r="AW34" i="34"/>
  <c r="AU34" i="34"/>
  <c r="AW35" i="34"/>
  <c r="AU35" i="34"/>
  <c r="AW36" i="34"/>
  <c r="AU36" i="34"/>
  <c r="AW37" i="34"/>
  <c r="AU37" i="34"/>
  <c r="AW38" i="34"/>
  <c r="AU38" i="34"/>
  <c r="AW39" i="34"/>
  <c r="AU39" i="34"/>
  <c r="AW40" i="34"/>
  <c r="AU40" i="34"/>
  <c r="AW41" i="34"/>
  <c r="AU41" i="34"/>
  <c r="AW42" i="34"/>
  <c r="AU42" i="34"/>
  <c r="AW43" i="34"/>
  <c r="AU43" i="34"/>
  <c r="AW44" i="34"/>
  <c r="AU44" i="34"/>
  <c r="AW45" i="34"/>
  <c r="AU45" i="34"/>
  <c r="AW46" i="34"/>
  <c r="AU46" i="34"/>
  <c r="AW47" i="34"/>
  <c r="AU47" i="34"/>
  <c r="AW48" i="34"/>
  <c r="AU48" i="34"/>
  <c r="AW49" i="34"/>
  <c r="AU49" i="34"/>
  <c r="AW50" i="34"/>
  <c r="AU50" i="34"/>
  <c r="AW51" i="34"/>
  <c r="AU51" i="34"/>
  <c r="AW52" i="34"/>
  <c r="AU52" i="34"/>
  <c r="AW53" i="34"/>
  <c r="AU53" i="34"/>
  <c r="AW54" i="34"/>
  <c r="AU54" i="34"/>
  <c r="AW55" i="34"/>
  <c r="AU55" i="34"/>
  <c r="AW56" i="34"/>
  <c r="AU56" i="34"/>
  <c r="AW57" i="34"/>
  <c r="AU57" i="34"/>
  <c r="AI58" i="33"/>
  <c r="AW8" i="33"/>
  <c r="AU8" i="33"/>
  <c r="AW9" i="33"/>
  <c r="AU9" i="33"/>
  <c r="AW10" i="33"/>
  <c r="AU10" i="33"/>
  <c r="AW11" i="33"/>
  <c r="AU11" i="33"/>
  <c r="AW12" i="33"/>
  <c r="AU12" i="33"/>
  <c r="AW13" i="33"/>
  <c r="AU13" i="33"/>
  <c r="AW14" i="33"/>
  <c r="AU14" i="33"/>
  <c r="AW15" i="33"/>
  <c r="AU15" i="33"/>
  <c r="AW16" i="33"/>
  <c r="AU16" i="33"/>
  <c r="AW17" i="33"/>
  <c r="AU17" i="33"/>
  <c r="AW18" i="33"/>
  <c r="AU18" i="33"/>
  <c r="AW19" i="33"/>
  <c r="AU19" i="33"/>
  <c r="AW20" i="33"/>
  <c r="AU20" i="33"/>
  <c r="AW21" i="33"/>
  <c r="AU21" i="33"/>
  <c r="AW22" i="33"/>
  <c r="AU22" i="33"/>
  <c r="AW23" i="33"/>
  <c r="AU23" i="33"/>
  <c r="AW24" i="33"/>
  <c r="AU24" i="33"/>
  <c r="AW25" i="33"/>
  <c r="AU25" i="33"/>
  <c r="AW26" i="33"/>
  <c r="AU26" i="33"/>
  <c r="AW27" i="33"/>
  <c r="AU27" i="33"/>
  <c r="AW28" i="33"/>
  <c r="AU28" i="33"/>
  <c r="AW29" i="33"/>
  <c r="AU29" i="33"/>
  <c r="AW30" i="33"/>
  <c r="AU30" i="33"/>
  <c r="AW31" i="33"/>
  <c r="AU31" i="33"/>
  <c r="AW32" i="33"/>
  <c r="AU32" i="33"/>
  <c r="AW33" i="33"/>
  <c r="AU33" i="33"/>
  <c r="AW34" i="33"/>
  <c r="AU34" i="33"/>
  <c r="AW35" i="33"/>
  <c r="AU35" i="33"/>
  <c r="AW36" i="33"/>
  <c r="AU36" i="33"/>
  <c r="AW37" i="33"/>
  <c r="AU37" i="33"/>
  <c r="AW38" i="33"/>
  <c r="AU38" i="33"/>
  <c r="AW39" i="33"/>
  <c r="AU39" i="33"/>
  <c r="AW40" i="33"/>
  <c r="AU40" i="33"/>
  <c r="AW41" i="33"/>
  <c r="AU41" i="33"/>
  <c r="AW42" i="33"/>
  <c r="AU42" i="33"/>
  <c r="AW43" i="33"/>
  <c r="AU43" i="33"/>
  <c r="AW44" i="33"/>
  <c r="AU44" i="33"/>
  <c r="AW45" i="33"/>
  <c r="AU45" i="33"/>
  <c r="AW46" i="33"/>
  <c r="AU46" i="33"/>
  <c r="AW47" i="33"/>
  <c r="AU47" i="33"/>
  <c r="AW48" i="33"/>
  <c r="AU48" i="33"/>
  <c r="AW49" i="33"/>
  <c r="AU49" i="33"/>
  <c r="AW50" i="33"/>
  <c r="AU50" i="33"/>
  <c r="AW51" i="33"/>
  <c r="AU51" i="33"/>
  <c r="AW52" i="33"/>
  <c r="AU52" i="33"/>
  <c r="AW53" i="33"/>
  <c r="AU53" i="33"/>
  <c r="AW54" i="33"/>
  <c r="AU54" i="33"/>
  <c r="AW55" i="33"/>
  <c r="AU55" i="33"/>
  <c r="AW56" i="33"/>
  <c r="AU56" i="33"/>
  <c r="AW57" i="33"/>
  <c r="AU57" i="33"/>
  <c r="AI58" i="32"/>
  <c r="AW8" i="32"/>
  <c r="AU8" i="32"/>
  <c r="AW9" i="32"/>
  <c r="AU9" i="32"/>
  <c r="AW10" i="32"/>
  <c r="AU10" i="32"/>
  <c r="AW11" i="32"/>
  <c r="AU11" i="32"/>
  <c r="AW12" i="32"/>
  <c r="AU12" i="32"/>
  <c r="AW13" i="32"/>
  <c r="AU13" i="32"/>
  <c r="AW14" i="32"/>
  <c r="AU14" i="32"/>
  <c r="AW15" i="32"/>
  <c r="AU15" i="32"/>
  <c r="AW16" i="32"/>
  <c r="AU16" i="32"/>
  <c r="AW17" i="32"/>
  <c r="AU17" i="32"/>
  <c r="AW18" i="32"/>
  <c r="AU18" i="32"/>
  <c r="AW19" i="32"/>
  <c r="AU19" i="32"/>
  <c r="AW20" i="32"/>
  <c r="AU20" i="32"/>
  <c r="AW21" i="32"/>
  <c r="AU21" i="32"/>
  <c r="AW22" i="32"/>
  <c r="AU22" i="32"/>
  <c r="AW23" i="32"/>
  <c r="AU23" i="32"/>
  <c r="AW24" i="32"/>
  <c r="AU24" i="32"/>
  <c r="AW25" i="32"/>
  <c r="AU25" i="32"/>
  <c r="AW26" i="32"/>
  <c r="AU26" i="32"/>
  <c r="AW27" i="32"/>
  <c r="AU27" i="32"/>
  <c r="AW28" i="32"/>
  <c r="AU28" i="32"/>
  <c r="AW29" i="32"/>
  <c r="AU29" i="32"/>
  <c r="AW30" i="32"/>
  <c r="AU30" i="32"/>
  <c r="AW31" i="32"/>
  <c r="AU31" i="32"/>
  <c r="AW32" i="32"/>
  <c r="AU32" i="32"/>
  <c r="AW33" i="32"/>
  <c r="AU33" i="32"/>
  <c r="AW34" i="32"/>
  <c r="AU34" i="32"/>
  <c r="AW35" i="32"/>
  <c r="AU35" i="32"/>
  <c r="AW36" i="32"/>
  <c r="AU36" i="32"/>
  <c r="AW37" i="32"/>
  <c r="AU37" i="32"/>
  <c r="AW38" i="32"/>
  <c r="AU38" i="32"/>
  <c r="AW39" i="32"/>
  <c r="AU39" i="32"/>
  <c r="AW40" i="32"/>
  <c r="AU40" i="32"/>
  <c r="AW41" i="32"/>
  <c r="AU41" i="32"/>
  <c r="AW42" i="32"/>
  <c r="AU42" i="32"/>
  <c r="AW43" i="32"/>
  <c r="AU43" i="32"/>
  <c r="AW44" i="32"/>
  <c r="AU44" i="32"/>
  <c r="AW45" i="32"/>
  <c r="AU45" i="32"/>
  <c r="AW46" i="32"/>
  <c r="AU46" i="32"/>
  <c r="AW47" i="32"/>
  <c r="AU47" i="32"/>
  <c r="AW48" i="32"/>
  <c r="AU48" i="32"/>
  <c r="AW49" i="32"/>
  <c r="AU49" i="32"/>
  <c r="AW50" i="32"/>
  <c r="AU50" i="32"/>
  <c r="AW51" i="32"/>
  <c r="AU51" i="32"/>
  <c r="AW52" i="32"/>
  <c r="AU52" i="32"/>
  <c r="AW53" i="32"/>
  <c r="AU53" i="32"/>
  <c r="AW54" i="32"/>
  <c r="AU54" i="32"/>
  <c r="AW55" i="32"/>
  <c r="AU55" i="32"/>
  <c r="AW56" i="32"/>
  <c r="AU56" i="32"/>
  <c r="AW57" i="32"/>
  <c r="AU57" i="32"/>
  <c r="AI58" i="31"/>
  <c r="AW8" i="31"/>
  <c r="AU8" i="31"/>
  <c r="AW9" i="31"/>
  <c r="AU9" i="31"/>
  <c r="AW10" i="31"/>
  <c r="AU10" i="31"/>
  <c r="AW11" i="31"/>
  <c r="AU11" i="31"/>
  <c r="AW12" i="31"/>
  <c r="AU12" i="31"/>
  <c r="AW13" i="31"/>
  <c r="AU13" i="31"/>
  <c r="AW14" i="31"/>
  <c r="AU14" i="31"/>
  <c r="AW15" i="31"/>
  <c r="AU15" i="31"/>
  <c r="AW16" i="31"/>
  <c r="AU16" i="31"/>
  <c r="AW17" i="31"/>
  <c r="AU17" i="31"/>
  <c r="AW18" i="31"/>
  <c r="AU18" i="31"/>
  <c r="AW19" i="31"/>
  <c r="AU19" i="31"/>
  <c r="AW20" i="31"/>
  <c r="AU20" i="31"/>
  <c r="AW21" i="31"/>
  <c r="AU21" i="31"/>
  <c r="AW22" i="31"/>
  <c r="AU22" i="31"/>
  <c r="AW23" i="31"/>
  <c r="AU23" i="31"/>
  <c r="AW24" i="31"/>
  <c r="AU24" i="31"/>
  <c r="AW25" i="31"/>
  <c r="AU25" i="31"/>
  <c r="AW26" i="31"/>
  <c r="AU26" i="31"/>
  <c r="AW27" i="31"/>
  <c r="AU27" i="31"/>
  <c r="AW28" i="31"/>
  <c r="AU28" i="31"/>
  <c r="AW29" i="31"/>
  <c r="AU29" i="31"/>
  <c r="AW30" i="31"/>
  <c r="AU30" i="31"/>
  <c r="AW31" i="31"/>
  <c r="AU31" i="31"/>
  <c r="AW32" i="31"/>
  <c r="AU32" i="31"/>
  <c r="AW33" i="31"/>
  <c r="AU33" i="31"/>
  <c r="AW34" i="31"/>
  <c r="AU34" i="31"/>
  <c r="AW35" i="31"/>
  <c r="AU35" i="31"/>
  <c r="AW36" i="31"/>
  <c r="AU36" i="31"/>
  <c r="AW37" i="31"/>
  <c r="AU37" i="31"/>
  <c r="AW38" i="31"/>
  <c r="AU38" i="31"/>
  <c r="AW39" i="31"/>
  <c r="AU39" i="31"/>
  <c r="AW40" i="31"/>
  <c r="AU40" i="31"/>
  <c r="AW41" i="31"/>
  <c r="AU41" i="31"/>
  <c r="AW42" i="31"/>
  <c r="AU42" i="31"/>
  <c r="AW43" i="31"/>
  <c r="AU43" i="31"/>
  <c r="AW44" i="31"/>
  <c r="AU44" i="31"/>
  <c r="AW45" i="31"/>
  <c r="AU45" i="31"/>
  <c r="AW46" i="31"/>
  <c r="AU46" i="31"/>
  <c r="AW47" i="31"/>
  <c r="AU47" i="31"/>
  <c r="AW48" i="31"/>
  <c r="AU48" i="31"/>
  <c r="AW49" i="31"/>
  <c r="AU49" i="31"/>
  <c r="AW50" i="31"/>
  <c r="AU50" i="31"/>
  <c r="AW51" i="31"/>
  <c r="AU51" i="31"/>
  <c r="AW52" i="31"/>
  <c r="AU52" i="31"/>
  <c r="AW53" i="31"/>
  <c r="AU53" i="31"/>
  <c r="AW54" i="31"/>
  <c r="AU54" i="31"/>
  <c r="AW55" i="31"/>
  <c r="AU55" i="31"/>
  <c r="AW56" i="31"/>
  <c r="AU56" i="31"/>
  <c r="AW57" i="31"/>
  <c r="AU57" i="31"/>
  <c r="AI58" i="29"/>
  <c r="AW8" i="29"/>
  <c r="AU8" i="29"/>
  <c r="AW9" i="29"/>
  <c r="AU9" i="29"/>
  <c r="AW10" i="29"/>
  <c r="AU10" i="29"/>
  <c r="AW11" i="29"/>
  <c r="AU11" i="29"/>
  <c r="AW12" i="29"/>
  <c r="AU12" i="29"/>
  <c r="AW13" i="29"/>
  <c r="AU13" i="29"/>
  <c r="AW14" i="29"/>
  <c r="AU14" i="29"/>
  <c r="AW15" i="29"/>
  <c r="AU15" i="29"/>
  <c r="AW16" i="29"/>
  <c r="AU16" i="29"/>
  <c r="AW17" i="29"/>
  <c r="AU17" i="29"/>
  <c r="AW18" i="29"/>
  <c r="AU18" i="29"/>
  <c r="AW19" i="29"/>
  <c r="AU19" i="29"/>
  <c r="AW20" i="29"/>
  <c r="AU20" i="29"/>
  <c r="AW21" i="29"/>
  <c r="AU21" i="29"/>
  <c r="AW22" i="29"/>
  <c r="AU22" i="29"/>
  <c r="AW23" i="29"/>
  <c r="AU23" i="29"/>
  <c r="AW24" i="29"/>
  <c r="AU24" i="29"/>
  <c r="AW25" i="29"/>
  <c r="AU25" i="29"/>
  <c r="AW26" i="29"/>
  <c r="AU26" i="29"/>
  <c r="AW27" i="29"/>
  <c r="AU27" i="29"/>
  <c r="AW28" i="29"/>
  <c r="AU28" i="29"/>
  <c r="AW29" i="29"/>
  <c r="AU29" i="29"/>
  <c r="AW30" i="29"/>
  <c r="AU30" i="29"/>
  <c r="AW31" i="29"/>
  <c r="AU31" i="29"/>
  <c r="AW32" i="29"/>
  <c r="AU32" i="29"/>
  <c r="AW33" i="29"/>
  <c r="AU33" i="29"/>
  <c r="AW34" i="29"/>
  <c r="AU34" i="29"/>
  <c r="AW35" i="29"/>
  <c r="AU35" i="29"/>
  <c r="AW36" i="29"/>
  <c r="AU36" i="29"/>
  <c r="AW37" i="29"/>
  <c r="AU37" i="29"/>
  <c r="AW38" i="29"/>
  <c r="AU38" i="29"/>
  <c r="AW39" i="29"/>
  <c r="AU39" i="29"/>
  <c r="AW40" i="29"/>
  <c r="AU40" i="29"/>
  <c r="AW41" i="29"/>
  <c r="AU41" i="29"/>
  <c r="AW42" i="29"/>
  <c r="AU42" i="29"/>
  <c r="AW43" i="29"/>
  <c r="AU43" i="29"/>
  <c r="AW44" i="29"/>
  <c r="AU44" i="29"/>
  <c r="AW45" i="29"/>
  <c r="AU45" i="29"/>
  <c r="AW46" i="29"/>
  <c r="AU46" i="29"/>
  <c r="AW47" i="29"/>
  <c r="AU47" i="29"/>
  <c r="AW48" i="29"/>
  <c r="AU48" i="29"/>
  <c r="AW49" i="29"/>
  <c r="AU49" i="29"/>
  <c r="AW50" i="29"/>
  <c r="AU50" i="29"/>
  <c r="AW51" i="29"/>
  <c r="AU51" i="29"/>
  <c r="AW52" i="29"/>
  <c r="AU52" i="29"/>
  <c r="AW53" i="29"/>
  <c r="AU53" i="29"/>
  <c r="AW54" i="29"/>
  <c r="AU54" i="29"/>
  <c r="AW55" i="29"/>
  <c r="AU55" i="29"/>
  <c r="AW56" i="29"/>
  <c r="AU56" i="29"/>
  <c r="AW57" i="29"/>
  <c r="AU57" i="29"/>
  <c r="AI58" i="25"/>
  <c r="AW8" i="25"/>
  <c r="AU8" i="25"/>
  <c r="AW9" i="25"/>
  <c r="AU9" i="25"/>
  <c r="AW10" i="25"/>
  <c r="AU10" i="25"/>
  <c r="AW11" i="25"/>
  <c r="AU11" i="25"/>
  <c r="AW12" i="25"/>
  <c r="AU12" i="25"/>
  <c r="AW13" i="25"/>
  <c r="AU13" i="25"/>
  <c r="AW14" i="25"/>
  <c r="AU14" i="25"/>
  <c r="AW15" i="25"/>
  <c r="AU15" i="25"/>
  <c r="AW16" i="25"/>
  <c r="AU16" i="25"/>
  <c r="AW17" i="25"/>
  <c r="AU17" i="25"/>
  <c r="AW18" i="25"/>
  <c r="AU18" i="25"/>
  <c r="AW19" i="25"/>
  <c r="AU19" i="25"/>
  <c r="AW20" i="25"/>
  <c r="AU20" i="25"/>
  <c r="AW21" i="25"/>
  <c r="AU21" i="25"/>
  <c r="AW22" i="25"/>
  <c r="AU22" i="25"/>
  <c r="AW23" i="25"/>
  <c r="AU23" i="25"/>
  <c r="AW24" i="25"/>
  <c r="AU24" i="25"/>
  <c r="AW25" i="25"/>
  <c r="AU25" i="25"/>
  <c r="AW26" i="25"/>
  <c r="AU26" i="25"/>
  <c r="AW27" i="25"/>
  <c r="AU27" i="25"/>
  <c r="AW28" i="25"/>
  <c r="AU28" i="25"/>
  <c r="AW29" i="25"/>
  <c r="AU29" i="25"/>
  <c r="AW30" i="25"/>
  <c r="AU30" i="25"/>
  <c r="AW31" i="25"/>
  <c r="AU31" i="25"/>
  <c r="AW32" i="25"/>
  <c r="AU32" i="25"/>
  <c r="AW33" i="25"/>
  <c r="AU33" i="25"/>
  <c r="AW34" i="25"/>
  <c r="AU34" i="25"/>
  <c r="AW35" i="25"/>
  <c r="AU35" i="25"/>
  <c r="AW36" i="25"/>
  <c r="AU36" i="25"/>
  <c r="AW37" i="25"/>
  <c r="AU37" i="25"/>
  <c r="AW38" i="25"/>
  <c r="AU38" i="25"/>
  <c r="AW39" i="25"/>
  <c r="AU39" i="25"/>
  <c r="AW40" i="25"/>
  <c r="AU40" i="25"/>
  <c r="AW41" i="25"/>
  <c r="AU41" i="25"/>
  <c r="AW42" i="25"/>
  <c r="AU42" i="25"/>
  <c r="AW43" i="25"/>
  <c r="AU43" i="25"/>
  <c r="AW44" i="25"/>
  <c r="AU44" i="25"/>
  <c r="AW45" i="25"/>
  <c r="AU45" i="25"/>
  <c r="AW46" i="25"/>
  <c r="AU46" i="25"/>
  <c r="AW47" i="25"/>
  <c r="AU47" i="25"/>
  <c r="AW48" i="25"/>
  <c r="AU48" i="25"/>
  <c r="AW49" i="25"/>
  <c r="AU49" i="25"/>
  <c r="AW50" i="25"/>
  <c r="AU50" i="25"/>
  <c r="AW51" i="25"/>
  <c r="AU51" i="25"/>
  <c r="AW52" i="25"/>
  <c r="AU52" i="25"/>
  <c r="AW53" i="25"/>
  <c r="AU53" i="25"/>
  <c r="AW54" i="25"/>
  <c r="AU54" i="25"/>
  <c r="AW55" i="25"/>
  <c r="AU55" i="25"/>
  <c r="AW56" i="25"/>
  <c r="AU56" i="25"/>
  <c r="AW57" i="25"/>
  <c r="AU57" i="25"/>
  <c r="AI58" i="24"/>
  <c r="AW8" i="24"/>
  <c r="AU8" i="24"/>
  <c r="AW9" i="24"/>
  <c r="AU9" i="24"/>
  <c r="AW10" i="24"/>
  <c r="AU10" i="24"/>
  <c r="AW11" i="24"/>
  <c r="AU11" i="24"/>
  <c r="AW12" i="24"/>
  <c r="AU12" i="24"/>
  <c r="AW13" i="24"/>
  <c r="AU13" i="24"/>
  <c r="AW14" i="24"/>
  <c r="AU14" i="24"/>
  <c r="AW15" i="24"/>
  <c r="AU15" i="24"/>
  <c r="AW16" i="24"/>
  <c r="AU16" i="24"/>
  <c r="AW17" i="24"/>
  <c r="AU17" i="24"/>
  <c r="AW18" i="24"/>
  <c r="AU18" i="24"/>
  <c r="AW19" i="24"/>
  <c r="AU19" i="24"/>
  <c r="AW20" i="24"/>
  <c r="AU20" i="24"/>
  <c r="AW21" i="24"/>
  <c r="AU21" i="24"/>
  <c r="AW22" i="24"/>
  <c r="AU22" i="24"/>
  <c r="AW23" i="24"/>
  <c r="AU23" i="24"/>
  <c r="AW24" i="24"/>
  <c r="AU24" i="24"/>
  <c r="AW25" i="24"/>
  <c r="AU25" i="24"/>
  <c r="AW26" i="24"/>
  <c r="AU26" i="24"/>
  <c r="AW27" i="24"/>
  <c r="AU27" i="24"/>
  <c r="AW28" i="24"/>
  <c r="AU28" i="24"/>
  <c r="AW29" i="24"/>
  <c r="AU29" i="24"/>
  <c r="AW30" i="24"/>
  <c r="AU30" i="24"/>
  <c r="AW31" i="24"/>
  <c r="AU31" i="24"/>
  <c r="AW32" i="24"/>
  <c r="AU32" i="24"/>
  <c r="AW33" i="24"/>
  <c r="AU33" i="24"/>
  <c r="AW34" i="24"/>
  <c r="AU34" i="24"/>
  <c r="AW35" i="24"/>
  <c r="AU35" i="24"/>
  <c r="AW36" i="24"/>
  <c r="AU36" i="24"/>
  <c r="AW37" i="24"/>
  <c r="AU37" i="24"/>
  <c r="AW38" i="24"/>
  <c r="AU38" i="24"/>
  <c r="AW39" i="24"/>
  <c r="AU39" i="24"/>
  <c r="AW40" i="24"/>
  <c r="AU40" i="24"/>
  <c r="AW41" i="24"/>
  <c r="AU41" i="24"/>
  <c r="AW42" i="24"/>
  <c r="AU42" i="24"/>
  <c r="AW43" i="24"/>
  <c r="AU43" i="24"/>
  <c r="AW44" i="24"/>
  <c r="AU44" i="24"/>
  <c r="AW45" i="24"/>
  <c r="AU45" i="24"/>
  <c r="AW46" i="24"/>
  <c r="AU46" i="24"/>
  <c r="AW47" i="24"/>
  <c r="AU47" i="24"/>
  <c r="AW48" i="24"/>
  <c r="AU48" i="24"/>
  <c r="AW49" i="24"/>
  <c r="AU49" i="24"/>
  <c r="AW50" i="24"/>
  <c r="AU50" i="24"/>
  <c r="AW51" i="24"/>
  <c r="AU51" i="24"/>
  <c r="AW52" i="24"/>
  <c r="AU52" i="24"/>
  <c r="AW53" i="24"/>
  <c r="AU53" i="24"/>
  <c r="AW54" i="24"/>
  <c r="AU54" i="24"/>
  <c r="AW55" i="24"/>
  <c r="AU55" i="24"/>
  <c r="AW56" i="24"/>
  <c r="AU56" i="24"/>
  <c r="AW57" i="24"/>
  <c r="AU57" i="24"/>
  <c r="AJ58" i="23"/>
  <c r="AW8" i="14"/>
  <c r="AU8" i="14"/>
  <c r="AW57" i="14"/>
  <c r="AU57" i="14"/>
  <c r="AW56" i="14"/>
  <c r="AU56" i="14"/>
  <c r="AW55" i="14"/>
  <c r="AU55" i="14"/>
  <c r="AW54" i="14"/>
  <c r="AU54" i="14"/>
  <c r="AW53" i="14"/>
  <c r="AU53" i="14"/>
  <c r="AW52" i="14"/>
  <c r="AU52" i="14"/>
  <c r="AW51" i="14"/>
  <c r="AU51" i="14"/>
  <c r="AW50" i="14"/>
  <c r="AU50" i="14"/>
  <c r="AW49" i="14"/>
  <c r="AU49" i="14"/>
  <c r="AW48" i="14"/>
  <c r="AU48" i="14"/>
  <c r="AW47" i="14"/>
  <c r="AU47" i="14"/>
  <c r="AW46" i="14"/>
  <c r="AU46" i="14"/>
  <c r="AW45" i="14"/>
  <c r="AU45" i="14"/>
  <c r="AW44" i="14"/>
  <c r="AU44" i="14"/>
  <c r="AW43" i="14"/>
  <c r="AU43" i="14"/>
  <c r="AW42" i="14"/>
  <c r="AU42" i="14"/>
  <c r="AW41" i="14"/>
  <c r="AU41" i="14"/>
  <c r="AW40" i="14"/>
  <c r="AU40" i="14"/>
  <c r="AW39" i="14"/>
  <c r="AU39" i="14"/>
  <c r="AW38" i="14"/>
  <c r="AU38" i="14"/>
  <c r="AW37" i="14"/>
  <c r="AU37" i="14"/>
  <c r="AW36" i="14"/>
  <c r="AU36" i="14"/>
  <c r="AW35" i="14"/>
  <c r="AU35" i="14"/>
  <c r="AW34" i="14"/>
  <c r="AU34" i="14"/>
  <c r="AW33" i="14"/>
  <c r="AU33" i="14"/>
  <c r="AW32" i="14"/>
  <c r="AU32" i="14"/>
  <c r="AW31" i="14"/>
  <c r="AU31" i="14"/>
  <c r="AW30" i="14"/>
  <c r="AU30" i="14"/>
  <c r="AW29" i="14"/>
  <c r="AU29" i="14"/>
  <c r="AW28" i="14"/>
  <c r="AU28" i="14"/>
  <c r="AW27" i="14"/>
  <c r="AU27" i="14"/>
  <c r="AW26" i="14"/>
  <c r="AU26" i="14"/>
  <c r="AW25" i="14"/>
  <c r="AU25" i="14"/>
  <c r="AW24" i="14"/>
  <c r="AU24" i="14"/>
  <c r="AW23" i="14"/>
  <c r="AU23" i="14"/>
  <c r="AW22" i="14"/>
  <c r="AU22" i="14"/>
  <c r="AW21" i="14"/>
  <c r="AU21" i="14"/>
  <c r="AW20" i="14"/>
  <c r="AU20" i="14"/>
  <c r="AW19" i="14"/>
  <c r="AU19" i="14"/>
  <c r="AW18" i="14"/>
  <c r="AU18" i="14"/>
  <c r="AW17" i="14"/>
  <c r="AU17" i="14"/>
  <c r="AW16" i="14"/>
  <c r="AU16" i="14"/>
  <c r="AW15" i="14"/>
  <c r="AU15" i="14"/>
  <c r="AW14" i="14"/>
  <c r="AU14" i="14"/>
  <c r="AW13" i="14"/>
  <c r="AU13" i="14"/>
  <c r="AW12" i="14"/>
  <c r="AU12" i="14"/>
  <c r="AW11" i="14"/>
  <c r="AU11" i="14"/>
  <c r="AW9" i="14"/>
  <c r="AU9" i="14"/>
  <c r="AW10" i="14"/>
  <c r="AU10" i="14"/>
  <c r="BI9" i="9"/>
  <c r="BI10" i="9"/>
  <c r="BI11" i="9"/>
  <c r="BI12" i="9"/>
  <c r="BI13" i="9"/>
  <c r="BI14" i="9"/>
  <c r="BI15" i="9"/>
  <c r="BI16" i="9"/>
  <c r="BI17" i="9"/>
  <c r="BI18" i="9"/>
  <c r="BI19" i="9"/>
  <c r="E19" i="10" s="1"/>
  <c r="I19" i="10" s="1"/>
  <c r="BI20" i="9"/>
  <c r="E20" i="10" s="1"/>
  <c r="I20" i="10" s="1"/>
  <c r="BI21" i="9"/>
  <c r="E21" i="10" s="1"/>
  <c r="I21" i="10" s="1"/>
  <c r="BI22" i="9"/>
  <c r="E22" i="10" s="1"/>
  <c r="I22" i="10" s="1"/>
  <c r="BI23" i="9"/>
  <c r="E23" i="10" s="1"/>
  <c r="I23" i="10" s="1"/>
  <c r="BI24" i="9"/>
  <c r="E24" i="10" s="1"/>
  <c r="I24" i="10" s="1"/>
  <c r="BI25" i="9"/>
  <c r="E25" i="10" s="1"/>
  <c r="I25" i="10" s="1"/>
  <c r="BI26" i="9"/>
  <c r="E26" i="10" s="1"/>
  <c r="I26" i="10" s="1"/>
  <c r="BI27" i="9"/>
  <c r="E27" i="10" s="1"/>
  <c r="I27" i="10" s="1"/>
  <c r="BI28" i="9"/>
  <c r="E28" i="10" s="1"/>
  <c r="I28" i="10" s="1"/>
  <c r="BI29" i="9"/>
  <c r="E29" i="10" s="1"/>
  <c r="I29" i="10" s="1"/>
  <c r="BI30" i="9"/>
  <c r="E30" i="10" s="1"/>
  <c r="I30" i="10" s="1"/>
  <c r="BI31" i="9"/>
  <c r="E31" i="10" s="1"/>
  <c r="I31" i="10" s="1"/>
  <c r="BI32" i="9"/>
  <c r="E32" i="10" s="1"/>
  <c r="I32" i="10" s="1"/>
  <c r="BI33" i="9"/>
  <c r="E33" i="10" s="1"/>
  <c r="I33" i="10" s="1"/>
  <c r="BI34" i="9"/>
  <c r="E34" i="10" s="1"/>
  <c r="I34" i="10" s="1"/>
  <c r="BI35" i="9"/>
  <c r="E35" i="10" s="1"/>
  <c r="I35" i="10" s="1"/>
  <c r="BI36" i="9"/>
  <c r="E36" i="10" s="1"/>
  <c r="I36" i="10" s="1"/>
  <c r="BI37" i="9"/>
  <c r="E37" i="10" s="1"/>
  <c r="I37" i="10" s="1"/>
  <c r="BI38" i="9"/>
  <c r="E38" i="10" s="1"/>
  <c r="I38" i="10" s="1"/>
  <c r="BI39" i="9"/>
  <c r="E39" i="10" s="1"/>
  <c r="I39" i="10" s="1"/>
  <c r="BI40" i="9"/>
  <c r="E40" i="10" s="1"/>
  <c r="I40" i="10" s="1"/>
  <c r="BI41" i="9"/>
  <c r="E41" i="10" s="1"/>
  <c r="I41" i="10" s="1"/>
  <c r="BI42" i="9"/>
  <c r="E42" i="10" s="1"/>
  <c r="I42" i="10" s="1"/>
  <c r="BI43" i="9"/>
  <c r="E43" i="10" s="1"/>
  <c r="I43" i="10" s="1"/>
  <c r="BI44" i="9"/>
  <c r="E44" i="10" s="1"/>
  <c r="I44" i="10" s="1"/>
  <c r="BI45" i="9"/>
  <c r="E45" i="10" s="1"/>
  <c r="I45" i="10" s="1"/>
  <c r="BI46" i="9"/>
  <c r="E46" i="10" s="1"/>
  <c r="I46" i="10" s="1"/>
  <c r="BI47" i="9"/>
  <c r="E47" i="10" s="1"/>
  <c r="I47" i="10" s="1"/>
  <c r="BI48" i="9"/>
  <c r="E48" i="10" s="1"/>
  <c r="I48" i="10" s="1"/>
  <c r="BI49" i="9"/>
  <c r="E49" i="10" s="1"/>
  <c r="I49" i="10" s="1"/>
  <c r="BI50" i="9"/>
  <c r="E50" i="10" s="1"/>
  <c r="I50" i="10" s="1"/>
  <c r="BI51" i="9"/>
  <c r="E51" i="10" s="1"/>
  <c r="I51" i="10" s="1"/>
  <c r="BI52" i="9"/>
  <c r="E52" i="10" s="1"/>
  <c r="I52" i="10" s="1"/>
  <c r="BI53" i="9"/>
  <c r="E53" i="10" s="1"/>
  <c r="I53" i="10" s="1"/>
  <c r="BI54" i="9"/>
  <c r="E54" i="10" s="1"/>
  <c r="I54" i="10" s="1"/>
  <c r="BI55" i="9"/>
  <c r="E55" i="10" s="1"/>
  <c r="I55" i="10" s="1"/>
  <c r="BI56" i="9"/>
  <c r="E56" i="10" s="1"/>
  <c r="I56" i="10" s="1"/>
  <c r="BI57" i="9"/>
  <c r="E57" i="10" s="1"/>
  <c r="I57" i="10" s="1"/>
  <c r="BI8" i="9"/>
  <c r="E7" i="10"/>
  <c r="Z9" i="9"/>
  <c r="AA9" i="9"/>
  <c r="AB9" i="9"/>
  <c r="AC9" i="9"/>
  <c r="AD9" i="9"/>
  <c r="AE9" i="9"/>
  <c r="AF9" i="9"/>
  <c r="AG9" i="9"/>
  <c r="AH9" i="9"/>
  <c r="AI9" i="9"/>
  <c r="AJ9" i="9"/>
  <c r="AK9" i="9"/>
  <c r="AL9" i="9"/>
  <c r="AM9" i="9"/>
  <c r="AN9" i="9"/>
  <c r="AO9" i="9"/>
  <c r="AP9" i="9"/>
  <c r="AQ9" i="9"/>
  <c r="AR9" i="9"/>
  <c r="AS9" i="9"/>
  <c r="Z10" i="9"/>
  <c r="AA10" i="9"/>
  <c r="AB10" i="9"/>
  <c r="AC10" i="9"/>
  <c r="AD10" i="9"/>
  <c r="AE10" i="9"/>
  <c r="AF10" i="9"/>
  <c r="AG10" i="9"/>
  <c r="AH10" i="9"/>
  <c r="AI10" i="9"/>
  <c r="AJ10" i="9"/>
  <c r="AK10" i="9"/>
  <c r="AL10" i="9"/>
  <c r="AM10" i="9"/>
  <c r="AN10" i="9"/>
  <c r="AO10" i="9"/>
  <c r="AP10" i="9"/>
  <c r="AQ10" i="9"/>
  <c r="AR10" i="9"/>
  <c r="AS10" i="9"/>
  <c r="Z11" i="9"/>
  <c r="AA11" i="9"/>
  <c r="AB11" i="9"/>
  <c r="AC11" i="9"/>
  <c r="AD11" i="9"/>
  <c r="AE11" i="9"/>
  <c r="AF11" i="9"/>
  <c r="AG11" i="9"/>
  <c r="AH11" i="9"/>
  <c r="AI11" i="9"/>
  <c r="AJ11" i="9"/>
  <c r="AK11" i="9"/>
  <c r="AL11" i="9"/>
  <c r="AM11" i="9"/>
  <c r="AN11" i="9"/>
  <c r="AO11" i="9"/>
  <c r="AP11" i="9"/>
  <c r="AQ11" i="9"/>
  <c r="AR11" i="9"/>
  <c r="AS11" i="9"/>
  <c r="Z12" i="9"/>
  <c r="AA12" i="9"/>
  <c r="AB12" i="9"/>
  <c r="AC12" i="9"/>
  <c r="AD12" i="9"/>
  <c r="AE12" i="9"/>
  <c r="AF12" i="9"/>
  <c r="AG12" i="9"/>
  <c r="AH12" i="9"/>
  <c r="AI12" i="9"/>
  <c r="AJ12" i="9"/>
  <c r="AK12" i="9"/>
  <c r="AL12" i="9"/>
  <c r="AM12" i="9"/>
  <c r="AN12" i="9"/>
  <c r="AO12" i="9"/>
  <c r="AP12" i="9"/>
  <c r="AQ12" i="9"/>
  <c r="AR12" i="9"/>
  <c r="AS12" i="9"/>
  <c r="Z13" i="9"/>
  <c r="AA13" i="9"/>
  <c r="AB13" i="9"/>
  <c r="AC13" i="9"/>
  <c r="AD13" i="9"/>
  <c r="AE13" i="9"/>
  <c r="AF13" i="9"/>
  <c r="AG13" i="9"/>
  <c r="AH13" i="9"/>
  <c r="AI13" i="9"/>
  <c r="AJ13" i="9"/>
  <c r="AK13" i="9"/>
  <c r="AL13" i="9"/>
  <c r="AM13" i="9"/>
  <c r="AN13" i="9"/>
  <c r="AO13" i="9"/>
  <c r="AP13" i="9"/>
  <c r="AQ13" i="9"/>
  <c r="AR13" i="9"/>
  <c r="AS13" i="9"/>
  <c r="Z14" i="9"/>
  <c r="AA14" i="9"/>
  <c r="AB14" i="9"/>
  <c r="AC14" i="9"/>
  <c r="AD14" i="9"/>
  <c r="AE14" i="9"/>
  <c r="AF14" i="9"/>
  <c r="AG14" i="9"/>
  <c r="AH14" i="9"/>
  <c r="AI14" i="9"/>
  <c r="AJ14" i="9"/>
  <c r="AK14" i="9"/>
  <c r="AL14" i="9"/>
  <c r="AM14" i="9"/>
  <c r="AN14" i="9"/>
  <c r="AO14" i="9"/>
  <c r="AP14" i="9"/>
  <c r="AQ14" i="9"/>
  <c r="AR14" i="9"/>
  <c r="AS14" i="9"/>
  <c r="Z15" i="9"/>
  <c r="AA15" i="9"/>
  <c r="AB15" i="9"/>
  <c r="AC15" i="9"/>
  <c r="AD15" i="9"/>
  <c r="AE15" i="9"/>
  <c r="AF15" i="9"/>
  <c r="AG15" i="9"/>
  <c r="AH15" i="9"/>
  <c r="AI15" i="9"/>
  <c r="AJ15" i="9"/>
  <c r="AK15" i="9"/>
  <c r="AL15" i="9"/>
  <c r="AM15" i="9"/>
  <c r="AN15" i="9"/>
  <c r="AO15" i="9"/>
  <c r="AP15" i="9"/>
  <c r="AQ15" i="9"/>
  <c r="AR15" i="9"/>
  <c r="AS15" i="9"/>
  <c r="Z16" i="9"/>
  <c r="AA16" i="9"/>
  <c r="AB16" i="9"/>
  <c r="AC16" i="9"/>
  <c r="AD16" i="9"/>
  <c r="AE16" i="9"/>
  <c r="AF16" i="9"/>
  <c r="AG16" i="9"/>
  <c r="AH16" i="9"/>
  <c r="AI16" i="9"/>
  <c r="AJ16" i="9"/>
  <c r="AK16" i="9"/>
  <c r="AL16" i="9"/>
  <c r="AM16" i="9"/>
  <c r="AN16" i="9"/>
  <c r="AO16" i="9"/>
  <c r="AP16" i="9"/>
  <c r="AQ16" i="9"/>
  <c r="AR16" i="9"/>
  <c r="AS16" i="9"/>
  <c r="Z17" i="9"/>
  <c r="AA17" i="9"/>
  <c r="AB17" i="9"/>
  <c r="AC17" i="9"/>
  <c r="AD17" i="9"/>
  <c r="AE17" i="9"/>
  <c r="AF17" i="9"/>
  <c r="AG17" i="9"/>
  <c r="AH17" i="9"/>
  <c r="AI17" i="9"/>
  <c r="AJ17" i="9"/>
  <c r="AK17" i="9"/>
  <c r="AL17" i="9"/>
  <c r="AM17" i="9"/>
  <c r="AN17" i="9"/>
  <c r="AO17" i="9"/>
  <c r="AP17" i="9"/>
  <c r="AQ17" i="9"/>
  <c r="AR17" i="9"/>
  <c r="AS17" i="9"/>
  <c r="Z18" i="9"/>
  <c r="AA18" i="9"/>
  <c r="AB18" i="9"/>
  <c r="AC18" i="9"/>
  <c r="AD18" i="9"/>
  <c r="AE18" i="9"/>
  <c r="AF18" i="9"/>
  <c r="AG18" i="9"/>
  <c r="AH18" i="9"/>
  <c r="AI18" i="9"/>
  <c r="AJ18" i="9"/>
  <c r="AK18" i="9"/>
  <c r="AL18" i="9"/>
  <c r="AM18" i="9"/>
  <c r="AN18" i="9"/>
  <c r="AO18" i="9"/>
  <c r="AP18" i="9"/>
  <c r="AQ18" i="9"/>
  <c r="AR18" i="9"/>
  <c r="AS18" i="9"/>
  <c r="Z19" i="9"/>
  <c r="AA19" i="9"/>
  <c r="AB19" i="9"/>
  <c r="AC19" i="9"/>
  <c r="AD19" i="9"/>
  <c r="AE19" i="9"/>
  <c r="AF19" i="9"/>
  <c r="AG19" i="9"/>
  <c r="AH19" i="9"/>
  <c r="AI19" i="9"/>
  <c r="AJ19" i="9"/>
  <c r="AK19" i="9"/>
  <c r="AL19" i="9"/>
  <c r="AM19" i="9"/>
  <c r="AN19" i="9"/>
  <c r="AO19" i="9"/>
  <c r="AP19" i="9"/>
  <c r="AQ19" i="9"/>
  <c r="AR19" i="9"/>
  <c r="AS19" i="9"/>
  <c r="Z20" i="9"/>
  <c r="AA20" i="9"/>
  <c r="AB20" i="9"/>
  <c r="AC20" i="9"/>
  <c r="AD20" i="9"/>
  <c r="AE20" i="9"/>
  <c r="AF20" i="9"/>
  <c r="AG20" i="9"/>
  <c r="AH20" i="9"/>
  <c r="AI20" i="9"/>
  <c r="AJ20" i="9"/>
  <c r="AK20" i="9"/>
  <c r="AL20" i="9"/>
  <c r="AM20" i="9"/>
  <c r="AN20" i="9"/>
  <c r="AO20" i="9"/>
  <c r="AP20" i="9"/>
  <c r="AQ20" i="9"/>
  <c r="AR20" i="9"/>
  <c r="AS20" i="9"/>
  <c r="Z21" i="9"/>
  <c r="AA21" i="9"/>
  <c r="AB21" i="9"/>
  <c r="AC21" i="9"/>
  <c r="AD21" i="9"/>
  <c r="AE21" i="9"/>
  <c r="AF21" i="9"/>
  <c r="AG21" i="9"/>
  <c r="AH21" i="9"/>
  <c r="AI21" i="9"/>
  <c r="AJ21" i="9"/>
  <c r="AK21" i="9"/>
  <c r="AL21" i="9"/>
  <c r="AM21" i="9"/>
  <c r="AN21" i="9"/>
  <c r="AO21" i="9"/>
  <c r="AP21" i="9"/>
  <c r="AQ21" i="9"/>
  <c r="AR21" i="9"/>
  <c r="AS21" i="9"/>
  <c r="Z22" i="9"/>
  <c r="AA22" i="9"/>
  <c r="AB22" i="9"/>
  <c r="AC22" i="9"/>
  <c r="AD22" i="9"/>
  <c r="AE22" i="9"/>
  <c r="AF22" i="9"/>
  <c r="AG22" i="9"/>
  <c r="AH22" i="9"/>
  <c r="AI22" i="9"/>
  <c r="AJ22" i="9"/>
  <c r="AK22" i="9"/>
  <c r="AL22" i="9"/>
  <c r="AM22" i="9"/>
  <c r="AN22" i="9"/>
  <c r="AO22" i="9"/>
  <c r="AP22" i="9"/>
  <c r="AQ22" i="9"/>
  <c r="AR22" i="9"/>
  <c r="AS22" i="9"/>
  <c r="Z23" i="9"/>
  <c r="AA23" i="9"/>
  <c r="AB23" i="9"/>
  <c r="AC23" i="9"/>
  <c r="AD23" i="9"/>
  <c r="AE23" i="9"/>
  <c r="AF23" i="9"/>
  <c r="AG23" i="9"/>
  <c r="AH23" i="9"/>
  <c r="AI23" i="9"/>
  <c r="AJ23" i="9"/>
  <c r="AK23" i="9"/>
  <c r="AL23" i="9"/>
  <c r="AM23" i="9"/>
  <c r="AN23" i="9"/>
  <c r="AO23" i="9"/>
  <c r="AP23" i="9"/>
  <c r="AQ23" i="9"/>
  <c r="AR23" i="9"/>
  <c r="AS23" i="9"/>
  <c r="Z24" i="9"/>
  <c r="AA24" i="9"/>
  <c r="AB24" i="9"/>
  <c r="AC24" i="9"/>
  <c r="AD24" i="9"/>
  <c r="AE24" i="9"/>
  <c r="AF24" i="9"/>
  <c r="AG24" i="9"/>
  <c r="AH24" i="9"/>
  <c r="AI24" i="9"/>
  <c r="AJ24" i="9"/>
  <c r="AK24" i="9"/>
  <c r="AL24" i="9"/>
  <c r="AM24" i="9"/>
  <c r="AN24" i="9"/>
  <c r="AO24" i="9"/>
  <c r="AP24" i="9"/>
  <c r="AQ24" i="9"/>
  <c r="AR24" i="9"/>
  <c r="AS24" i="9"/>
  <c r="Z25" i="9"/>
  <c r="AA25" i="9"/>
  <c r="AB25" i="9"/>
  <c r="AC25" i="9"/>
  <c r="AD25" i="9"/>
  <c r="AE25" i="9"/>
  <c r="AF25" i="9"/>
  <c r="AG25" i="9"/>
  <c r="AH25" i="9"/>
  <c r="AI25" i="9"/>
  <c r="AJ25" i="9"/>
  <c r="AK25" i="9"/>
  <c r="AL25" i="9"/>
  <c r="AM25" i="9"/>
  <c r="AN25" i="9"/>
  <c r="AO25" i="9"/>
  <c r="AP25" i="9"/>
  <c r="AQ25" i="9"/>
  <c r="AR25" i="9"/>
  <c r="AS25" i="9"/>
  <c r="Z26" i="9"/>
  <c r="AA26" i="9"/>
  <c r="AB26" i="9"/>
  <c r="AC26" i="9"/>
  <c r="AD26" i="9"/>
  <c r="AE26" i="9"/>
  <c r="AF26" i="9"/>
  <c r="AG26" i="9"/>
  <c r="AH26" i="9"/>
  <c r="AI26" i="9"/>
  <c r="AJ26" i="9"/>
  <c r="AK26" i="9"/>
  <c r="AL26" i="9"/>
  <c r="AM26" i="9"/>
  <c r="AN26" i="9"/>
  <c r="AO26" i="9"/>
  <c r="AP26" i="9"/>
  <c r="AQ26" i="9"/>
  <c r="AR26" i="9"/>
  <c r="AS26" i="9"/>
  <c r="Z27" i="9"/>
  <c r="AA27" i="9"/>
  <c r="AB27" i="9"/>
  <c r="AC27" i="9"/>
  <c r="AD27" i="9"/>
  <c r="AE27" i="9"/>
  <c r="AF27" i="9"/>
  <c r="AG27" i="9"/>
  <c r="AH27" i="9"/>
  <c r="AI27" i="9"/>
  <c r="AJ27" i="9"/>
  <c r="AK27" i="9"/>
  <c r="AL27" i="9"/>
  <c r="AM27" i="9"/>
  <c r="AN27" i="9"/>
  <c r="AO27" i="9"/>
  <c r="AP27" i="9"/>
  <c r="AQ27" i="9"/>
  <c r="AR27" i="9"/>
  <c r="AS27" i="9"/>
  <c r="Z28" i="9"/>
  <c r="AA28" i="9"/>
  <c r="AB28" i="9"/>
  <c r="AC28" i="9"/>
  <c r="AD28" i="9"/>
  <c r="AE28" i="9"/>
  <c r="AF28" i="9"/>
  <c r="AG28" i="9"/>
  <c r="AH28" i="9"/>
  <c r="AI28" i="9"/>
  <c r="AJ28" i="9"/>
  <c r="AK28" i="9"/>
  <c r="AL28" i="9"/>
  <c r="AM28" i="9"/>
  <c r="AN28" i="9"/>
  <c r="AO28" i="9"/>
  <c r="AP28" i="9"/>
  <c r="AQ28" i="9"/>
  <c r="AR28" i="9"/>
  <c r="AS28" i="9"/>
  <c r="Z29" i="9"/>
  <c r="AA29" i="9"/>
  <c r="AB29" i="9"/>
  <c r="AC29" i="9"/>
  <c r="AD29" i="9"/>
  <c r="AE29" i="9"/>
  <c r="AF29" i="9"/>
  <c r="AG29" i="9"/>
  <c r="AH29" i="9"/>
  <c r="AI29" i="9"/>
  <c r="AJ29" i="9"/>
  <c r="AK29" i="9"/>
  <c r="AL29" i="9"/>
  <c r="AM29" i="9"/>
  <c r="AN29" i="9"/>
  <c r="AO29" i="9"/>
  <c r="AP29" i="9"/>
  <c r="AQ29" i="9"/>
  <c r="AR29" i="9"/>
  <c r="AS29" i="9"/>
  <c r="Z30" i="9"/>
  <c r="AA30" i="9"/>
  <c r="AB30" i="9"/>
  <c r="AC30" i="9"/>
  <c r="AD30" i="9"/>
  <c r="AE30" i="9"/>
  <c r="AF30" i="9"/>
  <c r="AG30" i="9"/>
  <c r="AH30" i="9"/>
  <c r="AI30" i="9"/>
  <c r="AJ30" i="9"/>
  <c r="AK30" i="9"/>
  <c r="AL30" i="9"/>
  <c r="AM30" i="9"/>
  <c r="AN30" i="9"/>
  <c r="AO30" i="9"/>
  <c r="AP30" i="9"/>
  <c r="AQ30" i="9"/>
  <c r="AR30" i="9"/>
  <c r="AS30" i="9"/>
  <c r="Z31" i="9"/>
  <c r="AA31" i="9"/>
  <c r="AB31" i="9"/>
  <c r="AC31" i="9"/>
  <c r="AD31" i="9"/>
  <c r="AE31" i="9"/>
  <c r="AF31" i="9"/>
  <c r="AG31" i="9"/>
  <c r="AH31" i="9"/>
  <c r="AI31" i="9"/>
  <c r="AJ31" i="9"/>
  <c r="AK31" i="9"/>
  <c r="AL31" i="9"/>
  <c r="AM31" i="9"/>
  <c r="AN31" i="9"/>
  <c r="AO31" i="9"/>
  <c r="AP31" i="9"/>
  <c r="AQ31" i="9"/>
  <c r="AR31" i="9"/>
  <c r="AS31" i="9"/>
  <c r="Z32" i="9"/>
  <c r="AA32" i="9"/>
  <c r="AB32" i="9"/>
  <c r="AC32" i="9"/>
  <c r="AD32" i="9"/>
  <c r="AE32" i="9"/>
  <c r="AF32" i="9"/>
  <c r="AG32" i="9"/>
  <c r="AH32" i="9"/>
  <c r="AI32" i="9"/>
  <c r="AJ32" i="9"/>
  <c r="AK32" i="9"/>
  <c r="AL32" i="9"/>
  <c r="AM32" i="9"/>
  <c r="AN32" i="9"/>
  <c r="AO32" i="9"/>
  <c r="AP32" i="9"/>
  <c r="AQ32" i="9"/>
  <c r="AR32" i="9"/>
  <c r="AS32" i="9"/>
  <c r="Z33" i="9"/>
  <c r="AA33" i="9"/>
  <c r="AB33" i="9"/>
  <c r="AC33" i="9"/>
  <c r="AD33" i="9"/>
  <c r="AE33" i="9"/>
  <c r="AF33" i="9"/>
  <c r="AG33" i="9"/>
  <c r="AH33" i="9"/>
  <c r="AI33" i="9"/>
  <c r="AJ33" i="9"/>
  <c r="AK33" i="9"/>
  <c r="AL33" i="9"/>
  <c r="AM33" i="9"/>
  <c r="AN33" i="9"/>
  <c r="AO33" i="9"/>
  <c r="AP33" i="9"/>
  <c r="AQ33" i="9"/>
  <c r="AR33" i="9"/>
  <c r="AS33" i="9"/>
  <c r="Z34" i="9"/>
  <c r="AA34" i="9"/>
  <c r="AB34" i="9"/>
  <c r="AC34" i="9"/>
  <c r="AD34" i="9"/>
  <c r="AE34" i="9"/>
  <c r="AF34" i="9"/>
  <c r="AG34" i="9"/>
  <c r="AH34" i="9"/>
  <c r="AI34" i="9"/>
  <c r="AJ34" i="9"/>
  <c r="AK34" i="9"/>
  <c r="AL34" i="9"/>
  <c r="AM34" i="9"/>
  <c r="AN34" i="9"/>
  <c r="AO34" i="9"/>
  <c r="AP34" i="9"/>
  <c r="AQ34" i="9"/>
  <c r="AR34" i="9"/>
  <c r="AS34" i="9"/>
  <c r="Z35" i="9"/>
  <c r="AA35" i="9"/>
  <c r="AB35" i="9"/>
  <c r="AC35" i="9"/>
  <c r="AD35" i="9"/>
  <c r="AE35" i="9"/>
  <c r="AF35" i="9"/>
  <c r="AG35" i="9"/>
  <c r="AH35" i="9"/>
  <c r="AI35" i="9"/>
  <c r="AJ35" i="9"/>
  <c r="AK35" i="9"/>
  <c r="AL35" i="9"/>
  <c r="AM35" i="9"/>
  <c r="AN35" i="9"/>
  <c r="AO35" i="9"/>
  <c r="AP35" i="9"/>
  <c r="AQ35" i="9"/>
  <c r="AR35" i="9"/>
  <c r="AS35" i="9"/>
  <c r="Z36" i="9"/>
  <c r="AA36" i="9"/>
  <c r="AB36" i="9"/>
  <c r="AC36" i="9"/>
  <c r="AD36" i="9"/>
  <c r="AE36" i="9"/>
  <c r="AF36" i="9"/>
  <c r="AG36" i="9"/>
  <c r="AH36" i="9"/>
  <c r="AI36" i="9"/>
  <c r="AJ36" i="9"/>
  <c r="AK36" i="9"/>
  <c r="AL36" i="9"/>
  <c r="AM36" i="9"/>
  <c r="AN36" i="9"/>
  <c r="AO36" i="9"/>
  <c r="AP36" i="9"/>
  <c r="AQ36" i="9"/>
  <c r="AR36" i="9"/>
  <c r="AS36" i="9"/>
  <c r="Z37" i="9"/>
  <c r="AA37" i="9"/>
  <c r="AB37" i="9"/>
  <c r="AC37" i="9"/>
  <c r="AD37" i="9"/>
  <c r="AE37" i="9"/>
  <c r="AF37" i="9"/>
  <c r="AG37" i="9"/>
  <c r="AH37" i="9"/>
  <c r="AI37" i="9"/>
  <c r="AJ37" i="9"/>
  <c r="AK37" i="9"/>
  <c r="AL37" i="9"/>
  <c r="AM37" i="9"/>
  <c r="AN37" i="9"/>
  <c r="AO37" i="9"/>
  <c r="AP37" i="9"/>
  <c r="AQ37" i="9"/>
  <c r="AR37" i="9"/>
  <c r="AS37" i="9"/>
  <c r="Z38" i="9"/>
  <c r="AA38" i="9"/>
  <c r="AB38" i="9"/>
  <c r="AC38" i="9"/>
  <c r="AD38" i="9"/>
  <c r="AE38" i="9"/>
  <c r="AF38" i="9"/>
  <c r="AG38" i="9"/>
  <c r="AH38" i="9"/>
  <c r="AI38" i="9"/>
  <c r="AJ38" i="9"/>
  <c r="AK38" i="9"/>
  <c r="AL38" i="9"/>
  <c r="AM38" i="9"/>
  <c r="AN38" i="9"/>
  <c r="AO38" i="9"/>
  <c r="AP38" i="9"/>
  <c r="AQ38" i="9"/>
  <c r="AR38" i="9"/>
  <c r="AS38" i="9"/>
  <c r="Z39" i="9"/>
  <c r="AA39" i="9"/>
  <c r="AB39" i="9"/>
  <c r="AC39" i="9"/>
  <c r="AD39" i="9"/>
  <c r="AE39" i="9"/>
  <c r="AF39" i="9"/>
  <c r="AG39" i="9"/>
  <c r="AH39" i="9"/>
  <c r="AI39" i="9"/>
  <c r="AJ39" i="9"/>
  <c r="AK39" i="9"/>
  <c r="AL39" i="9"/>
  <c r="AM39" i="9"/>
  <c r="AN39" i="9"/>
  <c r="AO39" i="9"/>
  <c r="AP39" i="9"/>
  <c r="AQ39" i="9"/>
  <c r="AR39" i="9"/>
  <c r="AS39" i="9"/>
  <c r="Z40" i="9"/>
  <c r="AA40" i="9"/>
  <c r="AB40" i="9"/>
  <c r="AC40" i="9"/>
  <c r="AD40" i="9"/>
  <c r="AE40" i="9"/>
  <c r="AF40" i="9"/>
  <c r="AG40" i="9"/>
  <c r="AH40" i="9"/>
  <c r="AI40" i="9"/>
  <c r="AJ40" i="9"/>
  <c r="AK40" i="9"/>
  <c r="AL40" i="9"/>
  <c r="AM40" i="9"/>
  <c r="AN40" i="9"/>
  <c r="AO40" i="9"/>
  <c r="AP40" i="9"/>
  <c r="AQ40" i="9"/>
  <c r="AR40" i="9"/>
  <c r="AS40" i="9"/>
  <c r="Z41" i="9"/>
  <c r="AA41" i="9"/>
  <c r="AB41" i="9"/>
  <c r="AC41" i="9"/>
  <c r="AD41" i="9"/>
  <c r="AE41" i="9"/>
  <c r="AF41" i="9"/>
  <c r="AG41" i="9"/>
  <c r="AH41" i="9"/>
  <c r="AI41" i="9"/>
  <c r="AJ41" i="9"/>
  <c r="AK41" i="9"/>
  <c r="AL41" i="9"/>
  <c r="AM41" i="9"/>
  <c r="AN41" i="9"/>
  <c r="AO41" i="9"/>
  <c r="AP41" i="9"/>
  <c r="AQ41" i="9"/>
  <c r="AR41" i="9"/>
  <c r="AS41" i="9"/>
  <c r="Z42" i="9"/>
  <c r="AA42" i="9"/>
  <c r="AB42" i="9"/>
  <c r="AC42" i="9"/>
  <c r="AD42" i="9"/>
  <c r="AE42" i="9"/>
  <c r="AF42" i="9"/>
  <c r="AG42" i="9"/>
  <c r="AH42" i="9"/>
  <c r="AI42" i="9"/>
  <c r="AJ42" i="9"/>
  <c r="AK42" i="9"/>
  <c r="AL42" i="9"/>
  <c r="AM42" i="9"/>
  <c r="AN42" i="9"/>
  <c r="AO42" i="9"/>
  <c r="AP42" i="9"/>
  <c r="AQ42" i="9"/>
  <c r="AR42" i="9"/>
  <c r="AS42" i="9"/>
  <c r="Z43" i="9"/>
  <c r="AA43" i="9"/>
  <c r="AB43" i="9"/>
  <c r="AC43" i="9"/>
  <c r="AD43" i="9"/>
  <c r="AE43" i="9"/>
  <c r="AF43" i="9"/>
  <c r="AG43" i="9"/>
  <c r="AH43" i="9"/>
  <c r="AI43" i="9"/>
  <c r="AJ43" i="9"/>
  <c r="AK43" i="9"/>
  <c r="AL43" i="9"/>
  <c r="AM43" i="9"/>
  <c r="AN43" i="9"/>
  <c r="AO43" i="9"/>
  <c r="AP43" i="9"/>
  <c r="AQ43" i="9"/>
  <c r="AR43" i="9"/>
  <c r="AS43" i="9"/>
  <c r="Z44" i="9"/>
  <c r="AA44" i="9"/>
  <c r="AB44" i="9"/>
  <c r="AC44" i="9"/>
  <c r="AD44" i="9"/>
  <c r="AE44" i="9"/>
  <c r="AF44" i="9"/>
  <c r="AG44" i="9"/>
  <c r="AH44" i="9"/>
  <c r="AI44" i="9"/>
  <c r="AJ44" i="9"/>
  <c r="AK44" i="9"/>
  <c r="AL44" i="9"/>
  <c r="AM44" i="9"/>
  <c r="AN44" i="9"/>
  <c r="AO44" i="9"/>
  <c r="AP44" i="9"/>
  <c r="AQ44" i="9"/>
  <c r="AR44" i="9"/>
  <c r="AS44" i="9"/>
  <c r="Z45" i="9"/>
  <c r="AA45" i="9"/>
  <c r="AB45" i="9"/>
  <c r="AC45" i="9"/>
  <c r="AD45" i="9"/>
  <c r="AE45" i="9"/>
  <c r="AF45" i="9"/>
  <c r="AG45" i="9"/>
  <c r="AH45" i="9"/>
  <c r="AI45" i="9"/>
  <c r="AJ45" i="9"/>
  <c r="AK45" i="9"/>
  <c r="AL45" i="9"/>
  <c r="AM45" i="9"/>
  <c r="AN45" i="9"/>
  <c r="AO45" i="9"/>
  <c r="AP45" i="9"/>
  <c r="AQ45" i="9"/>
  <c r="AR45" i="9"/>
  <c r="AS45" i="9"/>
  <c r="Z46" i="9"/>
  <c r="AA46" i="9"/>
  <c r="AB46" i="9"/>
  <c r="AC46" i="9"/>
  <c r="AD46" i="9"/>
  <c r="AE46" i="9"/>
  <c r="AF46" i="9"/>
  <c r="AG46" i="9"/>
  <c r="AH46" i="9"/>
  <c r="AI46" i="9"/>
  <c r="AJ46" i="9"/>
  <c r="AK46" i="9"/>
  <c r="AL46" i="9"/>
  <c r="AM46" i="9"/>
  <c r="AN46" i="9"/>
  <c r="AO46" i="9"/>
  <c r="AP46" i="9"/>
  <c r="AQ46" i="9"/>
  <c r="AR46" i="9"/>
  <c r="AS46" i="9"/>
  <c r="Z47" i="9"/>
  <c r="AA47" i="9"/>
  <c r="AB47" i="9"/>
  <c r="AC47" i="9"/>
  <c r="AD47" i="9"/>
  <c r="AE47" i="9"/>
  <c r="AF47" i="9"/>
  <c r="AG47" i="9"/>
  <c r="AH47" i="9"/>
  <c r="AI47" i="9"/>
  <c r="AJ47" i="9"/>
  <c r="AK47" i="9"/>
  <c r="AL47" i="9"/>
  <c r="AM47" i="9"/>
  <c r="AN47" i="9"/>
  <c r="AO47" i="9"/>
  <c r="AP47" i="9"/>
  <c r="AQ47" i="9"/>
  <c r="AR47" i="9"/>
  <c r="AS47" i="9"/>
  <c r="Z48" i="9"/>
  <c r="AA48" i="9"/>
  <c r="AB48" i="9"/>
  <c r="AC48" i="9"/>
  <c r="AD48" i="9"/>
  <c r="AE48" i="9"/>
  <c r="AF48" i="9"/>
  <c r="AG48" i="9"/>
  <c r="AH48" i="9"/>
  <c r="AI48" i="9"/>
  <c r="AJ48" i="9"/>
  <c r="AK48" i="9"/>
  <c r="AL48" i="9"/>
  <c r="AM48" i="9"/>
  <c r="AN48" i="9"/>
  <c r="AO48" i="9"/>
  <c r="AP48" i="9"/>
  <c r="AQ48" i="9"/>
  <c r="AR48" i="9"/>
  <c r="AS48" i="9"/>
  <c r="Z49" i="9"/>
  <c r="AA49" i="9"/>
  <c r="AB49" i="9"/>
  <c r="AC49" i="9"/>
  <c r="AD49" i="9"/>
  <c r="AE49" i="9"/>
  <c r="AF49" i="9"/>
  <c r="AG49" i="9"/>
  <c r="AH49" i="9"/>
  <c r="AI49" i="9"/>
  <c r="AJ49" i="9"/>
  <c r="AK49" i="9"/>
  <c r="AL49" i="9"/>
  <c r="AM49" i="9"/>
  <c r="AN49" i="9"/>
  <c r="AO49" i="9"/>
  <c r="AP49" i="9"/>
  <c r="AQ49" i="9"/>
  <c r="AR49" i="9"/>
  <c r="AS49" i="9"/>
  <c r="Z50" i="9"/>
  <c r="AA50" i="9"/>
  <c r="AB50" i="9"/>
  <c r="AC50" i="9"/>
  <c r="AD50" i="9"/>
  <c r="AE50" i="9"/>
  <c r="AF50" i="9"/>
  <c r="AG50" i="9"/>
  <c r="AH50" i="9"/>
  <c r="AI50" i="9"/>
  <c r="AJ50" i="9"/>
  <c r="AK50" i="9"/>
  <c r="AL50" i="9"/>
  <c r="AM50" i="9"/>
  <c r="AN50" i="9"/>
  <c r="AO50" i="9"/>
  <c r="AP50" i="9"/>
  <c r="AQ50" i="9"/>
  <c r="AR50" i="9"/>
  <c r="AS50" i="9"/>
  <c r="Z51" i="9"/>
  <c r="AA51" i="9"/>
  <c r="AB51" i="9"/>
  <c r="AC51" i="9"/>
  <c r="AD51" i="9"/>
  <c r="AE51" i="9"/>
  <c r="AF51" i="9"/>
  <c r="AG51" i="9"/>
  <c r="AH51" i="9"/>
  <c r="AI51" i="9"/>
  <c r="AJ51" i="9"/>
  <c r="AK51" i="9"/>
  <c r="AL51" i="9"/>
  <c r="AM51" i="9"/>
  <c r="AN51" i="9"/>
  <c r="AO51" i="9"/>
  <c r="AP51" i="9"/>
  <c r="AQ51" i="9"/>
  <c r="AR51" i="9"/>
  <c r="AS51" i="9"/>
  <c r="Z52" i="9"/>
  <c r="AA52" i="9"/>
  <c r="AB52" i="9"/>
  <c r="AC52" i="9"/>
  <c r="AD52" i="9"/>
  <c r="AE52" i="9"/>
  <c r="AF52" i="9"/>
  <c r="AG52" i="9"/>
  <c r="AH52" i="9"/>
  <c r="AI52" i="9"/>
  <c r="AJ52" i="9"/>
  <c r="AK52" i="9"/>
  <c r="AL52" i="9"/>
  <c r="AM52" i="9"/>
  <c r="AN52" i="9"/>
  <c r="AO52" i="9"/>
  <c r="AP52" i="9"/>
  <c r="AQ52" i="9"/>
  <c r="AR52" i="9"/>
  <c r="AS52" i="9"/>
  <c r="Z53" i="9"/>
  <c r="AA53" i="9"/>
  <c r="AB53" i="9"/>
  <c r="AC53" i="9"/>
  <c r="AD53" i="9"/>
  <c r="AE53" i="9"/>
  <c r="AF53" i="9"/>
  <c r="AG53" i="9"/>
  <c r="AH53" i="9"/>
  <c r="AI53" i="9"/>
  <c r="AJ53" i="9"/>
  <c r="AK53" i="9"/>
  <c r="AL53" i="9"/>
  <c r="AM53" i="9"/>
  <c r="AN53" i="9"/>
  <c r="AO53" i="9"/>
  <c r="AP53" i="9"/>
  <c r="AQ53" i="9"/>
  <c r="AR53" i="9"/>
  <c r="AS53" i="9"/>
  <c r="Z54" i="9"/>
  <c r="AA54" i="9"/>
  <c r="AB54" i="9"/>
  <c r="AC54" i="9"/>
  <c r="AD54" i="9"/>
  <c r="AE54" i="9"/>
  <c r="AF54" i="9"/>
  <c r="AG54" i="9"/>
  <c r="AH54" i="9"/>
  <c r="AI54" i="9"/>
  <c r="AJ54" i="9"/>
  <c r="AK54" i="9"/>
  <c r="AL54" i="9"/>
  <c r="AM54" i="9"/>
  <c r="AN54" i="9"/>
  <c r="AO54" i="9"/>
  <c r="AP54" i="9"/>
  <c r="AQ54" i="9"/>
  <c r="AR54" i="9"/>
  <c r="AS54" i="9"/>
  <c r="Z55" i="9"/>
  <c r="AA55" i="9"/>
  <c r="AB55" i="9"/>
  <c r="AC55" i="9"/>
  <c r="AD55" i="9"/>
  <c r="AE55" i="9"/>
  <c r="AF55" i="9"/>
  <c r="AG55" i="9"/>
  <c r="AH55" i="9"/>
  <c r="AI55" i="9"/>
  <c r="AJ55" i="9"/>
  <c r="AK55" i="9"/>
  <c r="AL55" i="9"/>
  <c r="AM55" i="9"/>
  <c r="AN55" i="9"/>
  <c r="AO55" i="9"/>
  <c r="AP55" i="9"/>
  <c r="AQ55" i="9"/>
  <c r="AR55" i="9"/>
  <c r="AS55" i="9"/>
  <c r="Z56" i="9"/>
  <c r="AA56" i="9"/>
  <c r="AB56" i="9"/>
  <c r="AC56" i="9"/>
  <c r="AD56" i="9"/>
  <c r="AE56" i="9"/>
  <c r="AF56" i="9"/>
  <c r="AG56" i="9"/>
  <c r="AH56" i="9"/>
  <c r="AI56" i="9"/>
  <c r="AJ56" i="9"/>
  <c r="AK56" i="9"/>
  <c r="AL56" i="9"/>
  <c r="AM56" i="9"/>
  <c r="AN56" i="9"/>
  <c r="AO56" i="9"/>
  <c r="AP56" i="9"/>
  <c r="AQ56" i="9"/>
  <c r="AR56" i="9"/>
  <c r="AS56" i="9"/>
  <c r="Z57" i="9"/>
  <c r="AA57" i="9"/>
  <c r="AB57" i="9"/>
  <c r="AC57" i="9"/>
  <c r="AD57" i="9"/>
  <c r="AE57" i="9"/>
  <c r="AF57" i="9"/>
  <c r="AG57" i="9"/>
  <c r="AH57" i="9"/>
  <c r="AI57" i="9"/>
  <c r="AJ57" i="9"/>
  <c r="AK57" i="9"/>
  <c r="AL57" i="9"/>
  <c r="AM57" i="9"/>
  <c r="AN57" i="9"/>
  <c r="AO57" i="9"/>
  <c r="AP57" i="9"/>
  <c r="AQ57" i="9"/>
  <c r="AR57" i="9"/>
  <c r="AS57" i="9"/>
  <c r="AD8" i="9"/>
  <c r="AE8" i="9"/>
  <c r="AF8" i="9"/>
  <c r="AG8" i="9"/>
  <c r="AH8" i="9"/>
  <c r="AI8" i="9"/>
  <c r="AJ8" i="9"/>
  <c r="AK8" i="9"/>
  <c r="AL8" i="9"/>
  <c r="AM8" i="9"/>
  <c r="AN8" i="9"/>
  <c r="AO8" i="9"/>
  <c r="AP8" i="9"/>
  <c r="AQ8" i="9"/>
  <c r="AR8" i="9"/>
  <c r="AS8" i="9"/>
  <c r="AB8" i="9"/>
  <c r="AA8" i="9"/>
  <c r="Z8" i="9"/>
  <c r="AC8" i="9"/>
  <c r="Q5" i="9"/>
  <c r="AH6" i="37"/>
  <c r="AR6" i="37" s="1"/>
  <c r="AG6" i="37"/>
  <c r="AQ6" i="37" s="1"/>
  <c r="AF6" i="37"/>
  <c r="AP6" i="37" s="1"/>
  <c r="AE6" i="37"/>
  <c r="AO6" i="37" s="1"/>
  <c r="AD6" i="37"/>
  <c r="AN6" i="37" s="1"/>
  <c r="AC6" i="37"/>
  <c r="AM6" i="37" s="1"/>
  <c r="AB6" i="37"/>
  <c r="AL6" i="37" s="1"/>
  <c r="AA6" i="37"/>
  <c r="AK6" i="37" s="1"/>
  <c r="Z6" i="37"/>
  <c r="AJ6" i="37" s="1"/>
  <c r="Y6" i="37"/>
  <c r="AI6" i="37" s="1"/>
  <c r="X6" i="37"/>
  <c r="W6" i="37"/>
  <c r="V6" i="37"/>
  <c r="U6" i="37"/>
  <c r="T6" i="37"/>
  <c r="S6" i="37"/>
  <c r="R6" i="37"/>
  <c r="Q6" i="37"/>
  <c r="P6" i="37"/>
  <c r="O6" i="37"/>
  <c r="AH6" i="36"/>
  <c r="AR6" i="36" s="1"/>
  <c r="AG6" i="36"/>
  <c r="AQ6" i="36" s="1"/>
  <c r="AF6" i="36"/>
  <c r="AP6" i="36" s="1"/>
  <c r="AE6" i="36"/>
  <c r="AO6" i="36" s="1"/>
  <c r="AD6" i="36"/>
  <c r="AN6" i="36" s="1"/>
  <c r="AC6" i="36"/>
  <c r="AM6" i="36" s="1"/>
  <c r="AB6" i="36"/>
  <c r="AL6" i="36" s="1"/>
  <c r="AA6" i="36"/>
  <c r="AK6" i="36" s="1"/>
  <c r="Z6" i="36"/>
  <c r="AJ6" i="36" s="1"/>
  <c r="Y6" i="36"/>
  <c r="AI6" i="36" s="1"/>
  <c r="X6" i="36"/>
  <c r="W6" i="36"/>
  <c r="V6" i="36"/>
  <c r="U6" i="36"/>
  <c r="T6" i="36"/>
  <c r="S6" i="36"/>
  <c r="R6" i="36"/>
  <c r="Q6" i="36"/>
  <c r="P6" i="36"/>
  <c r="O6" i="36"/>
  <c r="AH6" i="35"/>
  <c r="AR6" i="35" s="1"/>
  <c r="AG6" i="35"/>
  <c r="AQ6" i="35" s="1"/>
  <c r="AF6" i="35"/>
  <c r="AP6" i="35" s="1"/>
  <c r="AE6" i="35"/>
  <c r="AO6" i="35" s="1"/>
  <c r="AD6" i="35"/>
  <c r="AN6" i="35" s="1"/>
  <c r="AC6" i="35"/>
  <c r="AM6" i="35" s="1"/>
  <c r="AB6" i="35"/>
  <c r="AL6" i="35" s="1"/>
  <c r="AA6" i="35"/>
  <c r="AK6" i="35" s="1"/>
  <c r="Z6" i="35"/>
  <c r="AJ6" i="35" s="1"/>
  <c r="Y6" i="35"/>
  <c r="AI6" i="35" s="1"/>
  <c r="X6" i="35"/>
  <c r="W6" i="35"/>
  <c r="V6" i="35"/>
  <c r="U6" i="35"/>
  <c r="T6" i="35"/>
  <c r="S6" i="35"/>
  <c r="R6" i="35"/>
  <c r="Q6" i="35"/>
  <c r="P6" i="35"/>
  <c r="O6" i="35"/>
  <c r="AH6" i="34"/>
  <c r="AR6" i="34" s="1"/>
  <c r="AG6" i="34"/>
  <c r="AQ6" i="34" s="1"/>
  <c r="AF6" i="34"/>
  <c r="AP6" i="34" s="1"/>
  <c r="AE6" i="34"/>
  <c r="AO6" i="34" s="1"/>
  <c r="AD6" i="34"/>
  <c r="AN6" i="34" s="1"/>
  <c r="AC6" i="34"/>
  <c r="AM6" i="34" s="1"/>
  <c r="AB6" i="34"/>
  <c r="AL6" i="34" s="1"/>
  <c r="AA6" i="34"/>
  <c r="AK6" i="34" s="1"/>
  <c r="Z6" i="34"/>
  <c r="AJ6" i="34" s="1"/>
  <c r="Y6" i="34"/>
  <c r="AI6" i="34" s="1"/>
  <c r="X6" i="34"/>
  <c r="W6" i="34"/>
  <c r="V6" i="34"/>
  <c r="U6" i="34"/>
  <c r="T6" i="34"/>
  <c r="S6" i="34"/>
  <c r="R6" i="34"/>
  <c r="Q6" i="34"/>
  <c r="P6" i="34"/>
  <c r="O6" i="34"/>
  <c r="AH6" i="33"/>
  <c r="AR6" i="33" s="1"/>
  <c r="AG6" i="33"/>
  <c r="AQ6" i="33" s="1"/>
  <c r="AF6" i="33"/>
  <c r="AP6" i="33" s="1"/>
  <c r="AE6" i="33"/>
  <c r="AO6" i="33" s="1"/>
  <c r="AD6" i="33"/>
  <c r="AN6" i="33" s="1"/>
  <c r="AC6" i="33"/>
  <c r="AM6" i="33" s="1"/>
  <c r="AB6" i="33"/>
  <c r="AL6" i="33" s="1"/>
  <c r="AA6" i="33"/>
  <c r="AK6" i="33" s="1"/>
  <c r="Z6" i="33"/>
  <c r="AJ6" i="33" s="1"/>
  <c r="Y6" i="33"/>
  <c r="AI6" i="33" s="1"/>
  <c r="X6" i="33"/>
  <c r="W6" i="33"/>
  <c r="V6" i="33"/>
  <c r="U6" i="33"/>
  <c r="T6" i="33"/>
  <c r="S6" i="33"/>
  <c r="R6" i="33"/>
  <c r="Q6" i="33"/>
  <c r="P6" i="33"/>
  <c r="O6" i="33"/>
  <c r="AH6" i="32"/>
  <c r="AR6" i="32" s="1"/>
  <c r="AG6" i="32"/>
  <c r="AQ6" i="32" s="1"/>
  <c r="AF6" i="32"/>
  <c r="AP6" i="32" s="1"/>
  <c r="AE6" i="32"/>
  <c r="AO6" i="32" s="1"/>
  <c r="AD6" i="32"/>
  <c r="AN6" i="32" s="1"/>
  <c r="AC6" i="32"/>
  <c r="AM6" i="32" s="1"/>
  <c r="AB6" i="32"/>
  <c r="AL6" i="32" s="1"/>
  <c r="AA6" i="32"/>
  <c r="AK6" i="32" s="1"/>
  <c r="Z6" i="32"/>
  <c r="AJ6" i="32" s="1"/>
  <c r="Y6" i="32"/>
  <c r="AI6" i="32" s="1"/>
  <c r="X6" i="32"/>
  <c r="W6" i="32"/>
  <c r="V6" i="32"/>
  <c r="U6" i="32"/>
  <c r="T6" i="32"/>
  <c r="S6" i="32"/>
  <c r="R6" i="32"/>
  <c r="Q6" i="32"/>
  <c r="P6" i="32"/>
  <c r="O6" i="32"/>
  <c r="AH6" i="31"/>
  <c r="AR6" i="31" s="1"/>
  <c r="AG6" i="31"/>
  <c r="AQ6" i="31" s="1"/>
  <c r="AF6" i="31"/>
  <c r="AP6" i="31" s="1"/>
  <c r="AE6" i="31"/>
  <c r="AO6" i="31" s="1"/>
  <c r="AD6" i="31"/>
  <c r="AN6" i="31" s="1"/>
  <c r="AC6" i="31"/>
  <c r="AM6" i="31" s="1"/>
  <c r="AB6" i="31"/>
  <c r="AL6" i="31" s="1"/>
  <c r="AA6" i="31"/>
  <c r="AK6" i="31" s="1"/>
  <c r="Z6" i="31"/>
  <c r="AJ6" i="31" s="1"/>
  <c r="Y6" i="31"/>
  <c r="AI6" i="31" s="1"/>
  <c r="X6" i="31"/>
  <c r="W6" i="31"/>
  <c r="V6" i="31"/>
  <c r="U6" i="31"/>
  <c r="T6" i="31"/>
  <c r="S6" i="31"/>
  <c r="R6" i="31"/>
  <c r="Q6" i="31"/>
  <c r="P6" i="31"/>
  <c r="O6" i="31"/>
  <c r="AH6" i="29"/>
  <c r="AR6" i="29" s="1"/>
  <c r="AG6" i="29"/>
  <c r="AQ6" i="29" s="1"/>
  <c r="AF6" i="29"/>
  <c r="AP6" i="29" s="1"/>
  <c r="AE6" i="29"/>
  <c r="AO6" i="29" s="1"/>
  <c r="AD6" i="29"/>
  <c r="AN6" i="29" s="1"/>
  <c r="AC6" i="29"/>
  <c r="AM6" i="29" s="1"/>
  <c r="AB6" i="29"/>
  <c r="AL6" i="29" s="1"/>
  <c r="AA6" i="29"/>
  <c r="AK6" i="29" s="1"/>
  <c r="Z6" i="29"/>
  <c r="AJ6" i="29" s="1"/>
  <c r="Y6" i="29"/>
  <c r="AI6" i="29" s="1"/>
  <c r="X6" i="29"/>
  <c r="W6" i="29"/>
  <c r="V6" i="29"/>
  <c r="U6" i="29"/>
  <c r="T6" i="29"/>
  <c r="S6" i="29"/>
  <c r="R6" i="29"/>
  <c r="Q6" i="29"/>
  <c r="P6" i="29"/>
  <c r="O6" i="29"/>
  <c r="AH6" i="26"/>
  <c r="AR6" i="26" s="1"/>
  <c r="AG6" i="26"/>
  <c r="AQ6" i="26" s="1"/>
  <c r="AF6" i="26"/>
  <c r="AP6" i="26" s="1"/>
  <c r="AE6" i="26"/>
  <c r="AO6" i="26" s="1"/>
  <c r="AD6" i="26"/>
  <c r="AN6" i="26" s="1"/>
  <c r="AC6" i="26"/>
  <c r="AM6" i="26" s="1"/>
  <c r="AB6" i="26"/>
  <c r="AL6" i="26" s="1"/>
  <c r="AA6" i="26"/>
  <c r="AK6" i="26" s="1"/>
  <c r="Z6" i="26"/>
  <c r="AJ6" i="26" s="1"/>
  <c r="Y6" i="26"/>
  <c r="AI6" i="26" s="1"/>
  <c r="X6" i="26"/>
  <c r="W6" i="26"/>
  <c r="V6" i="26"/>
  <c r="U6" i="26"/>
  <c r="T6" i="26"/>
  <c r="S6" i="26"/>
  <c r="R6" i="26"/>
  <c r="Q6" i="26"/>
  <c r="P6" i="26"/>
  <c r="O6" i="26"/>
  <c r="AH6" i="25"/>
  <c r="AR6" i="25" s="1"/>
  <c r="AG6" i="25"/>
  <c r="AQ6" i="25" s="1"/>
  <c r="AF6" i="25"/>
  <c r="AP6" i="25" s="1"/>
  <c r="AE6" i="25"/>
  <c r="AO6" i="25" s="1"/>
  <c r="AD6" i="25"/>
  <c r="AN6" i="25" s="1"/>
  <c r="AC6" i="25"/>
  <c r="AM6" i="25" s="1"/>
  <c r="AB6" i="25"/>
  <c r="AL6" i="25" s="1"/>
  <c r="AA6" i="25"/>
  <c r="AK6" i="25" s="1"/>
  <c r="Z6" i="25"/>
  <c r="AJ6" i="25" s="1"/>
  <c r="Y6" i="25"/>
  <c r="AI6" i="25" s="1"/>
  <c r="X6" i="25"/>
  <c r="W6" i="25"/>
  <c r="V6" i="25"/>
  <c r="U6" i="25"/>
  <c r="T6" i="25"/>
  <c r="S6" i="25"/>
  <c r="R6" i="25"/>
  <c r="Q6" i="25"/>
  <c r="P6" i="25"/>
  <c r="O6" i="25"/>
  <c r="AH6" i="24"/>
  <c r="AR6" i="24" s="1"/>
  <c r="AG6" i="24"/>
  <c r="AQ6" i="24" s="1"/>
  <c r="AF6" i="24"/>
  <c r="AP6" i="24" s="1"/>
  <c r="AE6" i="24"/>
  <c r="AO6" i="24" s="1"/>
  <c r="AD6" i="24"/>
  <c r="AN6" i="24" s="1"/>
  <c r="AC6" i="24"/>
  <c r="AM6" i="24" s="1"/>
  <c r="AB6" i="24"/>
  <c r="AL6" i="24" s="1"/>
  <c r="AA6" i="24"/>
  <c r="AK6" i="24" s="1"/>
  <c r="Z6" i="24"/>
  <c r="AJ6" i="24" s="1"/>
  <c r="Y6" i="24"/>
  <c r="AI6" i="24" s="1"/>
  <c r="X6" i="24"/>
  <c r="W6" i="24"/>
  <c r="V6" i="24"/>
  <c r="U6" i="24"/>
  <c r="T6" i="24"/>
  <c r="S6" i="24"/>
  <c r="R6" i="24"/>
  <c r="Q6" i="24"/>
  <c r="P6" i="24"/>
  <c r="O6" i="24"/>
  <c r="AH6" i="23"/>
  <c r="AR6" i="23" s="1"/>
  <c r="AG6" i="23"/>
  <c r="AQ6" i="23" s="1"/>
  <c r="AF6" i="23"/>
  <c r="AP6" i="23" s="1"/>
  <c r="AE6" i="23"/>
  <c r="AO6" i="23" s="1"/>
  <c r="AD6" i="23"/>
  <c r="AN6" i="23" s="1"/>
  <c r="AC6" i="23"/>
  <c r="AM6" i="23" s="1"/>
  <c r="AB6" i="23"/>
  <c r="AL6" i="23" s="1"/>
  <c r="AA6" i="23"/>
  <c r="AK6" i="23" s="1"/>
  <c r="Z6" i="23"/>
  <c r="AJ6" i="23" s="1"/>
  <c r="Y6" i="23"/>
  <c r="AI6" i="23" s="1"/>
  <c r="X6" i="23"/>
  <c r="W6" i="23"/>
  <c r="V6" i="23"/>
  <c r="U6" i="23"/>
  <c r="T6" i="23"/>
  <c r="S6" i="23"/>
  <c r="R6" i="23"/>
  <c r="Q6" i="23"/>
  <c r="P6" i="23"/>
  <c r="O6" i="23"/>
  <c r="Z6" i="14"/>
  <c r="AJ6" i="14" s="1"/>
  <c r="AA6" i="14"/>
  <c r="AK6" i="14" s="1"/>
  <c r="AB6" i="14"/>
  <c r="AL6" i="14" s="1"/>
  <c r="AC6" i="14"/>
  <c r="AM6" i="14" s="1"/>
  <c r="AD6" i="14"/>
  <c r="AN6" i="14" s="1"/>
  <c r="AE6" i="14"/>
  <c r="AO6" i="14" s="1"/>
  <c r="AF6" i="14"/>
  <c r="AP6" i="14" s="1"/>
  <c r="AG6" i="14"/>
  <c r="AQ6" i="14" s="1"/>
  <c r="AH6" i="14"/>
  <c r="AR6" i="14" s="1"/>
  <c r="Y6" i="14"/>
  <c r="AI6" i="14" s="1"/>
  <c r="P6" i="14"/>
  <c r="Q6" i="14"/>
  <c r="R6" i="14"/>
  <c r="S6" i="14"/>
  <c r="T6" i="14"/>
  <c r="U6" i="14"/>
  <c r="V6" i="14"/>
  <c r="W6" i="14"/>
  <c r="X6" i="14"/>
  <c r="O6" i="14"/>
  <c r="B4" i="50"/>
  <c r="B3" i="50"/>
  <c r="B5" i="50" s="1"/>
  <c r="B2" i="50"/>
  <c r="E6" i="50" s="1"/>
  <c r="AZ57" i="9" l="1"/>
  <c r="AZ56" i="9"/>
  <c r="AZ55" i="9"/>
  <c r="AZ54" i="9"/>
  <c r="AZ53" i="9"/>
  <c r="AZ52" i="9"/>
  <c r="AZ51" i="9"/>
  <c r="AZ50" i="9"/>
  <c r="AZ49" i="9"/>
  <c r="AZ48" i="9"/>
  <c r="AZ47" i="9"/>
  <c r="AZ46" i="9"/>
  <c r="AZ45" i="9"/>
  <c r="AZ44" i="9"/>
  <c r="AZ43" i="9"/>
  <c r="AZ42" i="9"/>
  <c r="AZ41" i="9"/>
  <c r="AZ40" i="9"/>
  <c r="AZ39" i="9"/>
  <c r="AZ38" i="9"/>
  <c r="AZ37" i="9"/>
  <c r="AZ36" i="9"/>
  <c r="AZ35" i="9"/>
  <c r="AZ34" i="9"/>
  <c r="AZ33" i="9"/>
  <c r="AZ32" i="9"/>
  <c r="AZ31" i="9"/>
  <c r="AZ30" i="9"/>
  <c r="AZ29" i="9"/>
  <c r="AZ28" i="9"/>
  <c r="AZ27" i="9"/>
  <c r="AZ26" i="9"/>
  <c r="AZ25" i="9"/>
  <c r="AZ24" i="9"/>
  <c r="AZ23" i="9"/>
  <c r="AZ22" i="9"/>
  <c r="AZ21" i="9"/>
  <c r="AZ20" i="9"/>
  <c r="AZ19" i="9"/>
  <c r="AZ18" i="9"/>
  <c r="AZ17" i="9"/>
  <c r="AZ16" i="9"/>
  <c r="AZ15" i="9"/>
  <c r="AZ14" i="9"/>
  <c r="AZ13" i="9"/>
  <c r="AZ12" i="9"/>
  <c r="AZ11" i="9"/>
  <c r="AZ10" i="9"/>
  <c r="AZ9" i="9"/>
  <c r="AZ8" i="9"/>
  <c r="F6" i="50"/>
  <c r="B7" i="50"/>
  <c r="B6" i="50"/>
  <c r="H59" i="38" l="1"/>
  <c r="H59" i="48"/>
  <c r="H61" i="38"/>
  <c r="H61" i="48"/>
  <c r="H62" i="38"/>
  <c r="H62" i="48"/>
  <c r="J61" i="38"/>
  <c r="J61" i="48"/>
  <c r="D49" i="48" l="1"/>
  <c r="D47" i="48"/>
  <c r="D45" i="48"/>
  <c r="D43" i="48"/>
  <c r="D41" i="48"/>
  <c r="D49" i="38"/>
  <c r="D47" i="38"/>
  <c r="D43" i="38"/>
  <c r="D45" i="38"/>
  <c r="S6" i="39"/>
  <c r="I66" i="48"/>
  <c r="I65" i="38"/>
  <c r="I195" i="11"/>
  <c r="F81" i="48"/>
  <c r="E80" i="48"/>
  <c r="I73" i="48"/>
  <c r="H72" i="48"/>
  <c r="D37" i="48"/>
  <c r="D35" i="48"/>
  <c r="D32" i="48"/>
  <c r="D30" i="48"/>
  <c r="D28" i="48"/>
  <c r="D26" i="48"/>
  <c r="D25" i="48"/>
  <c r="D23" i="48"/>
  <c r="D21" i="48"/>
  <c r="D19" i="48"/>
  <c r="D17" i="48"/>
  <c r="D15" i="48"/>
  <c r="K11" i="48"/>
  <c r="E11" i="48"/>
  <c r="K10" i="48"/>
  <c r="E10" i="48"/>
  <c r="K9" i="48"/>
  <c r="K8" i="48"/>
  <c r="Q4" i="13"/>
  <c r="Z9" i="12"/>
  <c r="Z8" i="12"/>
  <c r="G55" i="46"/>
  <c r="G56" i="46"/>
  <c r="G57" i="46"/>
  <c r="G54" i="46"/>
  <c r="G52" i="46"/>
  <c r="G51" i="46"/>
  <c r="G50" i="46"/>
  <c r="I104" i="46"/>
  <c r="I103" i="46"/>
  <c r="R6" i="39"/>
  <c r="Q6" i="39"/>
  <c r="E29" i="45"/>
  <c r="E26" i="45"/>
  <c r="E25" i="45"/>
  <c r="E19" i="45"/>
  <c r="E20" i="45"/>
  <c r="E21" i="45"/>
  <c r="E22" i="45"/>
  <c r="E23" i="45"/>
  <c r="E18" i="45"/>
  <c r="E13" i="45"/>
  <c r="E14" i="45"/>
  <c r="E15" i="45"/>
  <c r="E16" i="45"/>
  <c r="E12" i="45"/>
  <c r="D15" i="38"/>
  <c r="J8" i="45"/>
  <c r="J6" i="45"/>
  <c r="J7" i="45"/>
  <c r="J5" i="45"/>
  <c r="K11" i="38"/>
  <c r="E8" i="45"/>
  <c r="E7" i="45"/>
  <c r="Z10" i="12" l="1"/>
  <c r="J6" i="1" s="1"/>
  <c r="AT11" i="33"/>
  <c r="J8" i="1" s="1"/>
  <c r="C115" i="11"/>
  <c r="C110" i="11"/>
  <c r="C100" i="11"/>
  <c r="K116" i="11"/>
  <c r="J116" i="11"/>
  <c r="I116" i="11"/>
  <c r="H116" i="11"/>
  <c r="K111" i="11"/>
  <c r="J111" i="11"/>
  <c r="I111" i="11"/>
  <c r="H111" i="11"/>
  <c r="K106" i="11"/>
  <c r="J106" i="11"/>
  <c r="I106" i="11"/>
  <c r="H106" i="11"/>
  <c r="K101" i="11"/>
  <c r="J101" i="11"/>
  <c r="I101" i="11"/>
  <c r="H101" i="11"/>
  <c r="K96" i="11"/>
  <c r="J96" i="11"/>
  <c r="I96" i="11"/>
  <c r="H96" i="11"/>
  <c r="C95" i="11"/>
  <c r="C75" i="11"/>
  <c r="C70" i="11"/>
  <c r="C60" i="11"/>
  <c r="C55" i="11"/>
  <c r="C93" i="11"/>
  <c r="E23" i="11"/>
  <c r="C53" i="11"/>
  <c r="E12" i="11"/>
  <c r="E209" i="11"/>
  <c r="F80" i="38"/>
  <c r="E208" i="11"/>
  <c r="E79" i="38"/>
  <c r="H201" i="11"/>
  <c r="I72" i="38"/>
  <c r="H200" i="11"/>
  <c r="H71" i="38"/>
  <c r="E8" i="11"/>
  <c r="E7" i="11"/>
  <c r="E10" i="38"/>
  <c r="D53" i="38"/>
  <c r="C59" i="41"/>
  <c r="C57" i="41"/>
  <c r="D57" i="41" s="1"/>
  <c r="C56" i="41"/>
  <c r="D56" i="41" s="1"/>
  <c r="C55" i="41"/>
  <c r="D55" i="41" s="1"/>
  <c r="C54" i="41"/>
  <c r="D54" i="41" s="1"/>
  <c r="C53" i="41"/>
  <c r="D53" i="41" s="1"/>
  <c r="C52" i="41"/>
  <c r="D52" i="41" s="1"/>
  <c r="C51" i="41"/>
  <c r="D51" i="41" s="1"/>
  <c r="C50" i="41"/>
  <c r="D50" i="41" s="1"/>
  <c r="C49" i="41"/>
  <c r="D49" i="41" s="1"/>
  <c r="C48" i="41"/>
  <c r="D48" i="41" s="1"/>
  <c r="C47" i="41"/>
  <c r="D47" i="41" s="1"/>
  <c r="C46" i="41"/>
  <c r="D46" i="41" s="1"/>
  <c r="C45" i="41"/>
  <c r="D45" i="41" s="1"/>
  <c r="C44" i="41"/>
  <c r="D44" i="41" s="1"/>
  <c r="C43" i="41"/>
  <c r="D43" i="41" s="1"/>
  <c r="C42" i="41"/>
  <c r="D42" i="41" s="1"/>
  <c r="C41" i="41"/>
  <c r="D41" i="41" s="1"/>
  <c r="C40" i="41"/>
  <c r="D40" i="41" s="1"/>
  <c r="C39" i="41"/>
  <c r="D39" i="41" s="1"/>
  <c r="C38" i="41"/>
  <c r="D38" i="41" s="1"/>
  <c r="C37" i="41"/>
  <c r="D37" i="41" s="1"/>
  <c r="C36" i="41"/>
  <c r="D36" i="41" s="1"/>
  <c r="C35" i="41"/>
  <c r="D35" i="41" s="1"/>
  <c r="C34" i="41"/>
  <c r="D34" i="41" s="1"/>
  <c r="C33" i="41"/>
  <c r="D33" i="41" s="1"/>
  <c r="C32" i="41"/>
  <c r="D32" i="41" s="1"/>
  <c r="C31" i="41"/>
  <c r="D31" i="41" s="1"/>
  <c r="C30" i="41"/>
  <c r="D30" i="41" s="1"/>
  <c r="C29" i="41"/>
  <c r="D29" i="41" s="1"/>
  <c r="C28" i="41"/>
  <c r="D28" i="41" s="1"/>
  <c r="C27" i="41"/>
  <c r="D27" i="41" s="1"/>
  <c r="C26" i="41"/>
  <c r="D26" i="41" s="1"/>
  <c r="C25" i="41"/>
  <c r="D25" i="41" s="1"/>
  <c r="C24" i="41"/>
  <c r="D24" i="41" s="1"/>
  <c r="C23" i="41"/>
  <c r="D23" i="41" s="1"/>
  <c r="C22" i="41"/>
  <c r="D22" i="41" s="1"/>
  <c r="C21" i="41"/>
  <c r="D21" i="41" s="1"/>
  <c r="C20" i="41"/>
  <c r="D20" i="41" s="1"/>
  <c r="C19" i="41"/>
  <c r="D19" i="41" s="1"/>
  <c r="C18" i="41"/>
  <c r="D18" i="41" s="1"/>
  <c r="C17" i="41"/>
  <c r="D17" i="41" s="1"/>
  <c r="C16" i="41"/>
  <c r="D16" i="41" s="1"/>
  <c r="C15" i="41"/>
  <c r="D15" i="41" s="1"/>
  <c r="C14" i="41"/>
  <c r="D14" i="41" s="1"/>
  <c r="C13" i="41"/>
  <c r="D13" i="41" s="1"/>
  <c r="C12" i="41"/>
  <c r="D12" i="41" s="1"/>
  <c r="C11" i="41"/>
  <c r="D11" i="41" s="1"/>
  <c r="C10" i="41"/>
  <c r="D10" i="41" s="1"/>
  <c r="C9" i="41"/>
  <c r="D9" i="41" s="1"/>
  <c r="C8" i="41"/>
  <c r="D8" i="41" s="1"/>
  <c r="D41" i="38"/>
  <c r="D37" i="38"/>
  <c r="D34" i="38"/>
  <c r="D32" i="38"/>
  <c r="D30" i="38"/>
  <c r="D28" i="38"/>
  <c r="D26" i="38"/>
  <c r="D25" i="38"/>
  <c r="D23" i="38"/>
  <c r="D21" i="38"/>
  <c r="D19" i="38"/>
  <c r="D17" i="38"/>
  <c r="K10" i="38"/>
  <c r="K9" i="38"/>
  <c r="K8" i="38"/>
  <c r="E11" i="38"/>
  <c r="T6" i="39"/>
  <c r="P6" i="39"/>
  <c r="O6" i="39"/>
  <c r="N6" i="39"/>
  <c r="M6" i="39"/>
  <c r="L6" i="39"/>
  <c r="K6" i="39"/>
  <c r="J6" i="39"/>
  <c r="I6" i="39"/>
  <c r="H6" i="39"/>
  <c r="G6" i="39"/>
  <c r="F6" i="39"/>
  <c r="E6" i="39"/>
  <c r="D6" i="39"/>
  <c r="C68" i="39"/>
  <c r="C57" i="39"/>
  <c r="C56" i="39"/>
  <c r="C55" i="39"/>
  <c r="C54" i="39"/>
  <c r="C53" i="39"/>
  <c r="C52" i="39"/>
  <c r="C51" i="39"/>
  <c r="C50" i="39"/>
  <c r="C49" i="39"/>
  <c r="C48" i="39"/>
  <c r="C47" i="39"/>
  <c r="C46" i="39"/>
  <c r="C45" i="39"/>
  <c r="C44" i="39"/>
  <c r="C43" i="39"/>
  <c r="C42" i="39"/>
  <c r="C41" i="39"/>
  <c r="C40" i="39"/>
  <c r="C39" i="39"/>
  <c r="C38" i="39"/>
  <c r="C37" i="39"/>
  <c r="C36" i="39"/>
  <c r="C35" i="39"/>
  <c r="C34" i="39"/>
  <c r="C33" i="39"/>
  <c r="C32" i="39"/>
  <c r="C31" i="39"/>
  <c r="C30" i="39"/>
  <c r="C29" i="39"/>
  <c r="C28" i="39"/>
  <c r="C27" i="39"/>
  <c r="C26" i="39"/>
  <c r="C25" i="39"/>
  <c r="C24" i="39"/>
  <c r="C23" i="39"/>
  <c r="C22" i="39"/>
  <c r="C21" i="39"/>
  <c r="C20" i="39"/>
  <c r="C19" i="39"/>
  <c r="C18" i="39"/>
  <c r="C17" i="39"/>
  <c r="C16" i="39"/>
  <c r="C15" i="39"/>
  <c r="C14" i="39"/>
  <c r="C13" i="39"/>
  <c r="C12" i="39"/>
  <c r="C11" i="39"/>
  <c r="C10" i="39"/>
  <c r="C9" i="39"/>
  <c r="C8" i="39"/>
  <c r="D4" i="39"/>
  <c r="C38" i="12"/>
  <c r="C39" i="12"/>
  <c r="C40" i="12"/>
  <c r="C41" i="12"/>
  <c r="C42" i="12"/>
  <c r="C43" i="12"/>
  <c r="C44" i="12"/>
  <c r="C45" i="12"/>
  <c r="C46" i="12"/>
  <c r="C47" i="12"/>
  <c r="C48" i="12"/>
  <c r="C49" i="12"/>
  <c r="C50" i="12"/>
  <c r="C51" i="12"/>
  <c r="C52" i="12"/>
  <c r="C53" i="12"/>
  <c r="C54" i="12"/>
  <c r="C55" i="12"/>
  <c r="C56" i="12"/>
  <c r="C57" i="12"/>
  <c r="C8" i="12"/>
  <c r="A1" i="37"/>
  <c r="D60" i="37"/>
  <c r="AH58" i="37"/>
  <c r="AG58" i="37"/>
  <c r="AF58" i="37"/>
  <c r="AE58" i="37"/>
  <c r="AD58" i="37"/>
  <c r="AC58" i="37"/>
  <c r="AB58" i="37"/>
  <c r="AA58" i="37"/>
  <c r="Z58" i="37"/>
  <c r="Y58" i="37"/>
  <c r="X58" i="37"/>
  <c r="W58" i="37"/>
  <c r="V58" i="37"/>
  <c r="U58" i="37"/>
  <c r="T58" i="37"/>
  <c r="S58" i="37"/>
  <c r="R58" i="37"/>
  <c r="Q58" i="37"/>
  <c r="P58" i="37"/>
  <c r="O58" i="37"/>
  <c r="N58" i="37"/>
  <c r="M58" i="37"/>
  <c r="L58" i="37"/>
  <c r="K58" i="37"/>
  <c r="J58" i="37"/>
  <c r="I58" i="37"/>
  <c r="H58" i="37"/>
  <c r="G58" i="37"/>
  <c r="F58" i="37"/>
  <c r="E58" i="37"/>
  <c r="D57" i="37"/>
  <c r="D56" i="37"/>
  <c r="D55" i="37"/>
  <c r="D54" i="37"/>
  <c r="D53" i="37"/>
  <c r="D52" i="37"/>
  <c r="D51" i="37"/>
  <c r="D50" i="37"/>
  <c r="D49" i="37"/>
  <c r="D48" i="37"/>
  <c r="D47" i="37"/>
  <c r="D46" i="37"/>
  <c r="D45" i="37"/>
  <c r="D44" i="37"/>
  <c r="D43" i="37"/>
  <c r="D42" i="37"/>
  <c r="D41" i="37"/>
  <c r="D40" i="37"/>
  <c r="D39" i="37"/>
  <c r="D38" i="37"/>
  <c r="D37" i="37"/>
  <c r="D36" i="37"/>
  <c r="D35" i="37"/>
  <c r="D34" i="37"/>
  <c r="D33" i="37"/>
  <c r="D32" i="37"/>
  <c r="D31" i="37"/>
  <c r="D30" i="37"/>
  <c r="D29" i="37"/>
  <c r="D28" i="37"/>
  <c r="S27" i="39"/>
  <c r="D27" i="37"/>
  <c r="S26" i="39"/>
  <c r="D26" i="37"/>
  <c r="S25" i="39"/>
  <c r="D25" i="37"/>
  <c r="S24" i="39"/>
  <c r="D24" i="37"/>
  <c r="S23" i="39"/>
  <c r="D23" i="37"/>
  <c r="S22" i="39"/>
  <c r="D22" i="37"/>
  <c r="S21" i="39"/>
  <c r="D21" i="37"/>
  <c r="S20" i="39"/>
  <c r="D20" i="37"/>
  <c r="S19" i="39"/>
  <c r="D19" i="37"/>
  <c r="S18" i="39"/>
  <c r="D18" i="37"/>
  <c r="S17" i="39"/>
  <c r="D17" i="37"/>
  <c r="S16" i="39"/>
  <c r="D16" i="37"/>
  <c r="S15" i="39"/>
  <c r="D15" i="37"/>
  <c r="S14" i="39"/>
  <c r="D14" i="37"/>
  <c r="S13" i="39"/>
  <c r="D13" i="37"/>
  <c r="S12" i="39"/>
  <c r="D12" i="37"/>
  <c r="S11" i="39"/>
  <c r="D11" i="37"/>
  <c r="S10" i="39"/>
  <c r="D10" i="37"/>
  <c r="S9" i="39"/>
  <c r="D9" i="37"/>
  <c r="S8" i="39"/>
  <c r="D8" i="37"/>
  <c r="E4" i="37"/>
  <c r="A1" i="34"/>
  <c r="A1" i="36"/>
  <c r="D60" i="36"/>
  <c r="AH58" i="36"/>
  <c r="AG58" i="36"/>
  <c r="AF58" i="36"/>
  <c r="AE58" i="36"/>
  <c r="AD58" i="36"/>
  <c r="AC58" i="36"/>
  <c r="AB58" i="36"/>
  <c r="AA58" i="36"/>
  <c r="Z58" i="36"/>
  <c r="Y58" i="36"/>
  <c r="X58" i="36"/>
  <c r="W58" i="36"/>
  <c r="V58" i="36"/>
  <c r="U58" i="36"/>
  <c r="T58" i="36"/>
  <c r="S58" i="36"/>
  <c r="R58" i="36"/>
  <c r="Q58" i="36"/>
  <c r="P58" i="36"/>
  <c r="O58" i="36"/>
  <c r="N58" i="36"/>
  <c r="M58" i="36"/>
  <c r="L58" i="36"/>
  <c r="K58" i="36"/>
  <c r="J58" i="36"/>
  <c r="I58" i="36"/>
  <c r="H58" i="36"/>
  <c r="G58" i="36"/>
  <c r="F58" i="36"/>
  <c r="E58" i="36"/>
  <c r="D57" i="36"/>
  <c r="D56" i="36"/>
  <c r="D55" i="36"/>
  <c r="D54" i="36"/>
  <c r="D53" i="36"/>
  <c r="D52" i="36"/>
  <c r="D51" i="36"/>
  <c r="D50" i="36"/>
  <c r="D49" i="36"/>
  <c r="D48" i="36"/>
  <c r="D47" i="36"/>
  <c r="D46" i="36"/>
  <c r="D45" i="36"/>
  <c r="D44" i="36"/>
  <c r="D43" i="36"/>
  <c r="D42" i="36"/>
  <c r="D41" i="36"/>
  <c r="D40" i="36"/>
  <c r="D39" i="36"/>
  <c r="D38" i="36"/>
  <c r="D37" i="36"/>
  <c r="D36" i="36"/>
  <c r="D35" i="36"/>
  <c r="D34" i="36"/>
  <c r="D33" i="36"/>
  <c r="D32" i="36"/>
  <c r="D31" i="36"/>
  <c r="D30" i="36"/>
  <c r="D29" i="36"/>
  <c r="D28" i="36"/>
  <c r="D27" i="36"/>
  <c r="D26" i="36"/>
  <c r="D25" i="36"/>
  <c r="D24" i="36"/>
  <c r="D23" i="36"/>
  <c r="D22" i="36"/>
  <c r="D21" i="36"/>
  <c r="D20" i="36"/>
  <c r="D19" i="36"/>
  <c r="D18" i="36"/>
  <c r="D17" i="36"/>
  <c r="D16" i="36"/>
  <c r="D15" i="36"/>
  <c r="D14" i="36"/>
  <c r="D13" i="36"/>
  <c r="D12" i="36"/>
  <c r="R11" i="39"/>
  <c r="D11" i="36"/>
  <c r="R10" i="39"/>
  <c r="D10" i="36"/>
  <c r="R9" i="39"/>
  <c r="D9" i="36"/>
  <c r="R8" i="39"/>
  <c r="D8" i="36"/>
  <c r="E4" i="36"/>
  <c r="A1" i="35"/>
  <c r="E4" i="35" s="1"/>
  <c r="D60" i="35"/>
  <c r="AH58" i="35"/>
  <c r="AG58" i="35"/>
  <c r="AF58" i="35"/>
  <c r="AE58" i="35"/>
  <c r="AD58" i="35"/>
  <c r="AC58" i="35"/>
  <c r="AB58" i="35"/>
  <c r="AA58" i="35"/>
  <c r="Z58" i="35"/>
  <c r="Y58" i="35"/>
  <c r="X58" i="35"/>
  <c r="W58" i="35"/>
  <c r="V58" i="35"/>
  <c r="U58" i="35"/>
  <c r="T58" i="35"/>
  <c r="S58" i="35"/>
  <c r="R58" i="35"/>
  <c r="Q58" i="35"/>
  <c r="P58" i="35"/>
  <c r="O58" i="35"/>
  <c r="N58" i="35"/>
  <c r="M58" i="35"/>
  <c r="L58" i="35"/>
  <c r="K58" i="35"/>
  <c r="J58" i="35"/>
  <c r="I58" i="35"/>
  <c r="H58" i="35"/>
  <c r="G58" i="35"/>
  <c r="F58" i="35"/>
  <c r="E58" i="35"/>
  <c r="D57" i="35"/>
  <c r="D56" i="35"/>
  <c r="D55" i="35"/>
  <c r="D54" i="35"/>
  <c r="D53" i="35"/>
  <c r="D52" i="35"/>
  <c r="D51" i="35"/>
  <c r="D50" i="35"/>
  <c r="D49" i="35"/>
  <c r="D48" i="35"/>
  <c r="D47" i="35"/>
  <c r="D46" i="35"/>
  <c r="D45" i="35"/>
  <c r="D44" i="35"/>
  <c r="D43" i="35"/>
  <c r="D42" i="35"/>
  <c r="D41" i="35"/>
  <c r="D40" i="35"/>
  <c r="D39" i="35"/>
  <c r="D38" i="35"/>
  <c r="D37" i="35"/>
  <c r="D36" i="35"/>
  <c r="D35" i="35"/>
  <c r="D34" i="35"/>
  <c r="D33" i="35"/>
  <c r="D32" i="35"/>
  <c r="D31" i="35"/>
  <c r="D30" i="35"/>
  <c r="D29" i="35"/>
  <c r="D28" i="35"/>
  <c r="D27" i="35"/>
  <c r="D26" i="35"/>
  <c r="D25" i="35"/>
  <c r="D24" i="35"/>
  <c r="D23" i="35"/>
  <c r="D22" i="35"/>
  <c r="D21" i="35"/>
  <c r="D20" i="35"/>
  <c r="D19" i="35"/>
  <c r="D18" i="35"/>
  <c r="D17" i="35"/>
  <c r="D16" i="35"/>
  <c r="D15" i="35"/>
  <c r="D14" i="35"/>
  <c r="D13" i="35"/>
  <c r="D12" i="35"/>
  <c r="D11" i="35"/>
  <c r="D10" i="35"/>
  <c r="D9" i="35"/>
  <c r="D8" i="35"/>
  <c r="D60" i="34"/>
  <c r="AH58" i="34"/>
  <c r="AG58"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7" i="34"/>
  <c r="D56" i="34"/>
  <c r="D55" i="34"/>
  <c r="D54" i="34"/>
  <c r="D53" i="34"/>
  <c r="D52" i="34"/>
  <c r="D51" i="34"/>
  <c r="D50" i="34"/>
  <c r="D49" i="34"/>
  <c r="D48" i="34"/>
  <c r="D47" i="34"/>
  <c r="D46" i="34"/>
  <c r="D45" i="34"/>
  <c r="D44" i="34"/>
  <c r="D43" i="34"/>
  <c r="D42" i="34"/>
  <c r="D41" i="34"/>
  <c r="D40" i="34"/>
  <c r="D39" i="34"/>
  <c r="D38" i="34"/>
  <c r="D37" i="34"/>
  <c r="D36" i="34"/>
  <c r="D35" i="34"/>
  <c r="D34" i="34"/>
  <c r="D33" i="34"/>
  <c r="D32" i="34"/>
  <c r="D31" i="34"/>
  <c r="D30" i="34"/>
  <c r="D29" i="34"/>
  <c r="D28" i="34"/>
  <c r="D27" i="34"/>
  <c r="D26" i="34"/>
  <c r="D25" i="34"/>
  <c r="D24" i="34"/>
  <c r="D23" i="34"/>
  <c r="D22" i="34"/>
  <c r="D21" i="34"/>
  <c r="D20" i="34"/>
  <c r="D19" i="34"/>
  <c r="D18" i="34"/>
  <c r="D17" i="34"/>
  <c r="D16" i="34"/>
  <c r="D15" i="34"/>
  <c r="D14" i="34"/>
  <c r="D13" i="34"/>
  <c r="D12" i="34"/>
  <c r="D11" i="34"/>
  <c r="P10" i="39"/>
  <c r="D10" i="34"/>
  <c r="P9" i="39"/>
  <c r="D9" i="34"/>
  <c r="D8" i="34"/>
  <c r="E4" i="34"/>
  <c r="A1" i="33"/>
  <c r="D60" i="33"/>
  <c r="AH58" i="33"/>
  <c r="AG58" i="33"/>
  <c r="AF58" i="33"/>
  <c r="AE58" i="33"/>
  <c r="AD58" i="33"/>
  <c r="AC58" i="33"/>
  <c r="AB58" i="33"/>
  <c r="AA58" i="33"/>
  <c r="Z58" i="33"/>
  <c r="Y58" i="33"/>
  <c r="X58" i="33"/>
  <c r="W58" i="33"/>
  <c r="V58" i="33"/>
  <c r="U58" i="33"/>
  <c r="T58" i="33"/>
  <c r="S58" i="33"/>
  <c r="R58" i="33"/>
  <c r="Q58" i="33"/>
  <c r="P58" i="33"/>
  <c r="O58" i="33"/>
  <c r="N58" i="33"/>
  <c r="M58" i="33"/>
  <c r="L58" i="33"/>
  <c r="K58" i="33"/>
  <c r="J58" i="33"/>
  <c r="I58" i="33"/>
  <c r="H58" i="33"/>
  <c r="G58" i="33"/>
  <c r="F58" i="33"/>
  <c r="E58" i="33"/>
  <c r="D57" i="33"/>
  <c r="D56" i="33"/>
  <c r="D55" i="33"/>
  <c r="D54" i="33"/>
  <c r="D53" i="33"/>
  <c r="D52" i="33"/>
  <c r="D51" i="33"/>
  <c r="D50" i="33"/>
  <c r="D49" i="33"/>
  <c r="D48" i="33"/>
  <c r="D47" i="33"/>
  <c r="D46"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10" i="33"/>
  <c r="D9" i="33"/>
  <c r="D8" i="33"/>
  <c r="E4" i="33"/>
  <c r="A1" i="32"/>
  <c r="D60" i="32"/>
  <c r="AH58" i="32"/>
  <c r="AG58" i="32"/>
  <c r="AF58" i="32"/>
  <c r="AE58" i="32"/>
  <c r="AD58" i="32"/>
  <c r="AC58" i="32"/>
  <c r="AB58" i="32"/>
  <c r="AA58" i="32"/>
  <c r="Z58" i="32"/>
  <c r="Y58" i="32"/>
  <c r="X58" i="32"/>
  <c r="W58" i="32"/>
  <c r="V58" i="32"/>
  <c r="U58" i="32"/>
  <c r="T58" i="32"/>
  <c r="S58" i="32"/>
  <c r="R58" i="32"/>
  <c r="Q58" i="32"/>
  <c r="P58" i="32"/>
  <c r="O58" i="32"/>
  <c r="N58" i="32"/>
  <c r="M58" i="32"/>
  <c r="L58" i="32"/>
  <c r="K58" i="32"/>
  <c r="J58" i="32"/>
  <c r="I58" i="32"/>
  <c r="H58" i="32"/>
  <c r="G58" i="32"/>
  <c r="F58" i="32"/>
  <c r="E58" i="32"/>
  <c r="D57" i="32"/>
  <c r="D56" i="32"/>
  <c r="D55" i="32"/>
  <c r="D54" i="32"/>
  <c r="D53" i="32"/>
  <c r="D52" i="32"/>
  <c r="D51" i="32"/>
  <c r="D50" i="32"/>
  <c r="D49" i="32"/>
  <c r="D48" i="32"/>
  <c r="D47" i="32"/>
  <c r="D46" i="32"/>
  <c r="D45" i="32"/>
  <c r="D44" i="32"/>
  <c r="D43" i="32"/>
  <c r="D42" i="32"/>
  <c r="D41" i="32"/>
  <c r="D40" i="32"/>
  <c r="D39" i="32"/>
  <c r="D38" i="32"/>
  <c r="D37" i="32"/>
  <c r="D36" i="32"/>
  <c r="D35" i="32"/>
  <c r="D34" i="32"/>
  <c r="D33" i="32"/>
  <c r="D32" i="32"/>
  <c r="D31" i="32"/>
  <c r="D30" i="32"/>
  <c r="D29" i="32"/>
  <c r="D28" i="32"/>
  <c r="D27" i="32"/>
  <c r="D26" i="32"/>
  <c r="D25" i="32"/>
  <c r="D24" i="32"/>
  <c r="D23" i="32"/>
  <c r="D22" i="32"/>
  <c r="D21" i="32"/>
  <c r="D20" i="32"/>
  <c r="D19" i="32"/>
  <c r="D18" i="32"/>
  <c r="D17" i="32"/>
  <c r="D16" i="32"/>
  <c r="D15" i="32"/>
  <c r="D14" i="32"/>
  <c r="D13" i="32"/>
  <c r="D12" i="32"/>
  <c r="D11" i="32"/>
  <c r="D10" i="32"/>
  <c r="D9" i="32"/>
  <c r="D8" i="32"/>
  <c r="E4" i="32"/>
  <c r="A1" i="31"/>
  <c r="D60" i="31"/>
  <c r="AH58" i="31"/>
  <c r="AG58" i="31"/>
  <c r="AF58" i="31"/>
  <c r="AE58" i="31"/>
  <c r="AD58" i="31"/>
  <c r="AC58" i="31"/>
  <c r="AB58" i="31"/>
  <c r="AA58" i="31"/>
  <c r="Z58" i="31"/>
  <c r="Y58" i="31"/>
  <c r="X58" i="31"/>
  <c r="W58" i="31"/>
  <c r="V58" i="31"/>
  <c r="U58" i="31"/>
  <c r="T58" i="31"/>
  <c r="S58" i="31"/>
  <c r="R58" i="31"/>
  <c r="Q58" i="31"/>
  <c r="P58" i="31"/>
  <c r="O58" i="31"/>
  <c r="N58" i="31"/>
  <c r="M58" i="31"/>
  <c r="L58" i="31"/>
  <c r="K58" i="31"/>
  <c r="J58" i="31"/>
  <c r="I58" i="31"/>
  <c r="H58" i="31"/>
  <c r="G58" i="31"/>
  <c r="F58" i="31"/>
  <c r="E58" i="31"/>
  <c r="D57" i="31"/>
  <c r="D56" i="31"/>
  <c r="D55" i="31"/>
  <c r="D54" i="31"/>
  <c r="D53" i="31"/>
  <c r="D52" i="31"/>
  <c r="D51" i="31"/>
  <c r="D50" i="31"/>
  <c r="D49" i="31"/>
  <c r="D48" i="31"/>
  <c r="D47" i="31"/>
  <c r="D46" i="31"/>
  <c r="D45" i="31"/>
  <c r="D44" i="31"/>
  <c r="D43" i="31"/>
  <c r="D42" i="31"/>
  <c r="D41" i="31"/>
  <c r="D40" i="31"/>
  <c r="D39" i="31"/>
  <c r="D38" i="31"/>
  <c r="D37" i="31"/>
  <c r="D36" i="31"/>
  <c r="D35" i="31"/>
  <c r="D34" i="31"/>
  <c r="D33" i="31"/>
  <c r="D32" i="31"/>
  <c r="D31" i="31"/>
  <c r="D30" i="31"/>
  <c r="D29" i="31"/>
  <c r="D28" i="31"/>
  <c r="D27" i="31"/>
  <c r="D26" i="31"/>
  <c r="D25" i="31"/>
  <c r="D24" i="31"/>
  <c r="D23" i="31"/>
  <c r="D22" i="31"/>
  <c r="D21" i="31"/>
  <c r="D20" i="31"/>
  <c r="D19" i="31"/>
  <c r="D18" i="31"/>
  <c r="D17" i="31"/>
  <c r="D16" i="31"/>
  <c r="D15" i="31"/>
  <c r="D14" i="31"/>
  <c r="D13" i="31"/>
  <c r="D12" i="31"/>
  <c r="D11" i="31"/>
  <c r="D10" i="31"/>
  <c r="D9" i="31"/>
  <c r="D8" i="31"/>
  <c r="E4" i="31"/>
  <c r="A1" i="30"/>
  <c r="D60" i="30"/>
  <c r="N58" i="30"/>
  <c r="M58" i="30"/>
  <c r="L58" i="30"/>
  <c r="K58" i="30"/>
  <c r="J58" i="30"/>
  <c r="I58" i="30"/>
  <c r="H58" i="30"/>
  <c r="G58" i="30"/>
  <c r="F58" i="30"/>
  <c r="E58" i="30"/>
  <c r="D57" i="30"/>
  <c r="D56" i="30"/>
  <c r="D55" i="30"/>
  <c r="D54" i="30"/>
  <c r="D53" i="30"/>
  <c r="D52" i="30"/>
  <c r="D51" i="30"/>
  <c r="D50" i="30"/>
  <c r="D49" i="30"/>
  <c r="D48" i="30"/>
  <c r="D47" i="30"/>
  <c r="D46" i="30"/>
  <c r="D45" i="30"/>
  <c r="D44" i="30"/>
  <c r="D43" i="30"/>
  <c r="D42" i="30"/>
  <c r="D41" i="30"/>
  <c r="D40" i="30"/>
  <c r="D39" i="30"/>
  <c r="D38" i="30"/>
  <c r="D37" i="30"/>
  <c r="D36" i="30"/>
  <c r="D35" i="30"/>
  <c r="D34" i="30"/>
  <c r="D33" i="30"/>
  <c r="D32" i="30"/>
  <c r="D31" i="30"/>
  <c r="D30" i="30"/>
  <c r="D29" i="30"/>
  <c r="D28" i="30"/>
  <c r="D27" i="30"/>
  <c r="D26" i="30"/>
  <c r="D25" i="30"/>
  <c r="D24" i="30"/>
  <c r="D23" i="30"/>
  <c r="D22" i="30"/>
  <c r="D21" i="30"/>
  <c r="D20" i="30"/>
  <c r="D19" i="30"/>
  <c r="D18" i="30"/>
  <c r="D17" i="30"/>
  <c r="D16" i="30"/>
  <c r="D15" i="30"/>
  <c r="D14" i="30"/>
  <c r="D13" i="30"/>
  <c r="D12" i="30"/>
  <c r="D11" i="30"/>
  <c r="D10" i="30"/>
  <c r="D9" i="30"/>
  <c r="D8" i="30"/>
  <c r="E4" i="30"/>
  <c r="A1" i="29"/>
  <c r="D60" i="29"/>
  <c r="AH58" i="29"/>
  <c r="AG58" i="29"/>
  <c r="AF58" i="29"/>
  <c r="AE58" i="29"/>
  <c r="AD58" i="29"/>
  <c r="AC58" i="29"/>
  <c r="AB58" i="29"/>
  <c r="AA58" i="29"/>
  <c r="Z58" i="29"/>
  <c r="Y58" i="29"/>
  <c r="X58" i="29"/>
  <c r="W58" i="29"/>
  <c r="V58" i="29"/>
  <c r="U58" i="29"/>
  <c r="T58" i="29"/>
  <c r="S58" i="29"/>
  <c r="R58" i="29"/>
  <c r="Q58" i="29"/>
  <c r="P58" i="29"/>
  <c r="O58" i="29"/>
  <c r="N58" i="29"/>
  <c r="M58" i="29"/>
  <c r="L58" i="29"/>
  <c r="K58" i="29"/>
  <c r="J58" i="29"/>
  <c r="I58" i="29"/>
  <c r="H58" i="29"/>
  <c r="G58" i="29"/>
  <c r="F58" i="29"/>
  <c r="E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E4" i="29"/>
  <c r="A1" i="28"/>
  <c r="D60" i="28"/>
  <c r="N58" i="28"/>
  <c r="M58" i="28"/>
  <c r="L58" i="28"/>
  <c r="K58" i="28"/>
  <c r="J58" i="28"/>
  <c r="I58" i="28"/>
  <c r="H58" i="28"/>
  <c r="G58" i="28"/>
  <c r="F58" i="28"/>
  <c r="E58" i="28"/>
  <c r="BG57" i="28"/>
  <c r="D57" i="28"/>
  <c r="BG56" i="28"/>
  <c r="D56" i="28"/>
  <c r="BG55" i="28"/>
  <c r="D55" i="28"/>
  <c r="BG54" i="28"/>
  <c r="D54" i="28"/>
  <c r="BG53" i="28"/>
  <c r="D53" i="28"/>
  <c r="BG52" i="28"/>
  <c r="D52" i="28"/>
  <c r="BG51" i="28"/>
  <c r="D51" i="28"/>
  <c r="BG50" i="28"/>
  <c r="D50" i="28"/>
  <c r="BG49" i="28"/>
  <c r="D49" i="28"/>
  <c r="BG48" i="28"/>
  <c r="D48" i="28"/>
  <c r="BG47" i="28"/>
  <c r="D47" i="28"/>
  <c r="BG46" i="28"/>
  <c r="D46" i="28"/>
  <c r="BG45" i="28"/>
  <c r="D45" i="28"/>
  <c r="BG44" i="28"/>
  <c r="D44" i="28"/>
  <c r="BG43" i="28"/>
  <c r="D43" i="28"/>
  <c r="BG42" i="28"/>
  <c r="D42" i="28"/>
  <c r="BG41" i="28"/>
  <c r="D41" i="28"/>
  <c r="BG40" i="28"/>
  <c r="D40" i="28"/>
  <c r="BG39" i="28"/>
  <c r="D39" i="28"/>
  <c r="BG38" i="28"/>
  <c r="D38" i="28"/>
  <c r="BG37" i="28"/>
  <c r="D37" i="28"/>
  <c r="BG36" i="28"/>
  <c r="D36" i="28"/>
  <c r="BG35" i="28"/>
  <c r="D35" i="28"/>
  <c r="BG34" i="28"/>
  <c r="D34" i="28"/>
  <c r="BG33" i="28"/>
  <c r="D33" i="28"/>
  <c r="BG32" i="28"/>
  <c r="D32" i="28"/>
  <c r="BG31" i="28"/>
  <c r="D31" i="28"/>
  <c r="BG30" i="28"/>
  <c r="D30" i="28"/>
  <c r="BG29" i="28"/>
  <c r="D29" i="28"/>
  <c r="BG28" i="28"/>
  <c r="D28" i="28"/>
  <c r="BG27" i="28"/>
  <c r="D27" i="28"/>
  <c r="BG26" i="28"/>
  <c r="D26" i="28"/>
  <c r="BG25" i="28"/>
  <c r="D25" i="28"/>
  <c r="BG24" i="28"/>
  <c r="D24" i="28"/>
  <c r="BG23" i="28"/>
  <c r="D23" i="28"/>
  <c r="BG22" i="28"/>
  <c r="D22" i="28"/>
  <c r="BG21" i="28"/>
  <c r="D21" i="28"/>
  <c r="BG20" i="28"/>
  <c r="D20" i="28"/>
  <c r="BG19" i="28"/>
  <c r="D19" i="28"/>
  <c r="BG18" i="28"/>
  <c r="D18" i="28"/>
  <c r="BG17" i="28"/>
  <c r="D17" i="28"/>
  <c r="BG16" i="28"/>
  <c r="D16" i="28"/>
  <c r="BG15" i="28"/>
  <c r="D15" i="28"/>
  <c r="BG14" i="28"/>
  <c r="D14" i="28"/>
  <c r="BG13" i="28"/>
  <c r="D13" i="28"/>
  <c r="BG12" i="28"/>
  <c r="D12" i="28"/>
  <c r="BG11" i="28"/>
  <c r="D11" i="28"/>
  <c r="BG10" i="28"/>
  <c r="D10" i="28"/>
  <c r="BG9" i="28"/>
  <c r="D9" i="28"/>
  <c r="BG8" i="28"/>
  <c r="D8" i="28"/>
  <c r="E4" i="28"/>
  <c r="A1" i="27"/>
  <c r="D60" i="27"/>
  <c r="N58" i="27"/>
  <c r="M58" i="27"/>
  <c r="L58" i="27"/>
  <c r="K58" i="27"/>
  <c r="J58" i="27"/>
  <c r="I58" i="27"/>
  <c r="H58" i="27"/>
  <c r="G58" i="27"/>
  <c r="F58" i="27"/>
  <c r="E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D11" i="27"/>
  <c r="D10" i="27"/>
  <c r="D9" i="27"/>
  <c r="D8" i="27"/>
  <c r="E4" i="27"/>
  <c r="A1" i="26"/>
  <c r="E4" i="26" s="1"/>
  <c r="A1" i="25"/>
  <c r="D60" i="26"/>
  <c r="AH58" i="26"/>
  <c r="AG58" i="26"/>
  <c r="AF58" i="26"/>
  <c r="AE58" i="26"/>
  <c r="AD58" i="26"/>
  <c r="AC58" i="26"/>
  <c r="AB58" i="26"/>
  <c r="AA58" i="26"/>
  <c r="Z58" i="26"/>
  <c r="Y58" i="26"/>
  <c r="X58" i="26"/>
  <c r="W58" i="26"/>
  <c r="V58" i="26"/>
  <c r="U58" i="26"/>
  <c r="T58" i="26"/>
  <c r="S58" i="26"/>
  <c r="R58" i="26"/>
  <c r="Q58" i="26"/>
  <c r="P58" i="26"/>
  <c r="O58" i="26"/>
  <c r="N58" i="26"/>
  <c r="M58" i="26"/>
  <c r="L58" i="26"/>
  <c r="K58" i="26"/>
  <c r="J58" i="26"/>
  <c r="I58" i="26"/>
  <c r="H58" i="26"/>
  <c r="G58" i="26"/>
  <c r="F58" i="26"/>
  <c r="E58" i="26"/>
  <c r="D57" i="26"/>
  <c r="D56" i="26"/>
  <c r="D55" i="26"/>
  <c r="D54" i="26"/>
  <c r="D53" i="26"/>
  <c r="D52" i="26"/>
  <c r="D51" i="26"/>
  <c r="D50" i="26"/>
  <c r="D49" i="26"/>
  <c r="D48" i="26"/>
  <c r="D47" i="26"/>
  <c r="D46" i="26"/>
  <c r="D45" i="26"/>
  <c r="D44" i="26"/>
  <c r="D43" i="26"/>
  <c r="D42" i="26"/>
  <c r="D41" i="26"/>
  <c r="D40" i="26"/>
  <c r="D39" i="26"/>
  <c r="D38" i="26"/>
  <c r="D37" i="26"/>
  <c r="D36" i="26"/>
  <c r="D35" i="26"/>
  <c r="D34" i="26"/>
  <c r="D33" i="26"/>
  <c r="D32" i="26"/>
  <c r="D31" i="26"/>
  <c r="D30" i="26"/>
  <c r="D29" i="26"/>
  <c r="D28" i="26"/>
  <c r="D27" i="26"/>
  <c r="D26" i="26"/>
  <c r="D25" i="26"/>
  <c r="D24" i="26"/>
  <c r="D23" i="26"/>
  <c r="D22" i="26"/>
  <c r="D21" i="26"/>
  <c r="D20" i="26"/>
  <c r="D19" i="26"/>
  <c r="D18" i="26"/>
  <c r="D17" i="26"/>
  <c r="D16" i="26"/>
  <c r="D15" i="26"/>
  <c r="D14" i="26"/>
  <c r="D13" i="26"/>
  <c r="D12" i="26"/>
  <c r="D11" i="26"/>
  <c r="D10" i="26"/>
  <c r="D9" i="26"/>
  <c r="D8" i="26"/>
  <c r="D60" i="25"/>
  <c r="AH58" i="25"/>
  <c r="AG58" i="25"/>
  <c r="AF58" i="25"/>
  <c r="AE58" i="25"/>
  <c r="AD58" i="25"/>
  <c r="AC58" i="25"/>
  <c r="AB58" i="25"/>
  <c r="AA58" i="25"/>
  <c r="Z58" i="25"/>
  <c r="Y58" i="25"/>
  <c r="X58" i="25"/>
  <c r="W58" i="25"/>
  <c r="V58" i="25"/>
  <c r="U58" i="25"/>
  <c r="T58" i="25"/>
  <c r="S58" i="25"/>
  <c r="R58" i="25"/>
  <c r="Q58" i="25"/>
  <c r="P58" i="25"/>
  <c r="O58" i="25"/>
  <c r="N58" i="25"/>
  <c r="M58" i="25"/>
  <c r="L58" i="25"/>
  <c r="K58" i="25"/>
  <c r="J58" i="25"/>
  <c r="I58" i="25"/>
  <c r="H58" i="25"/>
  <c r="G58" i="25"/>
  <c r="F58" i="25"/>
  <c r="E58" i="25"/>
  <c r="D57" i="25"/>
  <c r="D56" i="25"/>
  <c r="D55" i="25"/>
  <c r="D54" i="25"/>
  <c r="D53" i="25"/>
  <c r="D52" i="25"/>
  <c r="D51" i="25"/>
  <c r="D50" i="25"/>
  <c r="D49" i="25"/>
  <c r="D48" i="25"/>
  <c r="D47" i="25"/>
  <c r="D46" i="25"/>
  <c r="D45" i="25"/>
  <c r="D44" i="25"/>
  <c r="D43" i="25"/>
  <c r="D42" i="25"/>
  <c r="D41" i="25"/>
  <c r="D40" i="25"/>
  <c r="D39" i="25"/>
  <c r="D38" i="25"/>
  <c r="D37" i="25"/>
  <c r="D36" i="25"/>
  <c r="D35" i="25"/>
  <c r="D34" i="25"/>
  <c r="D33" i="25"/>
  <c r="D32" i="25"/>
  <c r="D31" i="25"/>
  <c r="D30" i="25"/>
  <c r="D29" i="25"/>
  <c r="D28" i="25"/>
  <c r="D27" i="25"/>
  <c r="D26" i="25"/>
  <c r="D25" i="25"/>
  <c r="D24" i="25"/>
  <c r="D23" i="25"/>
  <c r="D22" i="25"/>
  <c r="D21" i="25"/>
  <c r="D20" i="25"/>
  <c r="D19" i="25"/>
  <c r="D18" i="25"/>
  <c r="D17" i="25"/>
  <c r="D16" i="25"/>
  <c r="D15" i="25"/>
  <c r="D14" i="25"/>
  <c r="D13" i="25"/>
  <c r="D12" i="25"/>
  <c r="D11" i="25"/>
  <c r="D10" i="25"/>
  <c r="D9" i="25"/>
  <c r="D8" i="25"/>
  <c r="E4" i="25"/>
  <c r="A1" i="24"/>
  <c r="D60" i="24"/>
  <c r="AH58" i="24"/>
  <c r="AG58" i="24"/>
  <c r="AF58" i="24"/>
  <c r="AE58" i="24"/>
  <c r="AD58" i="24"/>
  <c r="AC58" i="24"/>
  <c r="AB58" i="24"/>
  <c r="AA58" i="24"/>
  <c r="Z58" i="24"/>
  <c r="Y58" i="24"/>
  <c r="X58" i="24"/>
  <c r="W58" i="24"/>
  <c r="V58" i="24"/>
  <c r="U58" i="24"/>
  <c r="T58" i="24"/>
  <c r="S58" i="24"/>
  <c r="R58" i="24"/>
  <c r="Q58" i="24"/>
  <c r="P58" i="24"/>
  <c r="O58" i="24"/>
  <c r="N58" i="24"/>
  <c r="M58" i="24"/>
  <c r="L58" i="24"/>
  <c r="K58" i="24"/>
  <c r="J58" i="24"/>
  <c r="I58" i="24"/>
  <c r="H58" i="24"/>
  <c r="G58" i="24"/>
  <c r="F58" i="24"/>
  <c r="E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D12" i="24"/>
  <c r="D11" i="24"/>
  <c r="D10" i="24"/>
  <c r="D9" i="24"/>
  <c r="D8" i="24"/>
  <c r="E4" i="24"/>
  <c r="A1" i="23"/>
  <c r="D60" i="23"/>
  <c r="AH58" i="23"/>
  <c r="AG58" i="23"/>
  <c r="AF58" i="23"/>
  <c r="AE58" i="23"/>
  <c r="AD58" i="23"/>
  <c r="AC58" i="23"/>
  <c r="AB58" i="23"/>
  <c r="AA58" i="23"/>
  <c r="Z58" i="23"/>
  <c r="Y58" i="23"/>
  <c r="X58" i="23"/>
  <c r="W58" i="23"/>
  <c r="V58" i="23"/>
  <c r="U58" i="23"/>
  <c r="T58" i="23"/>
  <c r="S58" i="23"/>
  <c r="R58" i="23"/>
  <c r="Q58" i="23"/>
  <c r="P58" i="23"/>
  <c r="O58" i="23"/>
  <c r="N58" i="23"/>
  <c r="M58" i="23"/>
  <c r="L58" i="23"/>
  <c r="K58" i="23"/>
  <c r="J58" i="23"/>
  <c r="I58" i="23"/>
  <c r="H58" i="23"/>
  <c r="G58" i="23"/>
  <c r="F58" i="23"/>
  <c r="E58" i="23"/>
  <c r="AS58" i="23" s="1"/>
  <c r="AY58" i="23" s="1"/>
  <c r="D57" i="23"/>
  <c r="D56" i="23"/>
  <c r="D55" i="23"/>
  <c r="D54" i="23"/>
  <c r="D53" i="23"/>
  <c r="D52" i="23"/>
  <c r="D51" i="23"/>
  <c r="D50" i="23"/>
  <c r="D49" i="23"/>
  <c r="D48" i="23"/>
  <c r="D47" i="23"/>
  <c r="D46" i="23"/>
  <c r="D45" i="23"/>
  <c r="D44" i="23"/>
  <c r="D43" i="23"/>
  <c r="D42" i="23"/>
  <c r="D41" i="23"/>
  <c r="D40" i="23"/>
  <c r="D39" i="23"/>
  <c r="D38" i="23"/>
  <c r="D37" i="23"/>
  <c r="D36"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E4" i="23"/>
  <c r="AV21" i="23" l="1"/>
  <c r="AX21" i="23"/>
  <c r="AV22" i="23"/>
  <c r="AX22" i="23"/>
  <c r="AV23" i="23"/>
  <c r="AX23" i="23"/>
  <c r="AV24" i="23"/>
  <c r="AX24" i="23"/>
  <c r="AV25" i="23"/>
  <c r="AX25" i="23"/>
  <c r="AV26" i="23"/>
  <c r="AX26" i="23"/>
  <c r="AV27" i="23"/>
  <c r="AX27" i="23"/>
  <c r="AV28" i="23"/>
  <c r="AX28" i="23"/>
  <c r="AV29" i="23"/>
  <c r="AX29" i="23"/>
  <c r="AV30" i="23"/>
  <c r="AX30" i="23"/>
  <c r="AV31" i="23"/>
  <c r="AX31" i="23"/>
  <c r="AV32" i="23"/>
  <c r="AX32" i="23"/>
  <c r="AV33" i="23"/>
  <c r="AX33" i="23"/>
  <c r="AV34" i="23"/>
  <c r="AX34" i="23"/>
  <c r="AV35" i="23"/>
  <c r="AX35" i="23"/>
  <c r="AV36" i="23"/>
  <c r="AX36" i="23"/>
  <c r="AV37" i="23"/>
  <c r="AX37" i="23"/>
  <c r="AV38" i="23"/>
  <c r="AX38" i="23"/>
  <c r="AV39" i="23"/>
  <c r="AX39" i="23"/>
  <c r="AV40" i="23"/>
  <c r="AX40" i="23"/>
  <c r="AV41" i="23"/>
  <c r="AX41" i="23"/>
  <c r="AV42" i="23"/>
  <c r="AX42" i="23"/>
  <c r="AV43" i="23"/>
  <c r="AX43" i="23"/>
  <c r="AV44" i="23"/>
  <c r="AX44" i="23"/>
  <c r="AV45" i="23"/>
  <c r="AX45" i="23"/>
  <c r="AV46" i="23"/>
  <c r="AX46" i="23"/>
  <c r="AV47" i="23"/>
  <c r="AX47" i="23"/>
  <c r="AV48" i="23"/>
  <c r="AX48" i="23"/>
  <c r="AV49" i="23"/>
  <c r="AX49" i="23"/>
  <c r="AV50" i="23"/>
  <c r="AX50" i="23"/>
  <c r="AV51" i="23"/>
  <c r="AX51" i="23"/>
  <c r="AV52" i="23"/>
  <c r="AX52" i="23"/>
  <c r="AV53" i="23"/>
  <c r="AX53" i="23"/>
  <c r="AV54" i="23"/>
  <c r="AX54" i="23"/>
  <c r="AV55" i="23"/>
  <c r="AX55" i="23"/>
  <c r="AV56" i="23"/>
  <c r="AX56" i="23"/>
  <c r="AV57" i="23"/>
  <c r="AX57" i="23"/>
  <c r="AV21" i="24"/>
  <c r="AX21" i="24"/>
  <c r="AV22" i="24"/>
  <c r="AX22" i="24"/>
  <c r="AV23" i="24"/>
  <c r="AX23" i="24"/>
  <c r="AV24" i="24"/>
  <c r="AX24" i="24"/>
  <c r="AV25" i="24"/>
  <c r="AX25" i="24"/>
  <c r="AV26" i="24"/>
  <c r="AX26" i="24"/>
  <c r="AV27" i="24"/>
  <c r="AX27" i="24"/>
  <c r="AV28" i="24"/>
  <c r="AX28" i="24"/>
  <c r="AV29" i="24"/>
  <c r="AX29" i="24"/>
  <c r="AV30" i="24"/>
  <c r="AX30" i="24"/>
  <c r="AV31" i="24"/>
  <c r="AX31" i="24"/>
  <c r="AV32" i="24"/>
  <c r="AX32" i="24"/>
  <c r="AV33" i="24"/>
  <c r="AX33" i="24"/>
  <c r="AV34" i="24"/>
  <c r="AX34" i="24"/>
  <c r="AV35" i="24"/>
  <c r="AX35" i="24"/>
  <c r="AV36" i="24"/>
  <c r="AX36" i="24"/>
  <c r="AV37" i="24"/>
  <c r="AX37" i="24"/>
  <c r="AV38" i="24"/>
  <c r="AX38" i="24"/>
  <c r="AV39" i="24"/>
  <c r="AX39" i="24"/>
  <c r="AV40" i="24"/>
  <c r="AX40" i="24"/>
  <c r="AV41" i="24"/>
  <c r="AX41" i="24"/>
  <c r="AV42" i="24"/>
  <c r="AX42" i="24"/>
  <c r="AV43" i="24"/>
  <c r="AX43" i="24"/>
  <c r="AV44" i="24"/>
  <c r="AX44" i="24"/>
  <c r="AV45" i="24"/>
  <c r="AX45" i="24"/>
  <c r="AV46" i="24"/>
  <c r="AX46" i="24"/>
  <c r="AV47" i="24"/>
  <c r="AX47" i="24"/>
  <c r="AV48" i="24"/>
  <c r="AX48" i="24"/>
  <c r="AV49" i="24"/>
  <c r="AX49" i="24"/>
  <c r="AV50" i="24"/>
  <c r="AX50" i="24"/>
  <c r="AV51" i="24"/>
  <c r="AX51" i="24"/>
  <c r="AV52" i="24"/>
  <c r="AX52" i="24"/>
  <c r="AV53" i="24"/>
  <c r="AX53" i="24"/>
  <c r="AV54" i="24"/>
  <c r="AX54" i="24"/>
  <c r="AV55" i="24"/>
  <c r="AX55" i="24"/>
  <c r="AV56" i="24"/>
  <c r="AX56" i="24"/>
  <c r="AV57" i="24"/>
  <c r="AX57" i="24"/>
  <c r="AV21" i="25"/>
  <c r="AX21" i="25"/>
  <c r="AV22" i="25"/>
  <c r="AX22" i="25"/>
  <c r="AV23" i="25"/>
  <c r="AX23" i="25"/>
  <c r="AV24" i="25"/>
  <c r="AX24" i="25"/>
  <c r="AV25" i="25"/>
  <c r="AX25" i="25"/>
  <c r="AV26" i="25"/>
  <c r="AX26" i="25"/>
  <c r="AV27" i="25"/>
  <c r="AX27" i="25"/>
  <c r="AV28" i="25"/>
  <c r="AX28" i="25"/>
  <c r="AV29" i="25"/>
  <c r="AX29" i="25"/>
  <c r="AV30" i="25"/>
  <c r="AX30" i="25"/>
  <c r="AV31" i="25"/>
  <c r="AX31" i="25"/>
  <c r="AV32" i="25"/>
  <c r="AX32" i="25"/>
  <c r="AV33" i="25"/>
  <c r="AX33" i="25"/>
  <c r="AV34" i="25"/>
  <c r="AX34" i="25"/>
  <c r="AV35" i="25"/>
  <c r="AX35" i="25"/>
  <c r="AV36" i="25"/>
  <c r="AX36" i="25"/>
  <c r="AV37" i="25"/>
  <c r="AX37" i="25"/>
  <c r="AV38" i="25"/>
  <c r="AX38" i="25"/>
  <c r="AV39" i="25"/>
  <c r="AX39" i="25"/>
  <c r="AV40" i="25"/>
  <c r="AX40" i="25"/>
  <c r="AV41" i="25"/>
  <c r="AX41" i="25"/>
  <c r="AV42" i="25"/>
  <c r="AX42" i="25"/>
  <c r="AV43" i="25"/>
  <c r="AX43" i="25"/>
  <c r="AV44" i="25"/>
  <c r="AX44" i="25"/>
  <c r="AV45" i="25"/>
  <c r="AX45" i="25"/>
  <c r="AV46" i="25"/>
  <c r="AX46" i="25"/>
  <c r="AV47" i="25"/>
  <c r="AX47" i="25"/>
  <c r="AV48" i="25"/>
  <c r="AX48" i="25"/>
  <c r="AV49" i="25"/>
  <c r="AX49" i="25"/>
  <c r="AV50" i="25"/>
  <c r="AX50" i="25"/>
  <c r="AV51" i="25"/>
  <c r="AX51" i="25"/>
  <c r="AV52" i="25"/>
  <c r="AX52" i="25"/>
  <c r="AV53" i="25"/>
  <c r="AX53" i="25"/>
  <c r="AV54" i="25"/>
  <c r="AX54" i="25"/>
  <c r="AV55" i="25"/>
  <c r="AX55" i="25"/>
  <c r="AV56" i="25"/>
  <c r="AX56" i="25"/>
  <c r="AV57" i="25"/>
  <c r="AX57" i="25"/>
  <c r="AV21" i="26"/>
  <c r="AX21" i="26"/>
  <c r="AV22" i="26"/>
  <c r="AX22" i="26"/>
  <c r="AV23" i="26"/>
  <c r="AX23" i="26"/>
  <c r="AV24" i="26"/>
  <c r="AX24" i="26"/>
  <c r="AV25" i="26"/>
  <c r="AX25" i="26"/>
  <c r="AV26" i="26"/>
  <c r="AX26" i="26"/>
  <c r="AV27" i="26"/>
  <c r="AX27" i="26"/>
  <c r="AV28" i="26"/>
  <c r="AX28" i="26"/>
  <c r="AV29" i="26"/>
  <c r="AX29" i="26"/>
  <c r="AV30" i="26"/>
  <c r="AX30" i="26"/>
  <c r="AV31" i="26"/>
  <c r="AX31" i="26"/>
  <c r="AV32" i="26"/>
  <c r="AX32" i="26"/>
  <c r="AV33" i="26"/>
  <c r="AX33" i="26"/>
  <c r="AV34" i="26"/>
  <c r="AX34" i="26"/>
  <c r="AV35" i="26"/>
  <c r="AX35" i="26"/>
  <c r="AV36" i="26"/>
  <c r="AX36" i="26"/>
  <c r="AV37" i="26"/>
  <c r="AX37" i="26"/>
  <c r="AV38" i="26"/>
  <c r="AX38" i="26"/>
  <c r="AV39" i="26"/>
  <c r="AX39" i="26"/>
  <c r="AV40" i="26"/>
  <c r="AX40" i="26"/>
  <c r="AV41" i="26"/>
  <c r="AX41" i="26"/>
  <c r="AV42" i="26"/>
  <c r="AX42" i="26"/>
  <c r="AV43" i="26"/>
  <c r="AX43" i="26"/>
  <c r="AV44" i="26"/>
  <c r="AX44" i="26"/>
  <c r="AV45" i="26"/>
  <c r="AX45" i="26"/>
  <c r="AV46" i="26"/>
  <c r="AX46" i="26"/>
  <c r="AV47" i="26"/>
  <c r="AX47" i="26"/>
  <c r="AV48" i="26"/>
  <c r="AX48" i="26"/>
  <c r="AV49" i="26"/>
  <c r="AX49" i="26"/>
  <c r="AV50" i="26"/>
  <c r="AX50" i="26"/>
  <c r="AV51" i="26"/>
  <c r="AX51" i="26"/>
  <c r="AV52" i="26"/>
  <c r="AX52" i="26"/>
  <c r="AV53" i="26"/>
  <c r="AX53" i="26"/>
  <c r="AV54" i="26"/>
  <c r="AX54" i="26"/>
  <c r="AV55" i="26"/>
  <c r="AX55" i="26"/>
  <c r="AV56" i="26"/>
  <c r="AX56" i="26"/>
  <c r="AV57" i="26"/>
  <c r="AX57" i="26"/>
  <c r="AV21" i="27"/>
  <c r="AX21" i="27"/>
  <c r="AV22" i="27"/>
  <c r="AX22" i="27"/>
  <c r="AV23" i="27"/>
  <c r="AX23" i="27"/>
  <c r="AV24" i="27"/>
  <c r="AX24" i="27"/>
  <c r="AV25" i="27"/>
  <c r="AX25" i="27"/>
  <c r="AV26" i="27"/>
  <c r="AX26" i="27"/>
  <c r="AV27" i="27"/>
  <c r="AX27" i="27"/>
  <c r="AV28" i="27"/>
  <c r="AX28" i="27"/>
  <c r="AV29" i="27"/>
  <c r="AX29" i="27"/>
  <c r="AV30" i="27"/>
  <c r="AX30" i="27"/>
  <c r="AV31" i="27"/>
  <c r="AX31" i="27"/>
  <c r="AV32" i="27"/>
  <c r="AX32" i="27"/>
  <c r="AV33" i="27"/>
  <c r="AX33" i="27"/>
  <c r="AV34" i="27"/>
  <c r="AX34" i="27"/>
  <c r="AV35" i="27"/>
  <c r="AX35" i="27"/>
  <c r="AV36" i="27"/>
  <c r="AX36" i="27"/>
  <c r="AV37" i="27"/>
  <c r="AX37" i="27"/>
  <c r="AV38" i="27"/>
  <c r="AX38" i="27"/>
  <c r="AV39" i="27"/>
  <c r="AX39" i="27"/>
  <c r="AV40" i="27"/>
  <c r="AX40" i="27"/>
  <c r="AV41" i="27"/>
  <c r="AX41" i="27"/>
  <c r="AV42" i="27"/>
  <c r="AX42" i="27"/>
  <c r="AV43" i="27"/>
  <c r="AX43" i="27"/>
  <c r="AV44" i="27"/>
  <c r="AX44" i="27"/>
  <c r="AV45" i="27"/>
  <c r="AX45" i="27"/>
  <c r="AV46" i="27"/>
  <c r="AX46" i="27"/>
  <c r="AV47" i="27"/>
  <c r="AX47" i="27"/>
  <c r="AV48" i="27"/>
  <c r="AX48" i="27"/>
  <c r="AV49" i="27"/>
  <c r="AX49" i="27"/>
  <c r="AV50" i="27"/>
  <c r="AX50" i="27"/>
  <c r="AV51" i="27"/>
  <c r="AX51" i="27"/>
  <c r="AV52" i="27"/>
  <c r="AX52" i="27"/>
  <c r="AV53" i="27"/>
  <c r="AX53" i="27"/>
  <c r="AV54" i="27"/>
  <c r="AX54" i="27"/>
  <c r="AV55" i="27"/>
  <c r="AX55" i="27"/>
  <c r="AV56" i="27"/>
  <c r="AX56" i="27"/>
  <c r="AV57" i="27"/>
  <c r="AX57" i="27"/>
  <c r="AV21" i="28"/>
  <c r="AX21" i="28"/>
  <c r="AV22" i="28"/>
  <c r="AX22" i="28"/>
  <c r="AV23" i="28"/>
  <c r="AX23" i="28"/>
  <c r="AV24" i="28"/>
  <c r="AX24" i="28"/>
  <c r="AV25" i="28"/>
  <c r="AX25" i="28"/>
  <c r="AV26" i="28"/>
  <c r="AX26" i="28"/>
  <c r="AV27" i="28"/>
  <c r="AX27" i="28"/>
  <c r="AV28" i="28"/>
  <c r="AX28" i="28"/>
  <c r="AV29" i="28"/>
  <c r="AX29" i="28"/>
  <c r="AV30" i="28"/>
  <c r="AX30" i="28"/>
  <c r="AV31" i="28"/>
  <c r="AX31" i="28"/>
  <c r="AV32" i="28"/>
  <c r="AX32" i="28"/>
  <c r="AV33" i="28"/>
  <c r="AX33" i="28"/>
  <c r="AV34" i="28"/>
  <c r="AX34" i="28"/>
  <c r="AV35" i="28"/>
  <c r="AX35" i="28"/>
  <c r="AV36" i="28"/>
  <c r="AX36" i="28"/>
  <c r="AV37" i="28"/>
  <c r="AX37" i="28"/>
  <c r="AV38" i="28"/>
  <c r="AX38" i="28"/>
  <c r="AV39" i="28"/>
  <c r="AX39" i="28"/>
  <c r="AV40" i="28"/>
  <c r="AX40" i="28"/>
  <c r="AV41" i="28"/>
  <c r="AX41" i="28"/>
  <c r="AV42" i="28"/>
  <c r="AX42" i="28"/>
  <c r="AV43" i="28"/>
  <c r="AX43" i="28"/>
  <c r="AV44" i="28"/>
  <c r="AX44" i="28"/>
  <c r="AV45" i="28"/>
  <c r="AX45" i="28"/>
  <c r="AV46" i="28"/>
  <c r="AX46" i="28"/>
  <c r="AV47" i="28"/>
  <c r="AX47" i="28"/>
  <c r="AV48" i="28"/>
  <c r="AX48" i="28"/>
  <c r="AV49" i="28"/>
  <c r="AX49" i="28"/>
  <c r="AV50" i="28"/>
  <c r="AX50" i="28"/>
  <c r="AV51" i="28"/>
  <c r="AX51" i="28"/>
  <c r="AV52" i="28"/>
  <c r="AX52" i="28"/>
  <c r="AV53" i="28"/>
  <c r="AX53" i="28"/>
  <c r="AV54" i="28"/>
  <c r="AX54" i="28"/>
  <c r="AV55" i="28"/>
  <c r="AX55" i="28"/>
  <c r="AV56" i="28"/>
  <c r="AX56" i="28"/>
  <c r="AV57" i="28"/>
  <c r="AX57" i="28"/>
  <c r="AV21" i="29"/>
  <c r="AX21" i="29"/>
  <c r="AV22" i="29"/>
  <c r="AX22" i="29"/>
  <c r="AV23" i="29"/>
  <c r="AX23" i="29"/>
  <c r="AV24" i="29"/>
  <c r="AX24" i="29"/>
  <c r="AV25" i="29"/>
  <c r="AX25" i="29"/>
  <c r="AV26" i="29"/>
  <c r="AX26" i="29"/>
  <c r="AV27" i="29"/>
  <c r="AX27" i="29"/>
  <c r="AV28" i="29"/>
  <c r="AX28" i="29"/>
  <c r="AV29" i="29"/>
  <c r="AX29" i="29"/>
  <c r="AV30" i="29"/>
  <c r="AX30" i="29"/>
  <c r="AV31" i="29"/>
  <c r="AX31" i="29"/>
  <c r="AV32" i="29"/>
  <c r="AX32" i="29"/>
  <c r="AV33" i="29"/>
  <c r="AX33" i="29"/>
  <c r="AV34" i="29"/>
  <c r="AX34" i="29"/>
  <c r="AV35" i="29"/>
  <c r="AX35" i="29"/>
  <c r="AV36" i="29"/>
  <c r="AX36" i="29"/>
  <c r="AV37" i="29"/>
  <c r="AX37" i="29"/>
  <c r="AV38" i="29"/>
  <c r="AX38" i="29"/>
  <c r="AV39" i="29"/>
  <c r="AX39" i="29"/>
  <c r="AV40" i="29"/>
  <c r="AX40" i="29"/>
  <c r="AV41" i="29"/>
  <c r="AX41" i="29"/>
  <c r="AV42" i="29"/>
  <c r="AX42" i="29"/>
  <c r="AV43" i="29"/>
  <c r="AX43" i="29"/>
  <c r="AV44" i="29"/>
  <c r="AX44" i="29"/>
  <c r="AV45" i="29"/>
  <c r="AX45" i="29"/>
  <c r="AV46" i="29"/>
  <c r="AX46" i="29"/>
  <c r="AV47" i="29"/>
  <c r="AX47" i="29"/>
  <c r="AV48" i="29"/>
  <c r="AX48" i="29"/>
  <c r="AV49" i="29"/>
  <c r="AX49" i="29"/>
  <c r="AV50" i="29"/>
  <c r="AX50" i="29"/>
  <c r="AV51" i="29"/>
  <c r="AX51" i="29"/>
  <c r="AV52" i="29"/>
  <c r="AX52" i="29"/>
  <c r="AV53" i="29"/>
  <c r="AX53" i="29"/>
  <c r="AV54" i="29"/>
  <c r="AX54" i="29"/>
  <c r="AV55" i="29"/>
  <c r="AX55" i="29"/>
  <c r="AV56" i="29"/>
  <c r="AX56" i="29"/>
  <c r="AV57" i="29"/>
  <c r="AX57" i="29"/>
  <c r="AV21" i="30"/>
  <c r="AX21" i="30"/>
  <c r="AV22" i="30"/>
  <c r="AX22" i="30"/>
  <c r="AV23" i="30"/>
  <c r="AX23" i="30"/>
  <c r="AV24" i="30"/>
  <c r="AX24" i="30"/>
  <c r="AV25" i="30"/>
  <c r="AX25" i="30"/>
  <c r="AV26" i="30"/>
  <c r="AX26" i="30"/>
  <c r="AV27" i="30"/>
  <c r="AX27" i="30"/>
  <c r="AV28" i="30"/>
  <c r="AX28" i="30"/>
  <c r="AV29" i="30"/>
  <c r="AX29" i="30"/>
  <c r="AV30" i="30"/>
  <c r="AX30" i="30"/>
  <c r="AV31" i="30"/>
  <c r="AX31" i="30"/>
  <c r="AV32" i="30"/>
  <c r="AX32" i="30"/>
  <c r="AV33" i="30"/>
  <c r="AX33" i="30"/>
  <c r="AV34" i="30"/>
  <c r="AX34" i="30"/>
  <c r="AV35" i="30"/>
  <c r="AX35" i="30"/>
  <c r="AV36" i="30"/>
  <c r="AX36" i="30"/>
  <c r="AV37" i="30"/>
  <c r="AX37" i="30"/>
  <c r="AV38" i="30"/>
  <c r="AX38" i="30"/>
  <c r="AV39" i="30"/>
  <c r="AX39" i="30"/>
  <c r="AV40" i="30"/>
  <c r="AX40" i="30"/>
  <c r="AV41" i="30"/>
  <c r="AX41" i="30"/>
  <c r="AV42" i="30"/>
  <c r="AX42" i="30"/>
  <c r="AV43" i="30"/>
  <c r="AX43" i="30"/>
  <c r="AV44" i="30"/>
  <c r="AX44" i="30"/>
  <c r="AV45" i="30"/>
  <c r="AX45" i="30"/>
  <c r="AV46" i="30"/>
  <c r="AX46" i="30"/>
  <c r="AV47" i="30"/>
  <c r="AX47" i="30"/>
  <c r="AV48" i="30"/>
  <c r="AX48" i="30"/>
  <c r="AV49" i="30"/>
  <c r="AX49" i="30"/>
  <c r="AV50" i="30"/>
  <c r="AX50" i="30"/>
  <c r="AV51" i="30"/>
  <c r="AX51" i="30"/>
  <c r="AV52" i="30"/>
  <c r="AX52" i="30"/>
  <c r="AV53" i="30"/>
  <c r="AX53" i="30"/>
  <c r="AV54" i="30"/>
  <c r="AX54" i="30"/>
  <c r="AV55" i="30"/>
  <c r="AX55" i="30"/>
  <c r="AV56" i="30"/>
  <c r="AX56" i="30"/>
  <c r="AV57" i="30"/>
  <c r="AX57" i="30"/>
  <c r="AV21" i="31"/>
  <c r="AX21" i="31"/>
  <c r="AV22" i="31"/>
  <c r="AX22" i="31"/>
  <c r="AV23" i="31"/>
  <c r="AX23" i="31"/>
  <c r="AV24" i="31"/>
  <c r="AX24" i="31"/>
  <c r="AV25" i="31"/>
  <c r="AX25" i="31"/>
  <c r="AV26" i="31"/>
  <c r="AX26" i="31"/>
  <c r="AV27" i="31"/>
  <c r="AX27" i="31"/>
  <c r="AV28" i="31"/>
  <c r="AX28" i="31"/>
  <c r="AV29" i="31"/>
  <c r="AX29" i="31"/>
  <c r="AV30" i="31"/>
  <c r="AX30" i="31"/>
  <c r="AV31" i="31"/>
  <c r="AX31" i="31"/>
  <c r="AV32" i="31"/>
  <c r="AX32" i="31"/>
  <c r="AV33" i="31"/>
  <c r="AX33" i="31"/>
  <c r="AV34" i="31"/>
  <c r="AX34" i="31"/>
  <c r="AV35" i="31"/>
  <c r="AX35" i="31"/>
  <c r="AV36" i="31"/>
  <c r="AX36" i="31"/>
  <c r="AV37" i="31"/>
  <c r="AX37" i="31"/>
  <c r="AV38" i="31"/>
  <c r="AX38" i="31"/>
  <c r="AV39" i="31"/>
  <c r="AX39" i="31"/>
  <c r="AV40" i="31"/>
  <c r="AX40" i="31"/>
  <c r="AV41" i="31"/>
  <c r="AX41" i="31"/>
  <c r="AV42" i="31"/>
  <c r="AX42" i="31"/>
  <c r="AV43" i="31"/>
  <c r="AX43" i="31"/>
  <c r="AV44" i="31"/>
  <c r="AX44" i="31"/>
  <c r="AV45" i="31"/>
  <c r="AX45" i="31"/>
  <c r="AV46" i="31"/>
  <c r="AX46" i="31"/>
  <c r="AV47" i="31"/>
  <c r="AX47" i="31"/>
  <c r="AV48" i="31"/>
  <c r="AX48" i="31"/>
  <c r="AV49" i="31"/>
  <c r="AX49" i="31"/>
  <c r="AV50" i="31"/>
  <c r="AX50" i="31"/>
  <c r="AV51" i="31"/>
  <c r="AX51" i="31"/>
  <c r="AV52" i="31"/>
  <c r="AX52" i="31"/>
  <c r="AV53" i="31"/>
  <c r="AX53" i="31"/>
  <c r="AV54" i="31"/>
  <c r="AX54" i="31"/>
  <c r="AV55" i="31"/>
  <c r="AX55" i="31"/>
  <c r="AV56" i="31"/>
  <c r="AX56" i="31"/>
  <c r="AV57" i="31"/>
  <c r="AX57" i="31"/>
  <c r="AV21" i="32"/>
  <c r="AX21" i="32"/>
  <c r="AV22" i="32"/>
  <c r="AX22" i="32"/>
  <c r="AV23" i="32"/>
  <c r="AX23" i="32"/>
  <c r="AV24" i="32"/>
  <c r="AX24" i="32"/>
  <c r="AV25" i="32"/>
  <c r="AX25" i="32"/>
  <c r="AV26" i="32"/>
  <c r="AX26" i="32"/>
  <c r="AV27" i="32"/>
  <c r="AX27" i="32"/>
  <c r="AV28" i="32"/>
  <c r="AX28" i="32"/>
  <c r="AV29" i="32"/>
  <c r="AX29" i="32"/>
  <c r="AV30" i="32"/>
  <c r="AX30" i="32"/>
  <c r="AV31" i="32"/>
  <c r="AX31" i="32"/>
  <c r="AV32" i="32"/>
  <c r="AX32" i="32"/>
  <c r="AV33" i="32"/>
  <c r="AX33" i="32"/>
  <c r="AV34" i="32"/>
  <c r="AX34" i="32"/>
  <c r="AV35" i="32"/>
  <c r="AX35" i="32"/>
  <c r="AV36" i="32"/>
  <c r="AX36" i="32"/>
  <c r="AV37" i="32"/>
  <c r="AX37" i="32"/>
  <c r="AV38" i="32"/>
  <c r="AX38" i="32"/>
  <c r="AV39" i="32"/>
  <c r="AX39" i="32"/>
  <c r="AV40" i="32"/>
  <c r="AX40" i="32"/>
  <c r="AV41" i="32"/>
  <c r="AX41" i="32"/>
  <c r="AV42" i="32"/>
  <c r="AX42" i="32"/>
  <c r="AV43" i="32"/>
  <c r="AX43" i="32"/>
  <c r="AV44" i="32"/>
  <c r="AX44" i="32"/>
  <c r="AV45" i="32"/>
  <c r="AX45" i="32"/>
  <c r="AV46" i="32"/>
  <c r="AX46" i="32"/>
  <c r="AV47" i="32"/>
  <c r="AX47" i="32"/>
  <c r="AV48" i="32"/>
  <c r="AX48" i="32"/>
  <c r="AV49" i="32"/>
  <c r="AX49" i="32"/>
  <c r="AV50" i="32"/>
  <c r="AX50" i="32"/>
  <c r="AV51" i="32"/>
  <c r="AX51" i="32"/>
  <c r="AV52" i="32"/>
  <c r="AX52" i="32"/>
  <c r="AV53" i="32"/>
  <c r="AX53" i="32"/>
  <c r="AV54" i="32"/>
  <c r="AX54" i="32"/>
  <c r="AV55" i="32"/>
  <c r="AX55" i="32"/>
  <c r="AV56" i="32"/>
  <c r="AX56" i="32"/>
  <c r="AV57" i="32"/>
  <c r="AX57" i="32"/>
  <c r="AV21" i="33"/>
  <c r="AX21" i="33"/>
  <c r="AV22" i="33"/>
  <c r="AX22" i="33"/>
  <c r="AV23" i="33"/>
  <c r="AX23" i="33"/>
  <c r="AV24" i="33"/>
  <c r="AX24" i="33"/>
  <c r="AV25" i="33"/>
  <c r="AX25" i="33"/>
  <c r="AV26" i="33"/>
  <c r="AX26" i="33"/>
  <c r="AV27" i="33"/>
  <c r="AX27" i="33"/>
  <c r="AV28" i="33"/>
  <c r="AX28" i="33"/>
  <c r="AV29" i="33"/>
  <c r="AX29" i="33"/>
  <c r="AV30" i="33"/>
  <c r="AX30" i="33"/>
  <c r="AV31" i="33"/>
  <c r="AX31" i="33"/>
  <c r="AV32" i="33"/>
  <c r="AX32" i="33"/>
  <c r="AV33" i="33"/>
  <c r="AX33" i="33"/>
  <c r="AV34" i="33"/>
  <c r="AX34" i="33"/>
  <c r="AV35" i="33"/>
  <c r="AX35" i="33"/>
  <c r="AV36" i="33"/>
  <c r="AX36" i="33"/>
  <c r="AV37" i="33"/>
  <c r="AX37" i="33"/>
  <c r="AV38" i="33"/>
  <c r="AX38" i="33"/>
  <c r="AV39" i="33"/>
  <c r="AX39" i="33"/>
  <c r="AV40" i="33"/>
  <c r="AX40" i="33"/>
  <c r="AV41" i="33"/>
  <c r="AX41" i="33"/>
  <c r="AV42" i="33"/>
  <c r="AX42" i="33"/>
  <c r="AV43" i="33"/>
  <c r="AX43" i="33"/>
  <c r="AV44" i="33"/>
  <c r="AX44" i="33"/>
  <c r="AV45" i="33"/>
  <c r="AX45" i="33"/>
  <c r="AV46" i="33"/>
  <c r="AX46" i="33"/>
  <c r="AV47" i="33"/>
  <c r="AX47" i="33"/>
  <c r="AV48" i="33"/>
  <c r="AX48" i="33"/>
  <c r="AV49" i="33"/>
  <c r="AX49" i="33"/>
  <c r="AV50" i="33"/>
  <c r="AX50" i="33"/>
  <c r="AV51" i="33"/>
  <c r="AX51" i="33"/>
  <c r="AV52" i="33"/>
  <c r="AX52" i="33"/>
  <c r="AV53" i="33"/>
  <c r="AX53" i="33"/>
  <c r="AV54" i="33"/>
  <c r="AX54" i="33"/>
  <c r="AV55" i="33"/>
  <c r="AX55" i="33"/>
  <c r="AV56" i="33"/>
  <c r="AX56" i="33"/>
  <c r="AV57" i="33"/>
  <c r="AX57" i="33"/>
  <c r="AV21" i="34"/>
  <c r="AX21" i="34"/>
  <c r="AV22" i="34"/>
  <c r="AX22" i="34"/>
  <c r="AV23" i="34"/>
  <c r="AX23" i="34"/>
  <c r="AV24" i="34"/>
  <c r="AX24" i="34"/>
  <c r="AV25" i="34"/>
  <c r="AX25" i="34"/>
  <c r="AV26" i="34"/>
  <c r="AX26" i="34"/>
  <c r="AV27" i="34"/>
  <c r="AX27" i="34"/>
  <c r="AV28" i="34"/>
  <c r="AX28" i="34"/>
  <c r="AV29" i="34"/>
  <c r="AX29" i="34"/>
  <c r="AV30" i="34"/>
  <c r="AX30" i="34"/>
  <c r="AV31" i="34"/>
  <c r="AX31" i="34"/>
  <c r="AV32" i="34"/>
  <c r="AX32" i="34"/>
  <c r="AV33" i="34"/>
  <c r="AX33" i="34"/>
  <c r="AV34" i="34"/>
  <c r="AX34" i="34"/>
  <c r="AV35" i="34"/>
  <c r="AX35" i="34"/>
  <c r="AV36" i="34"/>
  <c r="AX36" i="34"/>
  <c r="AV37" i="34"/>
  <c r="AX37" i="34"/>
  <c r="AV38" i="34"/>
  <c r="AX38" i="34"/>
  <c r="AV39" i="34"/>
  <c r="AX39" i="34"/>
  <c r="AV40" i="34"/>
  <c r="AX40" i="34"/>
  <c r="AV41" i="34"/>
  <c r="AX41" i="34"/>
  <c r="AV42" i="34"/>
  <c r="AX42" i="34"/>
  <c r="AV43" i="34"/>
  <c r="AX43" i="34"/>
  <c r="AV44" i="34"/>
  <c r="AX44" i="34"/>
  <c r="AV45" i="34"/>
  <c r="AX45" i="34"/>
  <c r="AV46" i="34"/>
  <c r="AX46" i="34"/>
  <c r="AV47" i="34"/>
  <c r="AX47" i="34"/>
  <c r="AV48" i="34"/>
  <c r="AX48" i="34"/>
  <c r="AV49" i="34"/>
  <c r="AX49" i="34"/>
  <c r="AV50" i="34"/>
  <c r="AX50" i="34"/>
  <c r="AV51" i="34"/>
  <c r="AX51" i="34"/>
  <c r="AV52" i="34"/>
  <c r="AX52" i="34"/>
  <c r="AV53" i="34"/>
  <c r="AX53" i="34"/>
  <c r="AV54" i="34"/>
  <c r="AX54" i="34"/>
  <c r="AV55" i="34"/>
  <c r="AX55" i="34"/>
  <c r="AV56" i="34"/>
  <c r="AX56" i="34"/>
  <c r="AV57" i="34"/>
  <c r="AX57" i="34"/>
  <c r="AV21" i="35"/>
  <c r="AX21" i="35"/>
  <c r="AV22" i="35"/>
  <c r="AX22" i="35"/>
  <c r="AV23" i="35"/>
  <c r="AX23" i="35"/>
  <c r="AV24" i="35"/>
  <c r="AX24" i="35"/>
  <c r="AV25" i="35"/>
  <c r="AX25" i="35"/>
  <c r="AV26" i="35"/>
  <c r="AX26" i="35"/>
  <c r="AV27" i="35"/>
  <c r="AX27" i="35"/>
  <c r="AV28" i="35"/>
  <c r="AX28" i="35"/>
  <c r="AV29" i="35"/>
  <c r="AX29" i="35"/>
  <c r="AV30" i="35"/>
  <c r="AX30" i="35"/>
  <c r="AV31" i="35"/>
  <c r="AX31" i="35"/>
  <c r="AV32" i="35"/>
  <c r="AX32" i="35"/>
  <c r="AV33" i="35"/>
  <c r="AX33" i="35"/>
  <c r="AV34" i="35"/>
  <c r="AX34" i="35"/>
  <c r="AV35" i="35"/>
  <c r="AX35" i="35"/>
  <c r="AV36" i="35"/>
  <c r="AX36" i="35"/>
  <c r="AV37" i="35"/>
  <c r="AX37" i="35"/>
  <c r="AV38" i="35"/>
  <c r="AX38" i="35"/>
  <c r="AV39" i="35"/>
  <c r="AX39" i="35"/>
  <c r="AV40" i="35"/>
  <c r="AX40" i="35"/>
  <c r="AV41" i="35"/>
  <c r="AX41" i="35"/>
  <c r="AV42" i="35"/>
  <c r="AX42" i="35"/>
  <c r="AV43" i="35"/>
  <c r="AX43" i="35"/>
  <c r="AV44" i="35"/>
  <c r="AX44" i="35"/>
  <c r="AV45" i="35"/>
  <c r="AX45" i="35"/>
  <c r="AV46" i="35"/>
  <c r="AX46" i="35"/>
  <c r="AV47" i="35"/>
  <c r="AX47" i="35"/>
  <c r="AV48" i="35"/>
  <c r="AX48" i="35"/>
  <c r="AV49" i="35"/>
  <c r="AX49" i="35"/>
  <c r="AV50" i="35"/>
  <c r="AX50" i="35"/>
  <c r="AV51" i="35"/>
  <c r="AX51" i="35"/>
  <c r="AV52" i="35"/>
  <c r="AX52" i="35"/>
  <c r="AV53" i="35"/>
  <c r="AX53" i="35"/>
  <c r="AV54" i="35"/>
  <c r="AX54" i="35"/>
  <c r="AV55" i="35"/>
  <c r="AX55" i="35"/>
  <c r="AV56" i="35"/>
  <c r="AX56" i="35"/>
  <c r="AV57" i="35"/>
  <c r="AX57" i="35"/>
  <c r="AV21" i="36"/>
  <c r="AX21" i="36"/>
  <c r="AV22" i="36"/>
  <c r="AX22" i="36"/>
  <c r="AV23" i="36"/>
  <c r="AX23" i="36"/>
  <c r="AV24" i="36"/>
  <c r="AX24" i="36"/>
  <c r="AV25" i="36"/>
  <c r="AX25" i="36"/>
  <c r="AV26" i="36"/>
  <c r="AX26" i="36"/>
  <c r="AV27" i="36"/>
  <c r="AX27" i="36"/>
  <c r="AV28" i="36"/>
  <c r="AX28" i="36"/>
  <c r="AV29" i="36"/>
  <c r="AX29" i="36"/>
  <c r="AV30" i="36"/>
  <c r="AX30" i="36"/>
  <c r="AV31" i="36"/>
  <c r="AX31" i="36"/>
  <c r="AV32" i="36"/>
  <c r="AX32" i="36"/>
  <c r="AV33" i="36"/>
  <c r="AX33" i="36"/>
  <c r="AV34" i="36"/>
  <c r="AX34" i="36"/>
  <c r="AV35" i="36"/>
  <c r="AX35" i="36"/>
  <c r="AV36" i="36"/>
  <c r="AX36" i="36"/>
  <c r="AV37" i="36"/>
  <c r="AX37" i="36"/>
  <c r="AV38" i="36"/>
  <c r="AX38" i="36"/>
  <c r="AV39" i="36"/>
  <c r="AX39" i="36"/>
  <c r="AV40" i="36"/>
  <c r="AX40" i="36"/>
  <c r="AV41" i="36"/>
  <c r="AX41" i="36"/>
  <c r="AV42" i="36"/>
  <c r="AX42" i="36"/>
  <c r="AV43" i="36"/>
  <c r="AX43" i="36"/>
  <c r="AV44" i="36"/>
  <c r="AX44" i="36"/>
  <c r="AV45" i="36"/>
  <c r="AX45" i="36"/>
  <c r="AV46" i="36"/>
  <c r="AX46" i="36"/>
  <c r="AV47" i="36"/>
  <c r="AX47" i="36"/>
  <c r="AV48" i="36"/>
  <c r="AX48" i="36"/>
  <c r="AV49" i="36"/>
  <c r="AX49" i="36"/>
  <c r="AV50" i="36"/>
  <c r="AX50" i="36"/>
  <c r="AV51" i="36"/>
  <c r="AX51" i="36"/>
  <c r="AV52" i="36"/>
  <c r="AX52" i="36"/>
  <c r="AV53" i="36"/>
  <c r="AX53" i="36"/>
  <c r="AV54" i="36"/>
  <c r="AX54" i="36"/>
  <c r="AV55" i="36"/>
  <c r="AX55" i="36"/>
  <c r="AV56" i="36"/>
  <c r="AX56" i="36"/>
  <c r="AV57" i="36"/>
  <c r="AX57" i="36"/>
  <c r="AV21" i="37"/>
  <c r="AX21" i="37"/>
  <c r="AV22" i="37"/>
  <c r="AX22" i="37"/>
  <c r="AV23" i="37"/>
  <c r="AX23" i="37"/>
  <c r="AV24" i="37"/>
  <c r="AX24" i="37"/>
  <c r="AV25" i="37"/>
  <c r="AX25" i="37"/>
  <c r="AV26" i="37"/>
  <c r="AX26" i="37"/>
  <c r="AV27" i="37"/>
  <c r="AX27" i="37"/>
  <c r="AV28" i="37"/>
  <c r="AX28" i="37"/>
  <c r="AV29" i="37"/>
  <c r="AX29" i="37"/>
  <c r="AV30" i="37"/>
  <c r="AX30" i="37"/>
  <c r="AV31" i="37"/>
  <c r="AX31" i="37"/>
  <c r="AV32" i="37"/>
  <c r="AX32" i="37"/>
  <c r="AV33" i="37"/>
  <c r="AX33" i="37"/>
  <c r="AV34" i="37"/>
  <c r="AX34" i="37"/>
  <c r="AV35" i="37"/>
  <c r="AX35" i="37"/>
  <c r="AV36" i="37"/>
  <c r="AX36" i="37"/>
  <c r="AV37" i="37"/>
  <c r="AX37" i="37"/>
  <c r="AV38" i="37"/>
  <c r="AX38" i="37"/>
  <c r="AV39" i="37"/>
  <c r="AX39" i="37"/>
  <c r="AV40" i="37"/>
  <c r="AX40" i="37"/>
  <c r="AV41" i="37"/>
  <c r="AX41" i="37"/>
  <c r="AV42" i="37"/>
  <c r="AX42" i="37"/>
  <c r="AV43" i="37"/>
  <c r="AX43" i="37"/>
  <c r="AV44" i="37"/>
  <c r="AX44" i="37"/>
  <c r="AV45" i="37"/>
  <c r="AX45" i="37"/>
  <c r="AV46" i="37"/>
  <c r="AX46" i="37"/>
  <c r="AV47" i="37"/>
  <c r="AX47" i="37"/>
  <c r="AV48" i="37"/>
  <c r="AX48" i="37"/>
  <c r="AV49" i="37"/>
  <c r="AX49" i="37"/>
  <c r="AV50" i="37"/>
  <c r="AX50" i="37"/>
  <c r="AV51" i="37"/>
  <c r="AX51" i="37"/>
  <c r="AV52" i="37"/>
  <c r="AX52" i="37"/>
  <c r="AV53" i="37"/>
  <c r="AX53" i="37"/>
  <c r="AV54" i="37"/>
  <c r="AX54" i="37"/>
  <c r="AV55" i="37"/>
  <c r="AX55" i="37"/>
  <c r="AV56" i="37"/>
  <c r="AX56" i="37"/>
  <c r="AV57" i="37"/>
  <c r="AX57" i="37"/>
  <c r="Y21" i="39"/>
  <c r="L21" i="39"/>
  <c r="J21" i="39"/>
  <c r="I21" i="39"/>
  <c r="T21" i="39"/>
  <c r="U21" i="39"/>
  <c r="V21" i="39"/>
  <c r="Y22" i="39"/>
  <c r="L22" i="39"/>
  <c r="J22" i="39"/>
  <c r="I22" i="39"/>
  <c r="T22" i="39"/>
  <c r="U22" i="39"/>
  <c r="V22" i="39"/>
  <c r="Y23" i="39"/>
  <c r="L23" i="39"/>
  <c r="J23" i="39"/>
  <c r="I23" i="39"/>
  <c r="T23" i="39"/>
  <c r="U23" i="39"/>
  <c r="V23" i="39"/>
  <c r="Y24" i="39"/>
  <c r="L24" i="39"/>
  <c r="J24" i="39"/>
  <c r="I24" i="39"/>
  <c r="T24" i="39"/>
  <c r="U24" i="39"/>
  <c r="V24" i="39"/>
  <c r="Y25" i="39"/>
  <c r="L25" i="39"/>
  <c r="J25" i="39"/>
  <c r="I25" i="39"/>
  <c r="T25" i="39"/>
  <c r="U25" i="39"/>
  <c r="V25" i="39"/>
  <c r="Y26" i="39"/>
  <c r="L26" i="39"/>
  <c r="J26" i="39"/>
  <c r="I26" i="39"/>
  <c r="T26" i="39"/>
  <c r="U26" i="39"/>
  <c r="V26" i="39"/>
  <c r="Y27" i="39"/>
  <c r="L27" i="39"/>
  <c r="J27" i="39"/>
  <c r="I27" i="39"/>
  <c r="T27" i="39"/>
  <c r="U27" i="39"/>
  <c r="V27" i="39"/>
  <c r="S28" i="39"/>
  <c r="Y28" i="39"/>
  <c r="L28" i="39"/>
  <c r="J28" i="39"/>
  <c r="I28" i="39"/>
  <c r="T28" i="39"/>
  <c r="U28" i="39"/>
  <c r="V28" i="39"/>
  <c r="S29" i="39"/>
  <c r="Y29" i="39"/>
  <c r="L29" i="39"/>
  <c r="J29" i="39"/>
  <c r="I29" i="39"/>
  <c r="T29" i="39"/>
  <c r="U29" i="39"/>
  <c r="V29" i="39"/>
  <c r="S30" i="39"/>
  <c r="Y30" i="39"/>
  <c r="L30" i="39"/>
  <c r="J30" i="39"/>
  <c r="I30" i="39"/>
  <c r="T30" i="39"/>
  <c r="U30" i="39"/>
  <c r="V30" i="39"/>
  <c r="S31" i="39"/>
  <c r="Y31" i="39"/>
  <c r="L31" i="39"/>
  <c r="J31" i="39"/>
  <c r="I31" i="39"/>
  <c r="T31" i="39"/>
  <c r="U31" i="39"/>
  <c r="V31" i="39"/>
  <c r="S32" i="39"/>
  <c r="Y32" i="39"/>
  <c r="L32" i="39"/>
  <c r="J32" i="39"/>
  <c r="I32" i="39"/>
  <c r="T32" i="39"/>
  <c r="U32" i="39"/>
  <c r="V32" i="39"/>
  <c r="S33" i="39"/>
  <c r="Y33" i="39"/>
  <c r="L33" i="39"/>
  <c r="J33" i="39"/>
  <c r="I33" i="39"/>
  <c r="T33" i="39"/>
  <c r="U33" i="39"/>
  <c r="V33" i="39"/>
  <c r="S34" i="39"/>
  <c r="Y34" i="39"/>
  <c r="L34" i="39"/>
  <c r="J34" i="39"/>
  <c r="I34" i="39"/>
  <c r="T34" i="39"/>
  <c r="U34" i="39"/>
  <c r="V34" i="39"/>
  <c r="S35" i="39"/>
  <c r="Y35" i="39"/>
  <c r="L35" i="39"/>
  <c r="J35" i="39"/>
  <c r="I35" i="39"/>
  <c r="T35" i="39"/>
  <c r="U35" i="39"/>
  <c r="V35" i="39"/>
  <c r="S36" i="39"/>
  <c r="Y36" i="39"/>
  <c r="L36" i="39"/>
  <c r="J36" i="39"/>
  <c r="I36" i="39"/>
  <c r="T36" i="39"/>
  <c r="U36" i="39"/>
  <c r="V36" i="39"/>
  <c r="S37" i="39"/>
  <c r="Y37" i="39"/>
  <c r="L37" i="39"/>
  <c r="J37" i="39"/>
  <c r="I37" i="39"/>
  <c r="T37" i="39"/>
  <c r="U37" i="39"/>
  <c r="V37" i="39"/>
  <c r="S38" i="39"/>
  <c r="Y38" i="39"/>
  <c r="L38" i="39"/>
  <c r="J38" i="39"/>
  <c r="I38" i="39"/>
  <c r="T38" i="39"/>
  <c r="U38" i="39"/>
  <c r="V38" i="39"/>
  <c r="S39" i="39"/>
  <c r="Y39" i="39"/>
  <c r="L39" i="39"/>
  <c r="J39" i="39"/>
  <c r="I39" i="39"/>
  <c r="T39" i="39"/>
  <c r="U39" i="39"/>
  <c r="V39" i="39"/>
  <c r="S40" i="39"/>
  <c r="Y40" i="39"/>
  <c r="L40" i="39"/>
  <c r="J40" i="39"/>
  <c r="I40" i="39"/>
  <c r="T40" i="39"/>
  <c r="U40" i="39"/>
  <c r="V40" i="39"/>
  <c r="S41" i="39"/>
  <c r="Y41" i="39"/>
  <c r="L41" i="39"/>
  <c r="J41" i="39"/>
  <c r="I41" i="39"/>
  <c r="T41" i="39"/>
  <c r="U41" i="39"/>
  <c r="V41" i="39"/>
  <c r="S42" i="39"/>
  <c r="Y42" i="39"/>
  <c r="L42" i="39"/>
  <c r="J42" i="39"/>
  <c r="I42" i="39"/>
  <c r="T42" i="39"/>
  <c r="U42" i="39"/>
  <c r="V42" i="39"/>
  <c r="S43" i="39"/>
  <c r="Y43" i="39"/>
  <c r="L43" i="39"/>
  <c r="J43" i="39"/>
  <c r="I43" i="39"/>
  <c r="T43" i="39"/>
  <c r="U43" i="39"/>
  <c r="V43" i="39"/>
  <c r="S44" i="39"/>
  <c r="Y44" i="39"/>
  <c r="L44" i="39"/>
  <c r="J44" i="39"/>
  <c r="I44" i="39"/>
  <c r="T44" i="39"/>
  <c r="U44" i="39"/>
  <c r="V44" i="39"/>
  <c r="S45" i="39"/>
  <c r="Y45" i="39"/>
  <c r="L45" i="39"/>
  <c r="J45" i="39"/>
  <c r="I45" i="39"/>
  <c r="T45" i="39"/>
  <c r="U45" i="39"/>
  <c r="V45" i="39"/>
  <c r="S46" i="39"/>
  <c r="Y46" i="39"/>
  <c r="L46" i="39"/>
  <c r="J46" i="39"/>
  <c r="I46" i="39"/>
  <c r="T46" i="39"/>
  <c r="U46" i="39"/>
  <c r="V46" i="39"/>
  <c r="S47" i="39"/>
  <c r="Y47" i="39"/>
  <c r="L47" i="39"/>
  <c r="J47" i="39"/>
  <c r="I47" i="39"/>
  <c r="T47" i="39"/>
  <c r="U47" i="39"/>
  <c r="V47" i="39"/>
  <c r="S48" i="39"/>
  <c r="Y48" i="39"/>
  <c r="L48" i="39"/>
  <c r="J48" i="39"/>
  <c r="I48" i="39"/>
  <c r="T48" i="39"/>
  <c r="U48" i="39"/>
  <c r="V48" i="39"/>
  <c r="S49" i="39"/>
  <c r="Y49" i="39"/>
  <c r="L49" i="39"/>
  <c r="J49" i="39"/>
  <c r="I49" i="39"/>
  <c r="T49" i="39"/>
  <c r="U49" i="39"/>
  <c r="V49" i="39"/>
  <c r="S50" i="39"/>
  <c r="Y50" i="39"/>
  <c r="L50" i="39"/>
  <c r="J50" i="39"/>
  <c r="I50" i="39"/>
  <c r="T50" i="39"/>
  <c r="U50" i="39"/>
  <c r="V50" i="39"/>
  <c r="S51" i="39"/>
  <c r="Y51" i="39"/>
  <c r="L51" i="39"/>
  <c r="J51" i="39"/>
  <c r="I51" i="39"/>
  <c r="T51" i="39"/>
  <c r="U51" i="39"/>
  <c r="V51" i="39"/>
  <c r="S52" i="39"/>
  <c r="Y52" i="39"/>
  <c r="L52" i="39"/>
  <c r="J52" i="39"/>
  <c r="I52" i="39"/>
  <c r="T52" i="39"/>
  <c r="U52" i="39"/>
  <c r="V52" i="39"/>
  <c r="S53" i="39"/>
  <c r="Y53" i="39"/>
  <c r="L53" i="39"/>
  <c r="J53" i="39"/>
  <c r="I53" i="39"/>
  <c r="T53" i="39"/>
  <c r="U53" i="39"/>
  <c r="V53" i="39"/>
  <c r="S54" i="39"/>
  <c r="Y54" i="39"/>
  <c r="L54" i="39"/>
  <c r="J54" i="39"/>
  <c r="I54" i="39"/>
  <c r="T54" i="39"/>
  <c r="U54" i="39"/>
  <c r="V54" i="39"/>
  <c r="S55" i="39"/>
  <c r="Y55" i="39"/>
  <c r="L55" i="39"/>
  <c r="J55" i="39"/>
  <c r="I55" i="39"/>
  <c r="T55" i="39"/>
  <c r="U55" i="39"/>
  <c r="V55" i="39"/>
  <c r="S56" i="39"/>
  <c r="Y56" i="39"/>
  <c r="L56" i="39"/>
  <c r="J56" i="39"/>
  <c r="I56" i="39"/>
  <c r="T56" i="39"/>
  <c r="U56" i="39"/>
  <c r="V56" i="39"/>
  <c r="S57" i="39"/>
  <c r="Y57" i="39"/>
  <c r="L57" i="39"/>
  <c r="J57" i="39"/>
  <c r="I57" i="39"/>
  <c r="T57" i="39"/>
  <c r="U57" i="39"/>
  <c r="V57" i="39"/>
  <c r="AV10" i="26"/>
  <c r="AX10" i="26"/>
  <c r="AV11" i="26"/>
  <c r="AX11" i="26"/>
  <c r="AV8" i="27"/>
  <c r="AX8" i="27"/>
  <c r="AV9" i="27"/>
  <c r="AX9" i="27"/>
  <c r="AV10" i="27"/>
  <c r="AX10" i="27"/>
  <c r="AV11" i="27"/>
  <c r="AX11" i="27"/>
  <c r="AV8" i="28"/>
  <c r="AX8" i="28"/>
  <c r="AV9" i="28"/>
  <c r="AX9" i="28"/>
  <c r="AV10" i="28"/>
  <c r="AX10" i="28"/>
  <c r="AV11" i="28"/>
  <c r="AX11" i="28"/>
  <c r="AV8" i="30"/>
  <c r="AX8" i="30"/>
  <c r="AV9" i="30"/>
  <c r="AX9" i="30"/>
  <c r="AV10" i="30"/>
  <c r="AX10" i="30"/>
  <c r="AV11" i="30"/>
  <c r="AX11" i="30"/>
  <c r="L8" i="39"/>
  <c r="J8" i="39"/>
  <c r="I8" i="39"/>
  <c r="T9" i="39"/>
  <c r="I9" i="39"/>
  <c r="J9" i="39"/>
  <c r="L9" i="39"/>
  <c r="U9" i="39"/>
  <c r="V9" i="39"/>
  <c r="T10" i="39"/>
  <c r="I10" i="39"/>
  <c r="J10" i="39"/>
  <c r="L10" i="39"/>
  <c r="U10" i="39"/>
  <c r="V10" i="39"/>
  <c r="T11" i="39"/>
  <c r="I11" i="39"/>
  <c r="J11" i="39"/>
  <c r="L11" i="39"/>
  <c r="U11" i="39"/>
  <c r="V11" i="39"/>
  <c r="AV19" i="23"/>
  <c r="AX19" i="23"/>
  <c r="AV20" i="23"/>
  <c r="AX20" i="23"/>
  <c r="AV12" i="26"/>
  <c r="AX12" i="26"/>
  <c r="AV13" i="26"/>
  <c r="AX13" i="26"/>
  <c r="AV14" i="26"/>
  <c r="AX14" i="26"/>
  <c r="AV15" i="26"/>
  <c r="AX15" i="26"/>
  <c r="AV16" i="26"/>
  <c r="AX16" i="26"/>
  <c r="AV17" i="26"/>
  <c r="AX17" i="26"/>
  <c r="AV18" i="26"/>
  <c r="AX18" i="26"/>
  <c r="AV19" i="26"/>
  <c r="AX19" i="26"/>
  <c r="AV20" i="26"/>
  <c r="AX20" i="26"/>
  <c r="AV12" i="27"/>
  <c r="AX12" i="27"/>
  <c r="AV13" i="27"/>
  <c r="AX13" i="27"/>
  <c r="AV14" i="27"/>
  <c r="AX14" i="27"/>
  <c r="AV15" i="27"/>
  <c r="AX15" i="27"/>
  <c r="AV16" i="27"/>
  <c r="AX16" i="27"/>
  <c r="AV17" i="27"/>
  <c r="AX17" i="27"/>
  <c r="AV18" i="27"/>
  <c r="AX18" i="27"/>
  <c r="AV19" i="27"/>
  <c r="AX19" i="27"/>
  <c r="AV20" i="27"/>
  <c r="AX20" i="27"/>
  <c r="AV12" i="28"/>
  <c r="AX12" i="28"/>
  <c r="AV13" i="28"/>
  <c r="AX13" i="28"/>
  <c r="AV14" i="28"/>
  <c r="AX14" i="28"/>
  <c r="AV15" i="28"/>
  <c r="AX15" i="28"/>
  <c r="AV16" i="28"/>
  <c r="AX16" i="28"/>
  <c r="AV17" i="28"/>
  <c r="AX17" i="28"/>
  <c r="AV18" i="28"/>
  <c r="AX18" i="28"/>
  <c r="AV19" i="28"/>
  <c r="AX19" i="28"/>
  <c r="AV20" i="28"/>
  <c r="AX20" i="28"/>
  <c r="AV12" i="30"/>
  <c r="AX12" i="30"/>
  <c r="AV13" i="30"/>
  <c r="AX13" i="30"/>
  <c r="AV14" i="30"/>
  <c r="AX14" i="30"/>
  <c r="AV15" i="30"/>
  <c r="AX15" i="30"/>
  <c r="AV16" i="30"/>
  <c r="AX16" i="30"/>
  <c r="AV17" i="30"/>
  <c r="AX17" i="30"/>
  <c r="AV18" i="30"/>
  <c r="AX18" i="30"/>
  <c r="AV19" i="30"/>
  <c r="AX19" i="30"/>
  <c r="AV20" i="30"/>
  <c r="AX20" i="30"/>
  <c r="T12" i="39"/>
  <c r="L12" i="39"/>
  <c r="J12" i="39"/>
  <c r="I12" i="39"/>
  <c r="U12" i="39"/>
  <c r="V12" i="39"/>
  <c r="L13" i="39"/>
  <c r="J13" i="39"/>
  <c r="I13" i="39"/>
  <c r="T13" i="39"/>
  <c r="U13" i="39"/>
  <c r="V13" i="39"/>
  <c r="L14" i="39"/>
  <c r="J14" i="39"/>
  <c r="I14" i="39"/>
  <c r="T14" i="39"/>
  <c r="U14" i="39"/>
  <c r="V14" i="39"/>
  <c r="L15" i="39"/>
  <c r="J15" i="39"/>
  <c r="I15" i="39"/>
  <c r="T15" i="39"/>
  <c r="U15" i="39"/>
  <c r="V15" i="39"/>
  <c r="L16" i="39"/>
  <c r="J16" i="39"/>
  <c r="I16" i="39"/>
  <c r="T16" i="39"/>
  <c r="U16" i="39"/>
  <c r="V16" i="39"/>
  <c r="L17" i="39"/>
  <c r="J17" i="39"/>
  <c r="I17" i="39"/>
  <c r="T17" i="39"/>
  <c r="U17" i="39"/>
  <c r="V17" i="39"/>
  <c r="L18" i="39"/>
  <c r="J18" i="39"/>
  <c r="I18" i="39"/>
  <c r="T18" i="39"/>
  <c r="U18" i="39"/>
  <c r="V18" i="39"/>
  <c r="Y19" i="39"/>
  <c r="L19" i="39"/>
  <c r="J19" i="39"/>
  <c r="I19" i="39"/>
  <c r="T19" i="39"/>
  <c r="U19" i="39"/>
  <c r="V19" i="39"/>
  <c r="Y20" i="39"/>
  <c r="L20" i="39"/>
  <c r="J20" i="39"/>
  <c r="I20" i="39"/>
  <c r="T20" i="39"/>
  <c r="U20" i="39"/>
  <c r="V20" i="39"/>
  <c r="AV19" i="24"/>
  <c r="AX19" i="24"/>
  <c r="AV20" i="24"/>
  <c r="AX20" i="24"/>
  <c r="AV19" i="25"/>
  <c r="AX19" i="25"/>
  <c r="AV20" i="25"/>
  <c r="AX20" i="25"/>
  <c r="AV19" i="29"/>
  <c r="AX19" i="29"/>
  <c r="AV20" i="29"/>
  <c r="AX20" i="29"/>
  <c r="AV19" i="31"/>
  <c r="AX19" i="31"/>
  <c r="AV20" i="31"/>
  <c r="AX20" i="31"/>
  <c r="AV19" i="32"/>
  <c r="AX19" i="32"/>
  <c r="AV20" i="32"/>
  <c r="AX20" i="32"/>
  <c r="AV19" i="33"/>
  <c r="AX19" i="33"/>
  <c r="AV20" i="33"/>
  <c r="AX20" i="33"/>
  <c r="AV9" i="34"/>
  <c r="AX9" i="34"/>
  <c r="AV10" i="34"/>
  <c r="AX10" i="34"/>
  <c r="AV11" i="34"/>
  <c r="AX11" i="34"/>
  <c r="AV12" i="34"/>
  <c r="AX12" i="34"/>
  <c r="AV13" i="34"/>
  <c r="AX13" i="34"/>
  <c r="AV14" i="34"/>
  <c r="AX14" i="34"/>
  <c r="AV15" i="34"/>
  <c r="AX15" i="34"/>
  <c r="AV16" i="34"/>
  <c r="AX16" i="34"/>
  <c r="AV17" i="34"/>
  <c r="AX17" i="34"/>
  <c r="AV18" i="34"/>
  <c r="AX18" i="34"/>
  <c r="AV19" i="34"/>
  <c r="AX19" i="34"/>
  <c r="AV20" i="34"/>
  <c r="AX20" i="34"/>
  <c r="AV9" i="35"/>
  <c r="AX9" i="35"/>
  <c r="AV10" i="35"/>
  <c r="AX10" i="35"/>
  <c r="AV11" i="35"/>
  <c r="AX11" i="35"/>
  <c r="AV12" i="35"/>
  <c r="AX12" i="35"/>
  <c r="AV13" i="35"/>
  <c r="AX13" i="35"/>
  <c r="AV14" i="35"/>
  <c r="AX14" i="35"/>
  <c r="AV15" i="35"/>
  <c r="AX15" i="35"/>
  <c r="AV16" i="35"/>
  <c r="AX16" i="35"/>
  <c r="AV17" i="35"/>
  <c r="AX17" i="35"/>
  <c r="AV18" i="35"/>
  <c r="AX18" i="35"/>
  <c r="AV19" i="35"/>
  <c r="AX19" i="35"/>
  <c r="AV20" i="35"/>
  <c r="AX20" i="35"/>
  <c r="AV9" i="36"/>
  <c r="AX9" i="36"/>
  <c r="AV10" i="36"/>
  <c r="AX10" i="36"/>
  <c r="AV11" i="36"/>
  <c r="AX11" i="36"/>
  <c r="AV12" i="36"/>
  <c r="AX12" i="36"/>
  <c r="AV13" i="36"/>
  <c r="AX13" i="36"/>
  <c r="AV14" i="36"/>
  <c r="AX14" i="36"/>
  <c r="AV15" i="36"/>
  <c r="AX15" i="36"/>
  <c r="AV16" i="36"/>
  <c r="AX16" i="36"/>
  <c r="AV17" i="36"/>
  <c r="AX17" i="36"/>
  <c r="AV18" i="36"/>
  <c r="AX18" i="36"/>
  <c r="AV19" i="36"/>
  <c r="AX19" i="36"/>
  <c r="AV20" i="36"/>
  <c r="AX20" i="36"/>
  <c r="AV9" i="37"/>
  <c r="AX9" i="37"/>
  <c r="AV10" i="37"/>
  <c r="AX10" i="37"/>
  <c r="AV11" i="37"/>
  <c r="AX11" i="37"/>
  <c r="AV12" i="37"/>
  <c r="AX12" i="37"/>
  <c r="AV13" i="37"/>
  <c r="AX13" i="37"/>
  <c r="AV14" i="37"/>
  <c r="AX14" i="37"/>
  <c r="AV15" i="37"/>
  <c r="AX15" i="37"/>
  <c r="AV16" i="37"/>
  <c r="AX16" i="37"/>
  <c r="AV17" i="37"/>
  <c r="AX17" i="37"/>
  <c r="AV18" i="37"/>
  <c r="AX18" i="37"/>
  <c r="AV19" i="37"/>
  <c r="AX19" i="37"/>
  <c r="AV20" i="37"/>
  <c r="AX20" i="37"/>
  <c r="AV8" i="34"/>
  <c r="AX8" i="34"/>
  <c r="AV8" i="35"/>
  <c r="AX8" i="35"/>
  <c r="AV8" i="36"/>
  <c r="AX8" i="36"/>
  <c r="AV8" i="37"/>
  <c r="AX8" i="37"/>
  <c r="E49" i="48"/>
  <c r="E49" i="38"/>
  <c r="E47" i="48"/>
  <c r="V8" i="39"/>
  <c r="Q8" i="39"/>
  <c r="O8" i="39"/>
  <c r="N8" i="39"/>
  <c r="M8" i="39"/>
  <c r="K8" i="39"/>
  <c r="H8" i="39"/>
  <c r="G8" i="39"/>
  <c r="F8" i="39"/>
  <c r="E8" i="39"/>
  <c r="X8" i="39" s="1"/>
  <c r="U8" i="39"/>
  <c r="T8" i="39"/>
  <c r="E9" i="39"/>
  <c r="X9" i="39" s="1"/>
  <c r="F9" i="39"/>
  <c r="G9" i="39"/>
  <c r="H9" i="39"/>
  <c r="K9" i="39"/>
  <c r="M9" i="39"/>
  <c r="N9" i="39"/>
  <c r="O9" i="39"/>
  <c r="Q9" i="39"/>
  <c r="E10" i="39"/>
  <c r="X10" i="39" s="1"/>
  <c r="F10" i="39"/>
  <c r="G10" i="39"/>
  <c r="H10" i="39"/>
  <c r="K10" i="39"/>
  <c r="M10" i="39"/>
  <c r="N10" i="39"/>
  <c r="O10" i="39"/>
  <c r="Q10" i="39"/>
  <c r="E11" i="39"/>
  <c r="X11" i="39" s="1"/>
  <c r="F11" i="39"/>
  <c r="G11" i="39"/>
  <c r="H11" i="39"/>
  <c r="K11" i="39"/>
  <c r="M11" i="39"/>
  <c r="N11" i="39"/>
  <c r="O11" i="39"/>
  <c r="P11" i="39"/>
  <c r="Q11" i="39"/>
  <c r="E12" i="39"/>
  <c r="X12" i="39" s="1"/>
  <c r="F12" i="39"/>
  <c r="G12" i="39"/>
  <c r="H12" i="39"/>
  <c r="K12" i="39"/>
  <c r="M12" i="39"/>
  <c r="N12" i="39"/>
  <c r="O12" i="39"/>
  <c r="P12" i="39"/>
  <c r="Q12" i="39"/>
  <c r="R12" i="39"/>
  <c r="E13" i="39"/>
  <c r="X13" i="39" s="1"/>
  <c r="F13" i="39"/>
  <c r="G13" i="39"/>
  <c r="H13" i="39"/>
  <c r="K13" i="39"/>
  <c r="M13" i="39"/>
  <c r="N13" i="39"/>
  <c r="O13" i="39"/>
  <c r="P13" i="39"/>
  <c r="Q13" i="39"/>
  <c r="R13" i="39"/>
  <c r="E14" i="39"/>
  <c r="X14" i="39" s="1"/>
  <c r="F14" i="39"/>
  <c r="G14" i="39"/>
  <c r="H14" i="39"/>
  <c r="K14" i="39"/>
  <c r="M14" i="39"/>
  <c r="N14" i="39"/>
  <c r="O14" i="39"/>
  <c r="P14" i="39"/>
  <c r="Q14" i="39"/>
  <c r="R14" i="39"/>
  <c r="E15" i="39"/>
  <c r="X15" i="39" s="1"/>
  <c r="F15" i="39"/>
  <c r="G15" i="39"/>
  <c r="H15" i="39"/>
  <c r="K15" i="39"/>
  <c r="M15" i="39"/>
  <c r="N15" i="39"/>
  <c r="O15" i="39"/>
  <c r="P15" i="39"/>
  <c r="Q15" i="39"/>
  <c r="R15" i="39"/>
  <c r="E16" i="39"/>
  <c r="X16" i="39" s="1"/>
  <c r="F16" i="39"/>
  <c r="G16" i="39"/>
  <c r="H16" i="39"/>
  <c r="K16" i="39"/>
  <c r="M16" i="39"/>
  <c r="N16" i="39"/>
  <c r="O16" i="39"/>
  <c r="P16" i="39"/>
  <c r="Q16" i="39"/>
  <c r="R16" i="39"/>
  <c r="E17" i="39"/>
  <c r="X17" i="39" s="1"/>
  <c r="F17" i="39"/>
  <c r="G17" i="39"/>
  <c r="H17" i="39"/>
  <c r="K17" i="39"/>
  <c r="M17" i="39"/>
  <c r="N17" i="39"/>
  <c r="O17" i="39"/>
  <c r="P17" i="39"/>
  <c r="Q17" i="39"/>
  <c r="R17" i="39"/>
  <c r="E18" i="39"/>
  <c r="X18" i="39" s="1"/>
  <c r="F18" i="39"/>
  <c r="G18" i="39"/>
  <c r="H18" i="39"/>
  <c r="K18" i="39"/>
  <c r="M18" i="39"/>
  <c r="N18" i="39"/>
  <c r="O18" i="39"/>
  <c r="P18" i="39"/>
  <c r="Q18" i="39"/>
  <c r="R18" i="39"/>
  <c r="E19" i="39"/>
  <c r="X19" i="39" s="1"/>
  <c r="F19" i="39"/>
  <c r="G19" i="39"/>
  <c r="H19" i="39"/>
  <c r="K19" i="39"/>
  <c r="M19" i="39"/>
  <c r="N19" i="39"/>
  <c r="O19" i="39"/>
  <c r="P19" i="39"/>
  <c r="Q19" i="39"/>
  <c r="R19" i="39"/>
  <c r="E20" i="39"/>
  <c r="X20" i="39" s="1"/>
  <c r="F20" i="39"/>
  <c r="G20" i="39"/>
  <c r="H20" i="39"/>
  <c r="K20" i="39"/>
  <c r="M20" i="39"/>
  <c r="N20" i="39"/>
  <c r="O20" i="39"/>
  <c r="P20" i="39"/>
  <c r="Q20" i="39"/>
  <c r="R20" i="39"/>
  <c r="E21" i="39"/>
  <c r="X21" i="39" s="1"/>
  <c r="F21" i="39"/>
  <c r="G21" i="39"/>
  <c r="H21" i="39"/>
  <c r="K21" i="39"/>
  <c r="M21" i="39"/>
  <c r="N21" i="39"/>
  <c r="O21" i="39"/>
  <c r="P21" i="39"/>
  <c r="Q21" i="39"/>
  <c r="R21" i="39"/>
  <c r="E22" i="39"/>
  <c r="X22" i="39" s="1"/>
  <c r="F22" i="39"/>
  <c r="G22" i="39"/>
  <c r="H22" i="39"/>
  <c r="K22" i="39"/>
  <c r="M22" i="39"/>
  <c r="N22" i="39"/>
  <c r="O22" i="39"/>
  <c r="P22" i="39"/>
  <c r="Q22" i="39"/>
  <c r="R22" i="39"/>
  <c r="E23" i="39"/>
  <c r="X23" i="39" s="1"/>
  <c r="F23" i="39"/>
  <c r="G23" i="39"/>
  <c r="H23" i="39"/>
  <c r="K23" i="39"/>
  <c r="M23" i="39"/>
  <c r="N23" i="39"/>
  <c r="O23" i="39"/>
  <c r="P23" i="39"/>
  <c r="Q23" i="39"/>
  <c r="R23" i="39"/>
  <c r="E24" i="39"/>
  <c r="X24" i="39" s="1"/>
  <c r="F24" i="39"/>
  <c r="G24" i="39"/>
  <c r="H24" i="39"/>
  <c r="K24" i="39"/>
  <c r="M24" i="39"/>
  <c r="N24" i="39"/>
  <c r="O24" i="39"/>
  <c r="P24" i="39"/>
  <c r="Q24" i="39"/>
  <c r="R24" i="39"/>
  <c r="E25" i="39"/>
  <c r="X25" i="39" s="1"/>
  <c r="F25" i="39"/>
  <c r="G25" i="39"/>
  <c r="H25" i="39"/>
  <c r="K25" i="39"/>
  <c r="M25" i="39"/>
  <c r="N25" i="39"/>
  <c r="O25" i="39"/>
  <c r="P25" i="39"/>
  <c r="Q25" i="39"/>
  <c r="R25" i="39"/>
  <c r="E26" i="39"/>
  <c r="X26" i="39" s="1"/>
  <c r="F26" i="39"/>
  <c r="G26" i="39"/>
  <c r="H26" i="39"/>
  <c r="K26" i="39"/>
  <c r="M26" i="39"/>
  <c r="N26" i="39"/>
  <c r="O26" i="39"/>
  <c r="P26" i="39"/>
  <c r="Q26" i="39"/>
  <c r="R26" i="39"/>
  <c r="E27" i="39"/>
  <c r="X27" i="39" s="1"/>
  <c r="F27" i="39"/>
  <c r="G27" i="39"/>
  <c r="H27" i="39"/>
  <c r="K27" i="39"/>
  <c r="M27" i="39"/>
  <c r="N27" i="39"/>
  <c r="O27" i="39"/>
  <c r="P27" i="39"/>
  <c r="Q27" i="39"/>
  <c r="R27" i="39"/>
  <c r="E28" i="39"/>
  <c r="X28" i="39" s="1"/>
  <c r="F28" i="39"/>
  <c r="G28" i="39"/>
  <c r="H28" i="39"/>
  <c r="K28" i="39"/>
  <c r="M28" i="39"/>
  <c r="N28" i="39"/>
  <c r="O28" i="39"/>
  <c r="P28" i="39"/>
  <c r="Q28" i="39"/>
  <c r="R28" i="39"/>
  <c r="E29" i="39"/>
  <c r="X29" i="39" s="1"/>
  <c r="F29" i="39"/>
  <c r="G29" i="39"/>
  <c r="H29" i="39"/>
  <c r="K29" i="39"/>
  <c r="M29" i="39"/>
  <c r="N29" i="39"/>
  <c r="O29" i="39"/>
  <c r="P29" i="39"/>
  <c r="Q29" i="39"/>
  <c r="R29" i="39"/>
  <c r="E30" i="39"/>
  <c r="X30" i="39" s="1"/>
  <c r="F30" i="39"/>
  <c r="G30" i="39"/>
  <c r="H30" i="39"/>
  <c r="K30" i="39"/>
  <c r="M30" i="39"/>
  <c r="N30" i="39"/>
  <c r="O30" i="39"/>
  <c r="P30" i="39"/>
  <c r="Q30" i="39"/>
  <c r="R30" i="39"/>
  <c r="E31" i="39"/>
  <c r="X31" i="39" s="1"/>
  <c r="F31" i="39"/>
  <c r="G31" i="39"/>
  <c r="H31" i="39"/>
  <c r="K31" i="39"/>
  <c r="M31" i="39"/>
  <c r="N31" i="39"/>
  <c r="O31" i="39"/>
  <c r="P31" i="39"/>
  <c r="Q31" i="39"/>
  <c r="R31" i="39"/>
  <c r="E32" i="39"/>
  <c r="X32" i="39" s="1"/>
  <c r="F32" i="39"/>
  <c r="G32" i="39"/>
  <c r="H32" i="39"/>
  <c r="K32" i="39"/>
  <c r="M32" i="39"/>
  <c r="N32" i="39"/>
  <c r="O32" i="39"/>
  <c r="P32" i="39"/>
  <c r="Q32" i="39"/>
  <c r="R32" i="39"/>
  <c r="E33" i="39"/>
  <c r="X33" i="39" s="1"/>
  <c r="F33" i="39"/>
  <c r="G33" i="39"/>
  <c r="H33" i="39"/>
  <c r="K33" i="39"/>
  <c r="M33" i="39"/>
  <c r="N33" i="39"/>
  <c r="O33" i="39"/>
  <c r="P33" i="39"/>
  <c r="Q33" i="39"/>
  <c r="R33" i="39"/>
  <c r="E34" i="39"/>
  <c r="X34" i="39" s="1"/>
  <c r="F34" i="39"/>
  <c r="G34" i="39"/>
  <c r="H34" i="39"/>
  <c r="K34" i="39"/>
  <c r="M34" i="39"/>
  <c r="N34" i="39"/>
  <c r="O34" i="39"/>
  <c r="P34" i="39"/>
  <c r="Q34" i="39"/>
  <c r="R34" i="39"/>
  <c r="E35" i="39"/>
  <c r="X35" i="39" s="1"/>
  <c r="F35" i="39"/>
  <c r="G35" i="39"/>
  <c r="H35" i="39"/>
  <c r="K35" i="39"/>
  <c r="M35" i="39"/>
  <c r="N35" i="39"/>
  <c r="O35" i="39"/>
  <c r="P35" i="39"/>
  <c r="Q35" i="39"/>
  <c r="R35" i="39"/>
  <c r="Z36" i="39"/>
  <c r="D36" i="39"/>
  <c r="W36" i="39" s="1"/>
  <c r="E36" i="39"/>
  <c r="X36" i="39" s="1"/>
  <c r="F36" i="39"/>
  <c r="G36" i="39"/>
  <c r="H36" i="39"/>
  <c r="K36" i="39"/>
  <c r="M36" i="39"/>
  <c r="N36" i="39"/>
  <c r="O36" i="39"/>
  <c r="P36" i="39"/>
  <c r="Q36" i="39"/>
  <c r="R36" i="39"/>
  <c r="Z37" i="39"/>
  <c r="D37" i="39"/>
  <c r="W37" i="39" s="1"/>
  <c r="E37" i="39"/>
  <c r="X37" i="39" s="1"/>
  <c r="F37" i="39"/>
  <c r="G37" i="39"/>
  <c r="H37" i="39"/>
  <c r="K37" i="39"/>
  <c r="M37" i="39"/>
  <c r="N37" i="39"/>
  <c r="O37" i="39"/>
  <c r="P37" i="39"/>
  <c r="Q37" i="39"/>
  <c r="R37" i="39"/>
  <c r="Z38" i="39"/>
  <c r="D38" i="39"/>
  <c r="W38" i="39" s="1"/>
  <c r="E38" i="39"/>
  <c r="X38" i="39" s="1"/>
  <c r="F38" i="39"/>
  <c r="G38" i="39"/>
  <c r="H38" i="39"/>
  <c r="K38" i="39"/>
  <c r="M38" i="39"/>
  <c r="N38" i="39"/>
  <c r="O38" i="39"/>
  <c r="P38" i="39"/>
  <c r="Q38" i="39"/>
  <c r="R38" i="39"/>
  <c r="Z39" i="39"/>
  <c r="D39" i="39"/>
  <c r="W39" i="39" s="1"/>
  <c r="E39" i="39"/>
  <c r="X39" i="39" s="1"/>
  <c r="F39" i="39"/>
  <c r="G39" i="39"/>
  <c r="H39" i="39"/>
  <c r="K39" i="39"/>
  <c r="M39" i="39"/>
  <c r="N39" i="39"/>
  <c r="O39" i="39"/>
  <c r="P39" i="39"/>
  <c r="Q39" i="39"/>
  <c r="R39" i="39"/>
  <c r="Z40" i="39"/>
  <c r="D40" i="39"/>
  <c r="W40" i="39" s="1"/>
  <c r="E40" i="39"/>
  <c r="X40" i="39" s="1"/>
  <c r="F40" i="39"/>
  <c r="G40" i="39"/>
  <c r="H40" i="39"/>
  <c r="K40" i="39"/>
  <c r="M40" i="39"/>
  <c r="N40" i="39"/>
  <c r="O40" i="39"/>
  <c r="P40" i="39"/>
  <c r="Q40" i="39"/>
  <c r="R40" i="39"/>
  <c r="Z41" i="39"/>
  <c r="D41" i="39"/>
  <c r="W41" i="39" s="1"/>
  <c r="E41" i="39"/>
  <c r="X41" i="39" s="1"/>
  <c r="F41" i="39"/>
  <c r="G41" i="39"/>
  <c r="H41" i="39"/>
  <c r="K41" i="39"/>
  <c r="M41" i="39"/>
  <c r="N41" i="39"/>
  <c r="O41" i="39"/>
  <c r="P41" i="39"/>
  <c r="Q41" i="39"/>
  <c r="R41" i="39"/>
  <c r="Z42" i="39"/>
  <c r="D42" i="39"/>
  <c r="W42" i="39" s="1"/>
  <c r="E42" i="39"/>
  <c r="X42" i="39" s="1"/>
  <c r="F42" i="39"/>
  <c r="G42" i="39"/>
  <c r="H42" i="39"/>
  <c r="K42" i="39"/>
  <c r="M42" i="39"/>
  <c r="N42" i="39"/>
  <c r="O42" i="39"/>
  <c r="P42" i="39"/>
  <c r="Q42" i="39"/>
  <c r="R42" i="39"/>
  <c r="Z43" i="39"/>
  <c r="D43" i="39"/>
  <c r="W43" i="39" s="1"/>
  <c r="E43" i="39"/>
  <c r="X43" i="39" s="1"/>
  <c r="F43" i="39"/>
  <c r="G43" i="39"/>
  <c r="H43" i="39"/>
  <c r="K43" i="39"/>
  <c r="M43" i="39"/>
  <c r="N43" i="39"/>
  <c r="O43" i="39"/>
  <c r="P43" i="39"/>
  <c r="Q43" i="39"/>
  <c r="R43" i="39"/>
  <c r="Z44" i="39"/>
  <c r="D44" i="39"/>
  <c r="W44" i="39" s="1"/>
  <c r="E44" i="39"/>
  <c r="X44" i="39" s="1"/>
  <c r="F44" i="39"/>
  <c r="G44" i="39"/>
  <c r="H44" i="39"/>
  <c r="K44" i="39"/>
  <c r="M44" i="39"/>
  <c r="N44" i="39"/>
  <c r="O44" i="39"/>
  <c r="P44" i="39"/>
  <c r="Q44" i="39"/>
  <c r="R44" i="39"/>
  <c r="Z45" i="39"/>
  <c r="D45" i="39"/>
  <c r="W45" i="39" s="1"/>
  <c r="E45" i="39"/>
  <c r="X45" i="39" s="1"/>
  <c r="F45" i="39"/>
  <c r="G45" i="39"/>
  <c r="H45" i="39"/>
  <c r="K45" i="39"/>
  <c r="M45" i="39"/>
  <c r="N45" i="39"/>
  <c r="O45" i="39"/>
  <c r="P45" i="39"/>
  <c r="Q45" i="39"/>
  <c r="R45" i="39"/>
  <c r="Z46" i="39"/>
  <c r="D46" i="39"/>
  <c r="W46" i="39" s="1"/>
  <c r="E46" i="39"/>
  <c r="X46" i="39" s="1"/>
  <c r="F46" i="39"/>
  <c r="G46" i="39"/>
  <c r="H46" i="39"/>
  <c r="K46" i="39"/>
  <c r="M46" i="39"/>
  <c r="N46" i="39"/>
  <c r="O46" i="39"/>
  <c r="P46" i="39"/>
  <c r="Q46" i="39"/>
  <c r="R46" i="39"/>
  <c r="Z47" i="39"/>
  <c r="D47" i="39"/>
  <c r="W47" i="39" s="1"/>
  <c r="E47" i="39"/>
  <c r="X47" i="39" s="1"/>
  <c r="F47" i="39"/>
  <c r="G47" i="39"/>
  <c r="H47" i="39"/>
  <c r="K47" i="39"/>
  <c r="M47" i="39"/>
  <c r="N47" i="39"/>
  <c r="O47" i="39"/>
  <c r="P47" i="39"/>
  <c r="Q47" i="39"/>
  <c r="R47" i="39"/>
  <c r="Z48" i="39"/>
  <c r="D48" i="39"/>
  <c r="W48" i="39" s="1"/>
  <c r="E48" i="39"/>
  <c r="X48" i="39" s="1"/>
  <c r="F48" i="39"/>
  <c r="G48" i="39"/>
  <c r="H48" i="39"/>
  <c r="K48" i="39"/>
  <c r="M48" i="39"/>
  <c r="N48" i="39"/>
  <c r="O48" i="39"/>
  <c r="P48" i="39"/>
  <c r="Q48" i="39"/>
  <c r="R48" i="39"/>
  <c r="Z49" i="39"/>
  <c r="D49" i="39"/>
  <c r="W49" i="39" s="1"/>
  <c r="E49" i="39"/>
  <c r="X49" i="39" s="1"/>
  <c r="F49" i="39"/>
  <c r="G49" i="39"/>
  <c r="H49" i="39"/>
  <c r="K49" i="39"/>
  <c r="M49" i="39"/>
  <c r="N49" i="39"/>
  <c r="O49" i="39"/>
  <c r="P49" i="39"/>
  <c r="Q49" i="39"/>
  <c r="R49" i="39"/>
  <c r="Z50" i="39"/>
  <c r="D50" i="39"/>
  <c r="W50" i="39" s="1"/>
  <c r="E50" i="39"/>
  <c r="X50" i="39" s="1"/>
  <c r="F50" i="39"/>
  <c r="G50" i="39"/>
  <c r="H50" i="39"/>
  <c r="K50" i="39"/>
  <c r="M50" i="39"/>
  <c r="N50" i="39"/>
  <c r="O50" i="39"/>
  <c r="P50" i="39"/>
  <c r="Q50" i="39"/>
  <c r="R50" i="39"/>
  <c r="Z51" i="39"/>
  <c r="D51" i="39"/>
  <c r="W51" i="39" s="1"/>
  <c r="E51" i="39"/>
  <c r="X51" i="39" s="1"/>
  <c r="F51" i="39"/>
  <c r="G51" i="39"/>
  <c r="H51" i="39"/>
  <c r="K51" i="39"/>
  <c r="M51" i="39"/>
  <c r="N51" i="39"/>
  <c r="O51" i="39"/>
  <c r="P51" i="39"/>
  <c r="Q51" i="39"/>
  <c r="R51" i="39"/>
  <c r="Z52" i="39"/>
  <c r="D52" i="39"/>
  <c r="W52" i="39" s="1"/>
  <c r="E52" i="39"/>
  <c r="X52" i="39" s="1"/>
  <c r="F52" i="39"/>
  <c r="G52" i="39"/>
  <c r="H52" i="39"/>
  <c r="K52" i="39"/>
  <c r="M52" i="39"/>
  <c r="N52" i="39"/>
  <c r="O52" i="39"/>
  <c r="P52" i="39"/>
  <c r="Q52" i="39"/>
  <c r="R52" i="39"/>
  <c r="Z53" i="39"/>
  <c r="D53" i="39"/>
  <c r="W53" i="39" s="1"/>
  <c r="E53" i="39"/>
  <c r="X53" i="39" s="1"/>
  <c r="F53" i="39"/>
  <c r="G53" i="39"/>
  <c r="H53" i="39"/>
  <c r="K53" i="39"/>
  <c r="M53" i="39"/>
  <c r="N53" i="39"/>
  <c r="O53" i="39"/>
  <c r="P53" i="39"/>
  <c r="Q53" i="39"/>
  <c r="R53" i="39"/>
  <c r="Z54" i="39"/>
  <c r="D54" i="39"/>
  <c r="W54" i="39" s="1"/>
  <c r="E54" i="39"/>
  <c r="X54" i="39" s="1"/>
  <c r="F54" i="39"/>
  <c r="G54" i="39"/>
  <c r="H54" i="39"/>
  <c r="K54" i="39"/>
  <c r="M54" i="39"/>
  <c r="N54" i="39"/>
  <c r="O54" i="39"/>
  <c r="P54" i="39"/>
  <c r="Q54" i="39"/>
  <c r="R54" i="39"/>
  <c r="Z55" i="39"/>
  <c r="D55" i="39"/>
  <c r="W55" i="39" s="1"/>
  <c r="E55" i="39"/>
  <c r="X55" i="39" s="1"/>
  <c r="F55" i="39"/>
  <c r="G55" i="39"/>
  <c r="H55" i="39"/>
  <c r="K55" i="39"/>
  <c r="M55" i="39"/>
  <c r="N55" i="39"/>
  <c r="O55" i="39"/>
  <c r="P55" i="39"/>
  <c r="Q55" i="39"/>
  <c r="R55" i="39"/>
  <c r="Z56" i="39"/>
  <c r="D56" i="39"/>
  <c r="W56" i="39" s="1"/>
  <c r="E56" i="39"/>
  <c r="X56" i="39" s="1"/>
  <c r="F56" i="39"/>
  <c r="G56" i="39"/>
  <c r="H56" i="39"/>
  <c r="K56" i="39"/>
  <c r="M56" i="39"/>
  <c r="N56" i="39"/>
  <c r="O56" i="39"/>
  <c r="P56" i="39"/>
  <c r="Q56" i="39"/>
  <c r="R56" i="39"/>
  <c r="Z57" i="39"/>
  <c r="D57" i="39"/>
  <c r="W57" i="39" s="1"/>
  <c r="E57" i="39"/>
  <c r="X57" i="39" s="1"/>
  <c r="F57" i="39"/>
  <c r="G57" i="39"/>
  <c r="H57" i="39"/>
  <c r="K57" i="39"/>
  <c r="M57" i="39"/>
  <c r="N57" i="39"/>
  <c r="O57" i="39"/>
  <c r="P57" i="39"/>
  <c r="Q57" i="39"/>
  <c r="R57" i="39"/>
  <c r="P8" i="39"/>
  <c r="P58" i="39" s="1"/>
  <c r="C9" i="12"/>
  <c r="BH11" i="28"/>
  <c r="BH12" i="28"/>
  <c r="BH13" i="28"/>
  <c r="BH14" i="28"/>
  <c r="BH15" i="28"/>
  <c r="BH16" i="28"/>
  <c r="BH17" i="28"/>
  <c r="BH18" i="28"/>
  <c r="BH19" i="28"/>
  <c r="BH20" i="28"/>
  <c r="BH21" i="28"/>
  <c r="BH22" i="28"/>
  <c r="BH23" i="28"/>
  <c r="BH24" i="28"/>
  <c r="BH25" i="28"/>
  <c r="BH26" i="28"/>
  <c r="BH27" i="28"/>
  <c r="BH30" i="28"/>
  <c r="BF30" i="28"/>
  <c r="BH32" i="28"/>
  <c r="BF32" i="28"/>
  <c r="BH33" i="28"/>
  <c r="BF33" i="28"/>
  <c r="BH34" i="28"/>
  <c r="BF34" i="28"/>
  <c r="BH35" i="28"/>
  <c r="BF35" i="28"/>
  <c r="BH36" i="28"/>
  <c r="BF36" i="28"/>
  <c r="BH37" i="28"/>
  <c r="BF37" i="28"/>
  <c r="BH38" i="28"/>
  <c r="BF38" i="28"/>
  <c r="BH39" i="28"/>
  <c r="BF39" i="28"/>
  <c r="BH40" i="28"/>
  <c r="BF40" i="28"/>
  <c r="BH41" i="28"/>
  <c r="BF41" i="28"/>
  <c r="BH42" i="28"/>
  <c r="BF42" i="28"/>
  <c r="BH43" i="28"/>
  <c r="BF43" i="28"/>
  <c r="BH44" i="28"/>
  <c r="BF44" i="28"/>
  <c r="BH45" i="28"/>
  <c r="BF45" i="28"/>
  <c r="BH46" i="28"/>
  <c r="BF46" i="28"/>
  <c r="BH47" i="28"/>
  <c r="BF47" i="28"/>
  <c r="BH48" i="28"/>
  <c r="BF48" i="28"/>
  <c r="BH49" i="28"/>
  <c r="BF49" i="28"/>
  <c r="BH50" i="28"/>
  <c r="BF50" i="28"/>
  <c r="BH51" i="28"/>
  <c r="BF51" i="28"/>
  <c r="BH52" i="28"/>
  <c r="BF52" i="28"/>
  <c r="BH53" i="28"/>
  <c r="BF53" i="28"/>
  <c r="BH54" i="28"/>
  <c r="BF54" i="28"/>
  <c r="BH55" i="28"/>
  <c r="BF55" i="28"/>
  <c r="BH56" i="28"/>
  <c r="BF56" i="28"/>
  <c r="BH57" i="28"/>
  <c r="BF57" i="28"/>
  <c r="BF11" i="28"/>
  <c r="BF12" i="28"/>
  <c r="BF13" i="28"/>
  <c r="BF14" i="28"/>
  <c r="BF15" i="28"/>
  <c r="BF16" i="28"/>
  <c r="BF17" i="28"/>
  <c r="BF18" i="28"/>
  <c r="BF19" i="28"/>
  <c r="BF20" i="28"/>
  <c r="BF21" i="28"/>
  <c r="BF22" i="28"/>
  <c r="BF23" i="28"/>
  <c r="BF24" i="28"/>
  <c r="BF25" i="28"/>
  <c r="BF26" i="28"/>
  <c r="BF27" i="28"/>
  <c r="BH28" i="28"/>
  <c r="BF28" i="28"/>
  <c r="BH29" i="28"/>
  <c r="BF29" i="28"/>
  <c r="BH31" i="28"/>
  <c r="BF31" i="28"/>
  <c r="W58" i="14"/>
  <c r="X58" i="14"/>
  <c r="K9" i="11"/>
  <c r="K8" i="11"/>
  <c r="K7" i="11"/>
  <c r="D231" i="15"/>
  <c r="D216" i="15"/>
  <c r="D201" i="15"/>
  <c r="D186" i="15"/>
  <c r="D171" i="15"/>
  <c r="BJ233" i="2"/>
  <c r="AY233" i="2"/>
  <c r="AN233" i="2"/>
  <c r="AB233" i="2"/>
  <c r="P233" i="2"/>
  <c r="BJ218" i="2"/>
  <c r="AY218" i="2"/>
  <c r="AN218" i="2"/>
  <c r="AB218" i="2"/>
  <c r="P218" i="2"/>
  <c r="BJ203" i="2"/>
  <c r="AY203" i="2"/>
  <c r="AN203" i="2"/>
  <c r="AB203" i="2"/>
  <c r="P203" i="2"/>
  <c r="BJ188" i="2"/>
  <c r="AY188" i="2"/>
  <c r="AN188" i="2"/>
  <c r="AB188" i="2"/>
  <c r="P188" i="2"/>
  <c r="BJ173" i="2"/>
  <c r="AY173" i="2"/>
  <c r="AN173" i="2"/>
  <c r="AB173" i="2"/>
  <c r="P173" i="2"/>
  <c r="D233" i="2"/>
  <c r="D218" i="2"/>
  <c r="D203" i="2"/>
  <c r="D188" i="2"/>
  <c r="D173" i="2"/>
  <c r="BT246" i="2"/>
  <c r="BO246" i="2"/>
  <c r="BH246" i="2"/>
  <c r="BC246" i="2"/>
  <c r="AK246" i="2"/>
  <c r="AF246" i="2"/>
  <c r="Y246" i="2"/>
  <c r="T246" i="2"/>
  <c r="BT245" i="2"/>
  <c r="BO245" i="2"/>
  <c r="BH245" i="2"/>
  <c r="BC245" i="2"/>
  <c r="AK245" i="2"/>
  <c r="AF245" i="2"/>
  <c r="Y245" i="2"/>
  <c r="T245" i="2"/>
  <c r="BT244" i="2"/>
  <c r="BO244" i="2"/>
  <c r="BH244" i="2"/>
  <c r="BC244" i="2"/>
  <c r="AK244" i="2"/>
  <c r="AF244" i="2"/>
  <c r="Y244" i="2"/>
  <c r="T244" i="2"/>
  <c r="BT243" i="2"/>
  <c r="BO243" i="2"/>
  <c r="BH243" i="2"/>
  <c r="BC243" i="2"/>
  <c r="AK243" i="2"/>
  <c r="AF243" i="2"/>
  <c r="Y243" i="2"/>
  <c r="T243" i="2"/>
  <c r="H243" i="2"/>
  <c r="BT242" i="2"/>
  <c r="BO242" i="2"/>
  <c r="BH242" i="2"/>
  <c r="BC242" i="2"/>
  <c r="AW242" i="2"/>
  <c r="AR242" i="2"/>
  <c r="AK242" i="2"/>
  <c r="AF242" i="2"/>
  <c r="Y242" i="2"/>
  <c r="T242" i="2"/>
  <c r="M242" i="2"/>
  <c r="H242" i="2"/>
  <c r="BT241" i="2"/>
  <c r="BO241" i="2"/>
  <c r="BH241" i="2"/>
  <c r="BC241" i="2"/>
  <c r="AW241" i="2"/>
  <c r="AR241" i="2"/>
  <c r="AK241" i="2"/>
  <c r="AF241" i="2"/>
  <c r="Y241" i="2"/>
  <c r="T241" i="2"/>
  <c r="M241" i="2"/>
  <c r="H241" i="2"/>
  <c r="BT240" i="2"/>
  <c r="BO240" i="2"/>
  <c r="BH240" i="2"/>
  <c r="BC240" i="2"/>
  <c r="AW240" i="2"/>
  <c r="AR240" i="2"/>
  <c r="AK240" i="2"/>
  <c r="AF240" i="2"/>
  <c r="Y240" i="2"/>
  <c r="T240" i="2"/>
  <c r="M240" i="2"/>
  <c r="H240" i="2"/>
  <c r="BT239" i="2"/>
  <c r="BO239" i="2"/>
  <c r="BH239" i="2"/>
  <c r="BC239" i="2"/>
  <c r="AW239" i="2"/>
  <c r="AR239" i="2"/>
  <c r="AK239" i="2"/>
  <c r="AF239" i="2"/>
  <c r="Y239" i="2"/>
  <c r="T239" i="2"/>
  <c r="M239" i="2"/>
  <c r="H239" i="2"/>
  <c r="BT238" i="2"/>
  <c r="BO238" i="2"/>
  <c r="BH238" i="2"/>
  <c r="BC238" i="2"/>
  <c r="AW238" i="2"/>
  <c r="AR238" i="2"/>
  <c r="AK238" i="2"/>
  <c r="AF238" i="2"/>
  <c r="Y238" i="2"/>
  <c r="T238" i="2"/>
  <c r="M238" i="2"/>
  <c r="H238" i="2"/>
  <c r="BT237" i="2"/>
  <c r="BO237" i="2"/>
  <c r="BH237" i="2"/>
  <c r="BC237" i="2"/>
  <c r="AW237" i="2"/>
  <c r="AR237" i="2"/>
  <c r="AK237" i="2"/>
  <c r="AF237" i="2"/>
  <c r="Y237" i="2"/>
  <c r="T237" i="2"/>
  <c r="M237" i="2"/>
  <c r="H237" i="2"/>
  <c r="BT231" i="2"/>
  <c r="BO231" i="2"/>
  <c r="BH231" i="2"/>
  <c r="BC231" i="2"/>
  <c r="AK231" i="2"/>
  <c r="AF231" i="2"/>
  <c r="Y231" i="2"/>
  <c r="T231" i="2"/>
  <c r="BT230" i="2"/>
  <c r="BO230" i="2"/>
  <c r="BH230" i="2"/>
  <c r="BC230" i="2"/>
  <c r="AK230" i="2"/>
  <c r="AF230" i="2"/>
  <c r="Y230" i="2"/>
  <c r="T230" i="2"/>
  <c r="BT229" i="2"/>
  <c r="BO229" i="2"/>
  <c r="BH229" i="2"/>
  <c r="BC229" i="2"/>
  <c r="AK229" i="2"/>
  <c r="AF229" i="2"/>
  <c r="Y229" i="2"/>
  <c r="T229" i="2"/>
  <c r="BT228" i="2"/>
  <c r="BO228" i="2"/>
  <c r="BH228" i="2"/>
  <c r="BC228" i="2"/>
  <c r="AK228" i="2"/>
  <c r="AF228" i="2"/>
  <c r="Y228" i="2"/>
  <c r="T228" i="2"/>
  <c r="H228" i="2"/>
  <c r="BT227" i="2"/>
  <c r="BO227" i="2"/>
  <c r="BH227" i="2"/>
  <c r="BC227" i="2"/>
  <c r="AW227" i="2"/>
  <c r="AR227" i="2"/>
  <c r="AK227" i="2"/>
  <c r="AF227" i="2"/>
  <c r="Y227" i="2"/>
  <c r="T227" i="2"/>
  <c r="M227" i="2"/>
  <c r="H227" i="2"/>
  <c r="BT226" i="2"/>
  <c r="BO226" i="2"/>
  <c r="BH226" i="2"/>
  <c r="BC226" i="2"/>
  <c r="AW226" i="2"/>
  <c r="AR226" i="2"/>
  <c r="AK226" i="2"/>
  <c r="AF226" i="2"/>
  <c r="Y226" i="2"/>
  <c r="T226" i="2"/>
  <c r="M226" i="2"/>
  <c r="H226" i="2"/>
  <c r="BT225" i="2"/>
  <c r="BO225" i="2"/>
  <c r="BH225" i="2"/>
  <c r="BC225" i="2"/>
  <c r="AW225" i="2"/>
  <c r="AR225" i="2"/>
  <c r="AK225" i="2"/>
  <c r="AF225" i="2"/>
  <c r="Y225" i="2"/>
  <c r="T225" i="2"/>
  <c r="M225" i="2"/>
  <c r="H225" i="2"/>
  <c r="BT224" i="2"/>
  <c r="BO224" i="2"/>
  <c r="BH224" i="2"/>
  <c r="BC224" i="2"/>
  <c r="AW224" i="2"/>
  <c r="AR224" i="2"/>
  <c r="AK224" i="2"/>
  <c r="AF224" i="2"/>
  <c r="Y224" i="2"/>
  <c r="T224" i="2"/>
  <c r="M224" i="2"/>
  <c r="H224" i="2"/>
  <c r="BT223" i="2"/>
  <c r="BO223" i="2"/>
  <c r="BH223" i="2"/>
  <c r="BC223" i="2"/>
  <c r="AW223" i="2"/>
  <c r="AR223" i="2"/>
  <c r="AK223" i="2"/>
  <c r="AF223" i="2"/>
  <c r="Y223" i="2"/>
  <c r="T223" i="2"/>
  <c r="M223" i="2"/>
  <c r="H223" i="2"/>
  <c r="BT222" i="2"/>
  <c r="BO222" i="2"/>
  <c r="BH222" i="2"/>
  <c r="BC222" i="2"/>
  <c r="AW222" i="2"/>
  <c r="AR222" i="2"/>
  <c r="AK222" i="2"/>
  <c r="AF222" i="2"/>
  <c r="Y222" i="2"/>
  <c r="T222" i="2"/>
  <c r="M222" i="2"/>
  <c r="H222" i="2"/>
  <c r="BT216" i="2"/>
  <c r="BO216" i="2"/>
  <c r="BH216" i="2"/>
  <c r="BC216" i="2"/>
  <c r="AK216" i="2"/>
  <c r="AF216" i="2"/>
  <c r="Y216" i="2"/>
  <c r="T216" i="2"/>
  <c r="BT215" i="2"/>
  <c r="BO215" i="2"/>
  <c r="BH215" i="2"/>
  <c r="BC215" i="2"/>
  <c r="AK215" i="2"/>
  <c r="AF215" i="2"/>
  <c r="Y215" i="2"/>
  <c r="T215" i="2"/>
  <c r="BT214" i="2"/>
  <c r="BO214" i="2"/>
  <c r="BH214" i="2"/>
  <c r="BC214" i="2"/>
  <c r="AK214" i="2"/>
  <c r="AF214" i="2"/>
  <c r="Y214" i="2"/>
  <c r="T214" i="2"/>
  <c r="BT213" i="2"/>
  <c r="BO213" i="2"/>
  <c r="BH213" i="2"/>
  <c r="BC213" i="2"/>
  <c r="AK213" i="2"/>
  <c r="AF213" i="2"/>
  <c r="Y213" i="2"/>
  <c r="T213" i="2"/>
  <c r="H213" i="2"/>
  <c r="BT212" i="2"/>
  <c r="BO212" i="2"/>
  <c r="BH212" i="2"/>
  <c r="BC212" i="2"/>
  <c r="AW212" i="2"/>
  <c r="AR212" i="2"/>
  <c r="AK212" i="2"/>
  <c r="AF212" i="2"/>
  <c r="Y212" i="2"/>
  <c r="T212" i="2"/>
  <c r="M212" i="2"/>
  <c r="H212" i="2"/>
  <c r="BT211" i="2"/>
  <c r="BO211" i="2"/>
  <c r="BH211" i="2"/>
  <c r="BC211" i="2"/>
  <c r="AW211" i="2"/>
  <c r="AR211" i="2"/>
  <c r="AK211" i="2"/>
  <c r="AF211" i="2"/>
  <c r="Y211" i="2"/>
  <c r="T211" i="2"/>
  <c r="M211" i="2"/>
  <c r="H211" i="2"/>
  <c r="BT210" i="2"/>
  <c r="BO210" i="2"/>
  <c r="BH210" i="2"/>
  <c r="BC210" i="2"/>
  <c r="AW210" i="2"/>
  <c r="AR210" i="2"/>
  <c r="AK210" i="2"/>
  <c r="AF210" i="2"/>
  <c r="Y210" i="2"/>
  <c r="T210" i="2"/>
  <c r="M210" i="2"/>
  <c r="H210" i="2"/>
  <c r="BT209" i="2"/>
  <c r="BO209" i="2"/>
  <c r="BH209" i="2"/>
  <c r="BC209" i="2"/>
  <c r="AW209" i="2"/>
  <c r="AR209" i="2"/>
  <c r="AK209" i="2"/>
  <c r="AF209" i="2"/>
  <c r="Y209" i="2"/>
  <c r="T209" i="2"/>
  <c r="M209" i="2"/>
  <c r="H209" i="2"/>
  <c r="BT208" i="2"/>
  <c r="BO208" i="2"/>
  <c r="BH208" i="2"/>
  <c r="BC208" i="2"/>
  <c r="AW208" i="2"/>
  <c r="AR208" i="2"/>
  <c r="AK208" i="2"/>
  <c r="AF208" i="2"/>
  <c r="Y208" i="2"/>
  <c r="T208" i="2"/>
  <c r="M208" i="2"/>
  <c r="H208" i="2"/>
  <c r="BT207" i="2"/>
  <c r="BO207" i="2"/>
  <c r="BH207" i="2"/>
  <c r="BC207" i="2"/>
  <c r="AW207" i="2"/>
  <c r="AR207" i="2"/>
  <c r="AK207" i="2"/>
  <c r="AF207" i="2"/>
  <c r="Y207" i="2"/>
  <c r="T207" i="2"/>
  <c r="M207" i="2"/>
  <c r="H207" i="2"/>
  <c r="BT201" i="2"/>
  <c r="BO201" i="2"/>
  <c r="BH201" i="2"/>
  <c r="BC201" i="2"/>
  <c r="AK201" i="2"/>
  <c r="AF201" i="2"/>
  <c r="Y201" i="2"/>
  <c r="T201" i="2"/>
  <c r="BT200" i="2"/>
  <c r="BO200" i="2"/>
  <c r="BH200" i="2"/>
  <c r="BC200" i="2"/>
  <c r="AK200" i="2"/>
  <c r="AF200" i="2"/>
  <c r="Y200" i="2"/>
  <c r="T200" i="2"/>
  <c r="BT199" i="2"/>
  <c r="BO199" i="2"/>
  <c r="BH199" i="2"/>
  <c r="BC199" i="2"/>
  <c r="AK199" i="2"/>
  <c r="AF199" i="2"/>
  <c r="Y199" i="2"/>
  <c r="T199" i="2"/>
  <c r="BT198" i="2"/>
  <c r="BO198" i="2"/>
  <c r="BH198" i="2"/>
  <c r="BC198" i="2"/>
  <c r="AK198" i="2"/>
  <c r="AF198" i="2"/>
  <c r="Y198" i="2"/>
  <c r="T198" i="2"/>
  <c r="H198" i="2"/>
  <c r="BT197" i="2"/>
  <c r="BO197" i="2"/>
  <c r="BH197" i="2"/>
  <c r="BC197" i="2"/>
  <c r="AW197" i="2"/>
  <c r="AR197" i="2"/>
  <c r="AK197" i="2"/>
  <c r="AF197" i="2"/>
  <c r="Y197" i="2"/>
  <c r="T197" i="2"/>
  <c r="M197" i="2"/>
  <c r="H197" i="2"/>
  <c r="BT196" i="2"/>
  <c r="BO196" i="2"/>
  <c r="BH196" i="2"/>
  <c r="BC196" i="2"/>
  <c r="AW196" i="2"/>
  <c r="AR196" i="2"/>
  <c r="AK196" i="2"/>
  <c r="AF196" i="2"/>
  <c r="Y196" i="2"/>
  <c r="T196" i="2"/>
  <c r="M196" i="2"/>
  <c r="H196" i="2"/>
  <c r="BT195" i="2"/>
  <c r="BO195" i="2"/>
  <c r="BH195" i="2"/>
  <c r="BC195" i="2"/>
  <c r="AW195" i="2"/>
  <c r="AR195" i="2"/>
  <c r="AK195" i="2"/>
  <c r="AF195" i="2"/>
  <c r="Y195" i="2"/>
  <c r="T195" i="2"/>
  <c r="M195" i="2"/>
  <c r="H195" i="2"/>
  <c r="BT194" i="2"/>
  <c r="BO194" i="2"/>
  <c r="BH194" i="2"/>
  <c r="BC194" i="2"/>
  <c r="AW194" i="2"/>
  <c r="AR194" i="2"/>
  <c r="AK194" i="2"/>
  <c r="AF194" i="2"/>
  <c r="Y194" i="2"/>
  <c r="T194" i="2"/>
  <c r="M194" i="2"/>
  <c r="H194" i="2"/>
  <c r="BT193" i="2"/>
  <c r="BO193" i="2"/>
  <c r="BH193" i="2"/>
  <c r="BC193" i="2"/>
  <c r="AW193" i="2"/>
  <c r="AR193" i="2"/>
  <c r="AK193" i="2"/>
  <c r="AF193" i="2"/>
  <c r="Y193" i="2"/>
  <c r="T193" i="2"/>
  <c r="M193" i="2"/>
  <c r="H193" i="2"/>
  <c r="BT192" i="2"/>
  <c r="BO192" i="2"/>
  <c r="BH192" i="2"/>
  <c r="BC192" i="2"/>
  <c r="AW192" i="2"/>
  <c r="AR192" i="2"/>
  <c r="AK192" i="2"/>
  <c r="AF192" i="2"/>
  <c r="Y192" i="2"/>
  <c r="T192" i="2"/>
  <c r="M192" i="2"/>
  <c r="H192" i="2"/>
  <c r="BT186" i="2"/>
  <c r="BO186" i="2"/>
  <c r="BH186" i="2"/>
  <c r="BC186" i="2"/>
  <c r="AK186" i="2"/>
  <c r="AF186" i="2"/>
  <c r="Y186" i="2"/>
  <c r="T186" i="2"/>
  <c r="BT185" i="2"/>
  <c r="BO185" i="2"/>
  <c r="BH185" i="2"/>
  <c r="BC185" i="2"/>
  <c r="AK185" i="2"/>
  <c r="AF185" i="2"/>
  <c r="Y185" i="2"/>
  <c r="T185" i="2"/>
  <c r="BT184" i="2"/>
  <c r="BO184" i="2"/>
  <c r="BH184" i="2"/>
  <c r="BC184" i="2"/>
  <c r="AK184" i="2"/>
  <c r="AF184" i="2"/>
  <c r="Y184" i="2"/>
  <c r="T184" i="2"/>
  <c r="BT183" i="2"/>
  <c r="BO183" i="2"/>
  <c r="BH183" i="2"/>
  <c r="BC183" i="2"/>
  <c r="AK183" i="2"/>
  <c r="AF183" i="2"/>
  <c r="Y183" i="2"/>
  <c r="T183" i="2"/>
  <c r="H183" i="2"/>
  <c r="BT182" i="2"/>
  <c r="BO182" i="2"/>
  <c r="BH182" i="2"/>
  <c r="BC182" i="2"/>
  <c r="AW182" i="2"/>
  <c r="AR182" i="2"/>
  <c r="AK182" i="2"/>
  <c r="AF182" i="2"/>
  <c r="Y182" i="2"/>
  <c r="T182" i="2"/>
  <c r="M182" i="2"/>
  <c r="H182" i="2"/>
  <c r="BT181" i="2"/>
  <c r="BO181" i="2"/>
  <c r="BH181" i="2"/>
  <c r="BC181" i="2"/>
  <c r="AW181" i="2"/>
  <c r="AR181" i="2"/>
  <c r="AK181" i="2"/>
  <c r="AF181" i="2"/>
  <c r="Y181" i="2"/>
  <c r="T181" i="2"/>
  <c r="M181" i="2"/>
  <c r="H181" i="2"/>
  <c r="BT180" i="2"/>
  <c r="BO180" i="2"/>
  <c r="BH180" i="2"/>
  <c r="BC180" i="2"/>
  <c r="AW180" i="2"/>
  <c r="AR180" i="2"/>
  <c r="AK180" i="2"/>
  <c r="AF180" i="2"/>
  <c r="Y180" i="2"/>
  <c r="T180" i="2"/>
  <c r="M180" i="2"/>
  <c r="H180" i="2"/>
  <c r="BT179" i="2"/>
  <c r="BO179" i="2"/>
  <c r="BH179" i="2"/>
  <c r="BC179" i="2"/>
  <c r="AW179" i="2"/>
  <c r="AR179" i="2"/>
  <c r="AK179" i="2"/>
  <c r="AF179" i="2"/>
  <c r="Y179" i="2"/>
  <c r="T179" i="2"/>
  <c r="M179" i="2"/>
  <c r="H179" i="2"/>
  <c r="BT178" i="2"/>
  <c r="BO178" i="2"/>
  <c r="BH178" i="2"/>
  <c r="BC178" i="2"/>
  <c r="AW178" i="2"/>
  <c r="AR178" i="2"/>
  <c r="AK178" i="2"/>
  <c r="AF178" i="2"/>
  <c r="Y178" i="2"/>
  <c r="T178" i="2"/>
  <c r="M178" i="2"/>
  <c r="H178" i="2"/>
  <c r="BT177" i="2"/>
  <c r="BO177" i="2"/>
  <c r="BH177" i="2"/>
  <c r="BC177" i="2"/>
  <c r="AW177" i="2"/>
  <c r="AR177" i="2"/>
  <c r="AK177" i="2"/>
  <c r="AF177" i="2"/>
  <c r="Y177" i="2"/>
  <c r="T177" i="2"/>
  <c r="M177" i="2"/>
  <c r="H177" i="2"/>
  <c r="D85" i="15"/>
  <c r="D86" i="15"/>
  <c r="D87" i="15"/>
  <c r="D88" i="15"/>
  <c r="D89" i="15"/>
  <c r="O7" i="15"/>
  <c r="H87" i="2"/>
  <c r="M87" i="2"/>
  <c r="H88" i="2"/>
  <c r="M88" i="2"/>
  <c r="H89" i="2"/>
  <c r="M89" i="2"/>
  <c r="H90" i="2"/>
  <c r="M90" i="2"/>
  <c r="H91" i="2"/>
  <c r="M91" i="2"/>
  <c r="H102" i="2"/>
  <c r="M102" i="2"/>
  <c r="H103" i="2"/>
  <c r="M103" i="2"/>
  <c r="H104" i="2"/>
  <c r="M104" i="2"/>
  <c r="H105" i="2"/>
  <c r="M105" i="2"/>
  <c r="H106" i="2"/>
  <c r="M106" i="2"/>
  <c r="H107" i="2"/>
  <c r="M107" i="2"/>
  <c r="H108" i="2"/>
  <c r="M108" i="2"/>
  <c r="H109" i="2"/>
  <c r="M109" i="2"/>
  <c r="H110" i="2"/>
  <c r="M110" i="2"/>
  <c r="H111" i="2"/>
  <c r="M111" i="2"/>
  <c r="H117" i="2"/>
  <c r="M117" i="2"/>
  <c r="H118" i="2"/>
  <c r="M118" i="2"/>
  <c r="H132" i="2"/>
  <c r="M132" i="2"/>
  <c r="H133" i="2"/>
  <c r="M133" i="2"/>
  <c r="H147" i="2"/>
  <c r="M147" i="2"/>
  <c r="H148" i="2"/>
  <c r="M148" i="2"/>
  <c r="H162" i="2"/>
  <c r="M162" i="2"/>
  <c r="H163" i="2"/>
  <c r="M163" i="2"/>
  <c r="H164" i="2"/>
  <c r="M164" i="2"/>
  <c r="H165" i="2"/>
  <c r="M165" i="2"/>
  <c r="H166" i="2"/>
  <c r="M166" i="2"/>
  <c r="H167" i="2"/>
  <c r="M167" i="2"/>
  <c r="H168" i="2"/>
  <c r="BT171" i="2"/>
  <c r="BO171" i="2"/>
  <c r="BH171" i="2"/>
  <c r="BC171" i="2"/>
  <c r="BT170" i="2"/>
  <c r="BO170" i="2"/>
  <c r="BH170" i="2"/>
  <c r="BC170" i="2"/>
  <c r="BT169" i="2"/>
  <c r="BO169" i="2"/>
  <c r="BH169" i="2"/>
  <c r="BC169" i="2"/>
  <c r="BT168" i="2"/>
  <c r="BO168" i="2"/>
  <c r="BH168" i="2"/>
  <c r="BC168" i="2"/>
  <c r="BT167" i="2"/>
  <c r="BO167" i="2"/>
  <c r="BH167" i="2"/>
  <c r="BC167" i="2"/>
  <c r="BT166" i="2"/>
  <c r="BO166" i="2"/>
  <c r="BH166" i="2"/>
  <c r="BC166" i="2"/>
  <c r="BT165" i="2"/>
  <c r="BO165" i="2"/>
  <c r="BH165" i="2"/>
  <c r="BC165" i="2"/>
  <c r="BT164" i="2"/>
  <c r="BO164" i="2"/>
  <c r="BH164" i="2"/>
  <c r="BC164" i="2"/>
  <c r="BT163" i="2"/>
  <c r="BO163" i="2"/>
  <c r="BH163" i="2"/>
  <c r="BC163" i="2"/>
  <c r="BT162" i="2"/>
  <c r="BO162" i="2"/>
  <c r="BH162" i="2"/>
  <c r="BC162" i="2"/>
  <c r="BT156" i="2"/>
  <c r="BO156" i="2"/>
  <c r="BH156" i="2"/>
  <c r="BC156" i="2"/>
  <c r="BT155" i="2"/>
  <c r="BO155" i="2"/>
  <c r="BH155" i="2"/>
  <c r="BC155" i="2"/>
  <c r="BT154" i="2"/>
  <c r="BO154" i="2"/>
  <c r="BH154" i="2"/>
  <c r="BC154" i="2"/>
  <c r="BT153" i="2"/>
  <c r="BO153" i="2"/>
  <c r="BH153" i="2"/>
  <c r="BC153" i="2"/>
  <c r="BT152" i="2"/>
  <c r="BO152" i="2"/>
  <c r="BH152" i="2"/>
  <c r="BC152" i="2"/>
  <c r="BT151" i="2"/>
  <c r="BO151" i="2"/>
  <c r="BH151" i="2"/>
  <c r="BC151" i="2"/>
  <c r="BT150" i="2"/>
  <c r="BO150" i="2"/>
  <c r="BH150" i="2"/>
  <c r="BC150" i="2"/>
  <c r="BT149" i="2"/>
  <c r="BO149" i="2"/>
  <c r="BH149" i="2"/>
  <c r="BC149" i="2"/>
  <c r="BT148" i="2"/>
  <c r="BO148" i="2"/>
  <c r="BH148" i="2"/>
  <c r="BC148" i="2"/>
  <c r="BT147" i="2"/>
  <c r="BO147" i="2"/>
  <c r="BH147" i="2"/>
  <c r="BC147" i="2"/>
  <c r="BT141" i="2"/>
  <c r="BO141" i="2"/>
  <c r="BH141" i="2"/>
  <c r="BC141" i="2"/>
  <c r="BT140" i="2"/>
  <c r="BO140" i="2"/>
  <c r="BH140" i="2"/>
  <c r="BC140" i="2"/>
  <c r="BT139" i="2"/>
  <c r="BO139" i="2"/>
  <c r="BH139" i="2"/>
  <c r="BC139" i="2"/>
  <c r="BT138" i="2"/>
  <c r="BO138" i="2"/>
  <c r="BH138" i="2"/>
  <c r="BC138" i="2"/>
  <c r="BT137" i="2"/>
  <c r="BO137" i="2"/>
  <c r="BH137" i="2"/>
  <c r="BC137" i="2"/>
  <c r="BT136" i="2"/>
  <c r="BO136" i="2"/>
  <c r="BH136" i="2"/>
  <c r="BC136" i="2"/>
  <c r="BT135" i="2"/>
  <c r="BO135" i="2"/>
  <c r="BH135" i="2"/>
  <c r="BC135" i="2"/>
  <c r="BT134" i="2"/>
  <c r="BO134" i="2"/>
  <c r="BH134" i="2"/>
  <c r="BC134" i="2"/>
  <c r="BT133" i="2"/>
  <c r="BO133" i="2"/>
  <c r="BH133" i="2"/>
  <c r="BC133" i="2"/>
  <c r="BT132" i="2"/>
  <c r="BO132" i="2"/>
  <c r="BH132" i="2"/>
  <c r="BC132" i="2"/>
  <c r="BT126" i="2"/>
  <c r="BO126" i="2"/>
  <c r="BH126" i="2"/>
  <c r="BC126" i="2"/>
  <c r="BT125" i="2"/>
  <c r="BO125" i="2"/>
  <c r="BH125" i="2"/>
  <c r="BC125" i="2"/>
  <c r="BT124" i="2"/>
  <c r="BO124" i="2"/>
  <c r="BH124" i="2"/>
  <c r="BC124" i="2"/>
  <c r="BT123" i="2"/>
  <c r="BO123" i="2"/>
  <c r="BH123" i="2"/>
  <c r="BC123" i="2"/>
  <c r="BT122" i="2"/>
  <c r="BO122" i="2"/>
  <c r="BH122" i="2"/>
  <c r="BC122" i="2"/>
  <c r="BT121" i="2"/>
  <c r="BO121" i="2"/>
  <c r="BH121" i="2"/>
  <c r="BC121" i="2"/>
  <c r="BT120" i="2"/>
  <c r="BO120" i="2"/>
  <c r="BH120" i="2"/>
  <c r="BC120" i="2"/>
  <c r="BT119" i="2"/>
  <c r="BO119" i="2"/>
  <c r="BH119" i="2"/>
  <c r="BC119" i="2"/>
  <c r="BT118" i="2"/>
  <c r="BO118" i="2"/>
  <c r="BH118" i="2"/>
  <c r="BC118" i="2"/>
  <c r="BT117" i="2"/>
  <c r="BO117" i="2"/>
  <c r="BH117" i="2"/>
  <c r="BC117" i="2"/>
  <c r="BT111" i="2"/>
  <c r="BO111" i="2"/>
  <c r="BH111" i="2"/>
  <c r="BC111" i="2"/>
  <c r="BT110" i="2"/>
  <c r="BO110" i="2"/>
  <c r="BH110" i="2"/>
  <c r="BC110" i="2"/>
  <c r="BT109" i="2"/>
  <c r="BO109" i="2"/>
  <c r="BH109" i="2"/>
  <c r="BC109" i="2"/>
  <c r="BT108" i="2"/>
  <c r="BO108" i="2"/>
  <c r="BH108" i="2"/>
  <c r="BC108" i="2"/>
  <c r="BT107" i="2"/>
  <c r="BO107" i="2"/>
  <c r="BH107" i="2"/>
  <c r="BC107" i="2"/>
  <c r="BT106" i="2"/>
  <c r="BO106" i="2"/>
  <c r="BH106" i="2"/>
  <c r="BC106" i="2"/>
  <c r="BT105" i="2"/>
  <c r="BO105" i="2"/>
  <c r="BH105" i="2"/>
  <c r="BC105" i="2"/>
  <c r="BT104" i="2"/>
  <c r="BO104" i="2"/>
  <c r="BH104" i="2"/>
  <c r="BC104" i="2"/>
  <c r="BT103" i="2"/>
  <c r="BO103" i="2"/>
  <c r="BH103" i="2"/>
  <c r="BC103" i="2"/>
  <c r="BT102" i="2"/>
  <c r="BO102" i="2"/>
  <c r="BH102" i="2"/>
  <c r="BC102" i="2"/>
  <c r="BT96" i="2"/>
  <c r="BO96" i="2"/>
  <c r="BH96" i="2"/>
  <c r="BC96" i="2"/>
  <c r="BT95" i="2"/>
  <c r="BO95" i="2"/>
  <c r="BH95" i="2"/>
  <c r="BC95" i="2"/>
  <c r="BT94" i="2"/>
  <c r="BO94" i="2"/>
  <c r="BH94" i="2"/>
  <c r="BC94" i="2"/>
  <c r="BT93" i="2"/>
  <c r="BO93" i="2"/>
  <c r="BH93" i="2"/>
  <c r="BC93" i="2"/>
  <c r="BT92" i="2"/>
  <c r="BO92" i="2"/>
  <c r="BH92" i="2"/>
  <c r="BC92" i="2"/>
  <c r="BT91" i="2"/>
  <c r="BO91" i="2"/>
  <c r="BH91" i="2"/>
  <c r="BC91" i="2"/>
  <c r="BT90" i="2"/>
  <c r="BO90" i="2"/>
  <c r="BH90" i="2"/>
  <c r="BC90" i="2"/>
  <c r="BT89" i="2"/>
  <c r="BO89" i="2"/>
  <c r="BH89" i="2"/>
  <c r="BC89" i="2"/>
  <c r="BT88" i="2"/>
  <c r="BO88" i="2"/>
  <c r="BH88" i="2"/>
  <c r="BC88" i="2"/>
  <c r="BT87" i="2"/>
  <c r="BO87" i="2"/>
  <c r="BH87" i="2"/>
  <c r="BC87" i="2"/>
  <c r="BT81" i="2"/>
  <c r="BO81" i="2"/>
  <c r="BH81" i="2"/>
  <c r="BC81" i="2"/>
  <c r="BT80" i="2"/>
  <c r="BO80" i="2"/>
  <c r="BH80" i="2"/>
  <c r="BC80" i="2"/>
  <c r="BT79" i="2"/>
  <c r="BO79" i="2"/>
  <c r="BH79" i="2"/>
  <c r="BC79" i="2"/>
  <c r="BT78" i="2"/>
  <c r="BO78" i="2"/>
  <c r="BH78" i="2"/>
  <c r="BC78" i="2"/>
  <c r="BT77" i="2"/>
  <c r="BO77" i="2"/>
  <c r="BH77" i="2"/>
  <c r="BC77" i="2"/>
  <c r="BT76" i="2"/>
  <c r="BO76" i="2"/>
  <c r="BH76" i="2"/>
  <c r="BC76" i="2"/>
  <c r="BT75" i="2"/>
  <c r="BO75" i="2"/>
  <c r="BH75" i="2"/>
  <c r="BC75" i="2"/>
  <c r="BT74" i="2"/>
  <c r="BO74" i="2"/>
  <c r="BH74" i="2"/>
  <c r="BC74" i="2"/>
  <c r="BT73" i="2"/>
  <c r="BO73" i="2"/>
  <c r="BH73" i="2"/>
  <c r="BC73" i="2"/>
  <c r="BT72" i="2"/>
  <c r="BO72" i="2"/>
  <c r="BH72" i="2"/>
  <c r="BC72" i="2"/>
  <c r="BT66" i="2"/>
  <c r="BO66" i="2"/>
  <c r="BH66" i="2"/>
  <c r="BC66" i="2"/>
  <c r="BT65" i="2"/>
  <c r="BO65" i="2"/>
  <c r="BH65" i="2"/>
  <c r="BC65" i="2"/>
  <c r="BT64" i="2"/>
  <c r="BO64" i="2"/>
  <c r="BH64" i="2"/>
  <c r="BC64" i="2"/>
  <c r="BT63" i="2"/>
  <c r="BO63" i="2"/>
  <c r="BH63" i="2"/>
  <c r="BC63" i="2"/>
  <c r="BT62" i="2"/>
  <c r="BO62" i="2"/>
  <c r="BH62" i="2"/>
  <c r="BC62" i="2"/>
  <c r="BT61" i="2"/>
  <c r="BO61" i="2"/>
  <c r="BH61" i="2"/>
  <c r="BC61" i="2"/>
  <c r="BT60" i="2"/>
  <c r="BO60" i="2"/>
  <c r="BH60" i="2"/>
  <c r="BC60" i="2"/>
  <c r="BT59" i="2"/>
  <c r="BO59" i="2"/>
  <c r="BH59" i="2"/>
  <c r="BC59" i="2"/>
  <c r="BT58" i="2"/>
  <c r="BO58" i="2"/>
  <c r="BH58" i="2"/>
  <c r="BC58" i="2"/>
  <c r="BT57" i="2"/>
  <c r="BO57" i="2"/>
  <c r="BH57" i="2"/>
  <c r="BC57" i="2"/>
  <c r="BT51" i="2"/>
  <c r="BO51" i="2"/>
  <c r="BH51" i="2"/>
  <c r="BC51" i="2"/>
  <c r="BT50" i="2"/>
  <c r="BO50" i="2"/>
  <c r="BH50" i="2"/>
  <c r="BC50" i="2"/>
  <c r="BT49" i="2"/>
  <c r="BO49" i="2"/>
  <c r="BH49" i="2"/>
  <c r="BC49" i="2"/>
  <c r="BT48" i="2"/>
  <c r="BO48" i="2"/>
  <c r="BH48" i="2"/>
  <c r="BC48" i="2"/>
  <c r="BT47" i="2"/>
  <c r="BO47" i="2"/>
  <c r="BH47" i="2"/>
  <c r="BC47" i="2"/>
  <c r="BT46" i="2"/>
  <c r="BO46" i="2"/>
  <c r="BH46" i="2"/>
  <c r="BC46" i="2"/>
  <c r="BT45" i="2"/>
  <c r="BO45" i="2"/>
  <c r="BH45" i="2"/>
  <c r="BC45" i="2"/>
  <c r="BT44" i="2"/>
  <c r="BO44" i="2"/>
  <c r="BH44" i="2"/>
  <c r="BC44" i="2"/>
  <c r="BT43" i="2"/>
  <c r="BO43" i="2"/>
  <c r="BH43" i="2"/>
  <c r="BC43" i="2"/>
  <c r="BT42" i="2"/>
  <c r="BO42" i="2"/>
  <c r="BH42" i="2"/>
  <c r="BC42" i="2"/>
  <c r="BT36" i="2"/>
  <c r="BO36" i="2"/>
  <c r="BH36" i="2"/>
  <c r="BC36" i="2"/>
  <c r="BT35" i="2"/>
  <c r="BO35" i="2"/>
  <c r="BH35" i="2"/>
  <c r="BC35" i="2"/>
  <c r="BT34" i="2"/>
  <c r="BO34" i="2"/>
  <c r="BH34" i="2"/>
  <c r="BC34" i="2"/>
  <c r="BT33" i="2"/>
  <c r="BO33" i="2"/>
  <c r="BH33" i="2"/>
  <c r="BC33" i="2"/>
  <c r="BT32" i="2"/>
  <c r="BO32" i="2"/>
  <c r="BH32" i="2"/>
  <c r="BC32" i="2"/>
  <c r="BT31" i="2"/>
  <c r="BO31" i="2"/>
  <c r="BH31" i="2"/>
  <c r="BC31" i="2"/>
  <c r="BT30" i="2"/>
  <c r="BO30" i="2"/>
  <c r="BH30" i="2"/>
  <c r="BC30" i="2"/>
  <c r="BT29" i="2"/>
  <c r="BO29" i="2"/>
  <c r="BH29" i="2"/>
  <c r="BC29" i="2"/>
  <c r="BT28" i="2"/>
  <c r="BO28" i="2"/>
  <c r="BH28" i="2"/>
  <c r="BC28" i="2"/>
  <c r="BT27" i="2"/>
  <c r="BO27" i="2"/>
  <c r="BH27" i="2"/>
  <c r="BC27" i="2"/>
  <c r="BT20" i="2"/>
  <c r="BO20" i="2"/>
  <c r="BH20" i="2"/>
  <c r="BC20" i="2"/>
  <c r="BT19" i="2"/>
  <c r="BO19" i="2"/>
  <c r="BH19" i="2"/>
  <c r="BC19" i="2"/>
  <c r="BT18" i="2"/>
  <c r="BO18" i="2"/>
  <c r="BH18" i="2"/>
  <c r="BC18" i="2"/>
  <c r="BT17" i="2"/>
  <c r="BO17" i="2"/>
  <c r="BH17" i="2"/>
  <c r="BC17" i="2"/>
  <c r="BT16" i="2"/>
  <c r="BO16" i="2"/>
  <c r="BH16" i="2"/>
  <c r="BC16" i="2"/>
  <c r="BT15" i="2"/>
  <c r="BO15" i="2"/>
  <c r="BH15" i="2"/>
  <c r="BC15" i="2"/>
  <c r="BT14" i="2"/>
  <c r="BO14" i="2"/>
  <c r="BH14" i="2"/>
  <c r="BC14" i="2"/>
  <c r="BT13" i="2"/>
  <c r="BO13" i="2"/>
  <c r="BH13" i="2"/>
  <c r="BC13" i="2"/>
  <c r="BT12" i="2"/>
  <c r="BO12" i="2"/>
  <c r="BH12" i="2"/>
  <c r="BC12" i="2"/>
  <c r="BT11" i="2"/>
  <c r="BO11" i="2"/>
  <c r="BH11" i="2"/>
  <c r="BC11" i="2"/>
  <c r="AK171" i="2"/>
  <c r="AF171" i="2"/>
  <c r="Y171" i="2"/>
  <c r="T171" i="2"/>
  <c r="AK170" i="2"/>
  <c r="AF170" i="2"/>
  <c r="Y170" i="2"/>
  <c r="T170" i="2"/>
  <c r="AK169" i="2"/>
  <c r="AF169" i="2"/>
  <c r="Y169" i="2"/>
  <c r="T169" i="2"/>
  <c r="AK168" i="2"/>
  <c r="AF168" i="2"/>
  <c r="Y168" i="2"/>
  <c r="T168" i="2"/>
  <c r="AK167" i="2"/>
  <c r="AF167" i="2"/>
  <c r="Y167" i="2"/>
  <c r="T167" i="2"/>
  <c r="AK166" i="2"/>
  <c r="AF166" i="2"/>
  <c r="Y166" i="2"/>
  <c r="T166" i="2"/>
  <c r="AK165" i="2"/>
  <c r="AF165" i="2"/>
  <c r="Y165" i="2"/>
  <c r="T165" i="2"/>
  <c r="AK164" i="2"/>
  <c r="AF164" i="2"/>
  <c r="Y164" i="2"/>
  <c r="T164" i="2"/>
  <c r="AK163" i="2"/>
  <c r="AF163" i="2"/>
  <c r="Y163" i="2"/>
  <c r="T163" i="2"/>
  <c r="AK162" i="2"/>
  <c r="AF162" i="2"/>
  <c r="Y162" i="2"/>
  <c r="T162" i="2"/>
  <c r="AK156" i="2"/>
  <c r="AF156" i="2"/>
  <c r="Y156" i="2"/>
  <c r="T156" i="2"/>
  <c r="AK155" i="2"/>
  <c r="AF155" i="2"/>
  <c r="Y155" i="2"/>
  <c r="T155" i="2"/>
  <c r="AK154" i="2"/>
  <c r="AF154" i="2"/>
  <c r="Y154" i="2"/>
  <c r="T154" i="2"/>
  <c r="AK153" i="2"/>
  <c r="AF153" i="2"/>
  <c r="Y153" i="2"/>
  <c r="T153" i="2"/>
  <c r="AK152" i="2"/>
  <c r="AF152" i="2"/>
  <c r="Y152" i="2"/>
  <c r="T152" i="2"/>
  <c r="AK151" i="2"/>
  <c r="AF151" i="2"/>
  <c r="Y151" i="2"/>
  <c r="T151" i="2"/>
  <c r="AK150" i="2"/>
  <c r="AF150" i="2"/>
  <c r="Y150" i="2"/>
  <c r="T150" i="2"/>
  <c r="AK149" i="2"/>
  <c r="AF149" i="2"/>
  <c r="Y149" i="2"/>
  <c r="T149" i="2"/>
  <c r="AK148" i="2"/>
  <c r="AF148" i="2"/>
  <c r="Y148" i="2"/>
  <c r="T148" i="2"/>
  <c r="AK147" i="2"/>
  <c r="AF147" i="2"/>
  <c r="Y147" i="2"/>
  <c r="T147" i="2"/>
  <c r="AK141" i="2"/>
  <c r="AF141" i="2"/>
  <c r="Y141" i="2"/>
  <c r="T141" i="2"/>
  <c r="AK140" i="2"/>
  <c r="AF140" i="2"/>
  <c r="Y140" i="2"/>
  <c r="T140" i="2"/>
  <c r="AK139" i="2"/>
  <c r="AF139" i="2"/>
  <c r="Y139" i="2"/>
  <c r="T139" i="2"/>
  <c r="AK138" i="2"/>
  <c r="AF138" i="2"/>
  <c r="Y138" i="2"/>
  <c r="T138" i="2"/>
  <c r="AK137" i="2"/>
  <c r="AF137" i="2"/>
  <c r="Y137" i="2"/>
  <c r="T137" i="2"/>
  <c r="AK136" i="2"/>
  <c r="AF136" i="2"/>
  <c r="Y136" i="2"/>
  <c r="T136" i="2"/>
  <c r="AK135" i="2"/>
  <c r="AF135" i="2"/>
  <c r="Y135" i="2"/>
  <c r="T135" i="2"/>
  <c r="AK134" i="2"/>
  <c r="AF134" i="2"/>
  <c r="Y134" i="2"/>
  <c r="T134" i="2"/>
  <c r="AK133" i="2"/>
  <c r="AF133" i="2"/>
  <c r="Y133" i="2"/>
  <c r="T133" i="2"/>
  <c r="AK132" i="2"/>
  <c r="AF132" i="2"/>
  <c r="Y132" i="2"/>
  <c r="T132" i="2"/>
  <c r="AK126" i="2"/>
  <c r="AF126" i="2"/>
  <c r="Y126" i="2"/>
  <c r="T126" i="2"/>
  <c r="AK125" i="2"/>
  <c r="AF125" i="2"/>
  <c r="Y125" i="2"/>
  <c r="T125" i="2"/>
  <c r="AK124" i="2"/>
  <c r="AF124" i="2"/>
  <c r="Y124" i="2"/>
  <c r="T124" i="2"/>
  <c r="AK123" i="2"/>
  <c r="AF123" i="2"/>
  <c r="Y123" i="2"/>
  <c r="T123" i="2"/>
  <c r="AK122" i="2"/>
  <c r="AF122" i="2"/>
  <c r="Y122" i="2"/>
  <c r="T122" i="2"/>
  <c r="AK121" i="2"/>
  <c r="AF121" i="2"/>
  <c r="Y121" i="2"/>
  <c r="T121" i="2"/>
  <c r="AK120" i="2"/>
  <c r="AF120" i="2"/>
  <c r="Y120" i="2"/>
  <c r="T120" i="2"/>
  <c r="AK119" i="2"/>
  <c r="AF119" i="2"/>
  <c r="Y119" i="2"/>
  <c r="T119" i="2"/>
  <c r="AK118" i="2"/>
  <c r="AF118" i="2"/>
  <c r="Y118" i="2"/>
  <c r="T118" i="2"/>
  <c r="AK117" i="2"/>
  <c r="AF117" i="2"/>
  <c r="Y117" i="2"/>
  <c r="T117" i="2"/>
  <c r="AK111" i="2"/>
  <c r="AF111" i="2"/>
  <c r="Y111" i="2"/>
  <c r="T111" i="2"/>
  <c r="AK110" i="2"/>
  <c r="AF110" i="2"/>
  <c r="Y110" i="2"/>
  <c r="T110" i="2"/>
  <c r="AK109" i="2"/>
  <c r="AF109" i="2"/>
  <c r="Y109" i="2"/>
  <c r="T109" i="2"/>
  <c r="AK108" i="2"/>
  <c r="AF108" i="2"/>
  <c r="Y108" i="2"/>
  <c r="T108" i="2"/>
  <c r="AK107" i="2"/>
  <c r="AF107" i="2"/>
  <c r="Y107" i="2"/>
  <c r="T107" i="2"/>
  <c r="AK106" i="2"/>
  <c r="AF106" i="2"/>
  <c r="Y106" i="2"/>
  <c r="T106" i="2"/>
  <c r="AK105" i="2"/>
  <c r="AF105" i="2"/>
  <c r="Y105" i="2"/>
  <c r="T105" i="2"/>
  <c r="AK104" i="2"/>
  <c r="AF104" i="2"/>
  <c r="Y104" i="2"/>
  <c r="T104" i="2"/>
  <c r="AK103" i="2"/>
  <c r="AF103" i="2"/>
  <c r="Y103" i="2"/>
  <c r="T103" i="2"/>
  <c r="AK102" i="2"/>
  <c r="AF102" i="2"/>
  <c r="Y102" i="2"/>
  <c r="T102" i="2"/>
  <c r="AK96" i="2"/>
  <c r="AF96" i="2"/>
  <c r="Y96" i="2"/>
  <c r="T96" i="2"/>
  <c r="AK95" i="2"/>
  <c r="AF95" i="2"/>
  <c r="Y95" i="2"/>
  <c r="T95" i="2"/>
  <c r="AK94" i="2"/>
  <c r="AF94" i="2"/>
  <c r="Y94" i="2"/>
  <c r="T94" i="2"/>
  <c r="AK93" i="2"/>
  <c r="AF93" i="2"/>
  <c r="Y93" i="2"/>
  <c r="T93" i="2"/>
  <c r="AK92" i="2"/>
  <c r="AF92" i="2"/>
  <c r="Y92" i="2"/>
  <c r="T92" i="2"/>
  <c r="AK91" i="2"/>
  <c r="AF91" i="2"/>
  <c r="Y91" i="2"/>
  <c r="T91" i="2"/>
  <c r="AK90" i="2"/>
  <c r="AF90" i="2"/>
  <c r="Y90" i="2"/>
  <c r="T90" i="2"/>
  <c r="AK89" i="2"/>
  <c r="AF89" i="2"/>
  <c r="Y89" i="2"/>
  <c r="T89" i="2"/>
  <c r="AK88" i="2"/>
  <c r="AF88" i="2"/>
  <c r="Y88" i="2"/>
  <c r="T88" i="2"/>
  <c r="AK87" i="2"/>
  <c r="AF87" i="2"/>
  <c r="Y87" i="2"/>
  <c r="T87" i="2"/>
  <c r="AK81" i="2"/>
  <c r="AF81" i="2"/>
  <c r="Y81" i="2"/>
  <c r="T81" i="2"/>
  <c r="AK80" i="2"/>
  <c r="AF80" i="2"/>
  <c r="Y80" i="2"/>
  <c r="T80" i="2"/>
  <c r="AK79" i="2"/>
  <c r="AF79" i="2"/>
  <c r="Y79" i="2"/>
  <c r="T79" i="2"/>
  <c r="AK78" i="2"/>
  <c r="AF78" i="2"/>
  <c r="Y78" i="2"/>
  <c r="T78" i="2"/>
  <c r="AK77" i="2"/>
  <c r="AF77" i="2"/>
  <c r="Y77" i="2"/>
  <c r="T77" i="2"/>
  <c r="AK76" i="2"/>
  <c r="AF76" i="2"/>
  <c r="Y76" i="2"/>
  <c r="T76" i="2"/>
  <c r="AK75" i="2"/>
  <c r="AF75" i="2"/>
  <c r="Y75" i="2"/>
  <c r="T75" i="2"/>
  <c r="AK74" i="2"/>
  <c r="AF74" i="2"/>
  <c r="Y74" i="2"/>
  <c r="T74" i="2"/>
  <c r="AK73" i="2"/>
  <c r="AF73" i="2"/>
  <c r="Y73" i="2"/>
  <c r="T73" i="2"/>
  <c r="AK72" i="2"/>
  <c r="AF72" i="2"/>
  <c r="Y72" i="2"/>
  <c r="T72" i="2"/>
  <c r="AK66" i="2"/>
  <c r="AF66" i="2"/>
  <c r="Y66" i="2"/>
  <c r="T66" i="2"/>
  <c r="AK65" i="2"/>
  <c r="AF65" i="2"/>
  <c r="Y65" i="2"/>
  <c r="T65" i="2"/>
  <c r="AK64" i="2"/>
  <c r="AF64" i="2"/>
  <c r="Y64" i="2"/>
  <c r="T64" i="2"/>
  <c r="AK63" i="2"/>
  <c r="AF63" i="2"/>
  <c r="Y63" i="2"/>
  <c r="T63" i="2"/>
  <c r="AK62" i="2"/>
  <c r="AF62" i="2"/>
  <c r="Y62" i="2"/>
  <c r="T62" i="2"/>
  <c r="AK61" i="2"/>
  <c r="AF61" i="2"/>
  <c r="Y61" i="2"/>
  <c r="T61" i="2"/>
  <c r="AK60" i="2"/>
  <c r="AF60" i="2"/>
  <c r="Y60" i="2"/>
  <c r="T60" i="2"/>
  <c r="AK59" i="2"/>
  <c r="AF59" i="2"/>
  <c r="Y59" i="2"/>
  <c r="T59" i="2"/>
  <c r="AK58" i="2"/>
  <c r="AF58" i="2"/>
  <c r="Y58" i="2"/>
  <c r="T58" i="2"/>
  <c r="AK57" i="2"/>
  <c r="AF57" i="2"/>
  <c r="Y57" i="2"/>
  <c r="T57" i="2"/>
  <c r="AK51" i="2"/>
  <c r="AF51" i="2"/>
  <c r="Y51" i="2"/>
  <c r="T51" i="2"/>
  <c r="AK50" i="2"/>
  <c r="AF50" i="2"/>
  <c r="Y50" i="2"/>
  <c r="T50" i="2"/>
  <c r="AK49" i="2"/>
  <c r="AF49" i="2"/>
  <c r="Y49" i="2"/>
  <c r="T49" i="2"/>
  <c r="AK48" i="2"/>
  <c r="AF48" i="2"/>
  <c r="Y48" i="2"/>
  <c r="T48" i="2"/>
  <c r="AK47" i="2"/>
  <c r="AF47" i="2"/>
  <c r="Y47" i="2"/>
  <c r="T47" i="2"/>
  <c r="AK46" i="2"/>
  <c r="AF46" i="2"/>
  <c r="Y46" i="2"/>
  <c r="T46" i="2"/>
  <c r="AK45" i="2"/>
  <c r="AF45" i="2"/>
  <c r="Y45" i="2"/>
  <c r="T45" i="2"/>
  <c r="AK44" i="2"/>
  <c r="AF44" i="2"/>
  <c r="Y44" i="2"/>
  <c r="T44" i="2"/>
  <c r="AK43" i="2"/>
  <c r="AF43" i="2"/>
  <c r="Y43" i="2"/>
  <c r="T43" i="2"/>
  <c r="AK42" i="2"/>
  <c r="AF42" i="2"/>
  <c r="Y42" i="2"/>
  <c r="T42" i="2"/>
  <c r="AK36" i="2"/>
  <c r="AF36" i="2"/>
  <c r="Y36" i="2"/>
  <c r="T36" i="2"/>
  <c r="AK35" i="2"/>
  <c r="AF35" i="2"/>
  <c r="Y35" i="2"/>
  <c r="T35" i="2"/>
  <c r="AK34" i="2"/>
  <c r="AF34" i="2"/>
  <c r="Y34" i="2"/>
  <c r="T34" i="2"/>
  <c r="AK33" i="2"/>
  <c r="AF33" i="2"/>
  <c r="Y33" i="2"/>
  <c r="T33" i="2"/>
  <c r="AK32" i="2"/>
  <c r="AF32" i="2"/>
  <c r="Y32" i="2"/>
  <c r="T32" i="2"/>
  <c r="AK31" i="2"/>
  <c r="AF31" i="2"/>
  <c r="Y31" i="2"/>
  <c r="T31" i="2"/>
  <c r="AK30" i="2"/>
  <c r="AF30" i="2"/>
  <c r="Y30" i="2"/>
  <c r="T30" i="2"/>
  <c r="AK29" i="2"/>
  <c r="AF29" i="2"/>
  <c r="Y29" i="2"/>
  <c r="T29" i="2"/>
  <c r="AK28" i="2"/>
  <c r="AF28" i="2"/>
  <c r="Y28" i="2"/>
  <c r="T28" i="2"/>
  <c r="AK27" i="2"/>
  <c r="AF27" i="2"/>
  <c r="Y27" i="2"/>
  <c r="T27" i="2"/>
  <c r="AK20" i="2"/>
  <c r="AF20" i="2"/>
  <c r="AK19" i="2"/>
  <c r="AF19" i="2"/>
  <c r="AK18" i="2"/>
  <c r="AF18" i="2"/>
  <c r="AK17" i="2"/>
  <c r="AF17" i="2"/>
  <c r="AK16" i="2"/>
  <c r="AF16" i="2"/>
  <c r="AK15" i="2"/>
  <c r="AF15" i="2"/>
  <c r="AK14" i="2"/>
  <c r="AF14" i="2"/>
  <c r="AK13" i="2"/>
  <c r="AF13" i="2"/>
  <c r="AK12" i="2"/>
  <c r="AF12" i="2"/>
  <c r="AK11" i="2"/>
  <c r="AF11" i="2"/>
  <c r="T12" i="2"/>
  <c r="Y12" i="2"/>
  <c r="T13" i="2"/>
  <c r="Y13" i="2"/>
  <c r="T14" i="2"/>
  <c r="Y14" i="2"/>
  <c r="T15" i="2"/>
  <c r="Y15" i="2"/>
  <c r="T16" i="2"/>
  <c r="Y16" i="2"/>
  <c r="T17" i="2"/>
  <c r="Y17" i="2"/>
  <c r="T18" i="2"/>
  <c r="Y18" i="2"/>
  <c r="T19" i="2"/>
  <c r="Y19" i="2"/>
  <c r="T20" i="2"/>
  <c r="Y20" i="2"/>
  <c r="Y11" i="2"/>
  <c r="T11" i="2"/>
  <c r="E47" i="38" l="1"/>
  <c r="S58" i="39"/>
  <c r="F33" i="38"/>
  <c r="F32" i="38"/>
  <c r="F29" i="38"/>
  <c r="F28" i="38"/>
  <c r="F27" i="38"/>
  <c r="F26" i="38"/>
  <c r="K58" i="39"/>
  <c r="I58" i="39"/>
  <c r="J58" i="39"/>
  <c r="L58" i="39"/>
  <c r="R58" i="39"/>
  <c r="E58" i="39"/>
  <c r="E19" i="48"/>
  <c r="F58" i="39"/>
  <c r="E21" i="48"/>
  <c r="G58" i="39"/>
  <c r="E26" i="48"/>
  <c r="E28" i="48"/>
  <c r="E30" i="48"/>
  <c r="E32" i="48"/>
  <c r="E37" i="48"/>
  <c r="N58" i="39"/>
  <c r="E41" i="48"/>
  <c r="O58" i="39"/>
  <c r="Q58" i="39"/>
  <c r="E23" i="48"/>
  <c r="H58" i="39"/>
  <c r="E35" i="48"/>
  <c r="M58" i="39"/>
  <c r="E17" i="48"/>
  <c r="E45" i="48"/>
  <c r="E45" i="38"/>
  <c r="E43" i="48"/>
  <c r="E43" i="38"/>
  <c r="C96" i="11"/>
  <c r="C101" i="11"/>
  <c r="C106" i="11"/>
  <c r="C111" i="11"/>
  <c r="C116" i="11"/>
  <c r="C10" i="12"/>
  <c r="N6" i="15"/>
  <c r="O6" i="15" s="1"/>
  <c r="P6" i="15" s="1"/>
  <c r="C3" i="26" s="1"/>
  <c r="C11" i="12" l="1"/>
  <c r="O8" i="15"/>
  <c r="E6" i="15" s="1"/>
  <c r="E228" i="15" s="1"/>
  <c r="E139" i="15"/>
  <c r="N7" i="27" s="1"/>
  <c r="E131" i="15"/>
  <c r="E241" i="15"/>
  <c r="E205" i="15"/>
  <c r="E109" i="15"/>
  <c r="E75" i="15"/>
  <c r="J7" i="26" s="1"/>
  <c r="AN7" i="26" s="1"/>
  <c r="E64" i="15"/>
  <c r="N7" i="25" s="1"/>
  <c r="AR7" i="25" s="1"/>
  <c r="E60" i="15"/>
  <c r="J7" i="25" s="1"/>
  <c r="AN7" i="25" s="1"/>
  <c r="E240" i="15"/>
  <c r="E165" i="15"/>
  <c r="E46" i="15"/>
  <c r="K7" i="23" s="1"/>
  <c r="AO7" i="23" s="1"/>
  <c r="E42" i="15"/>
  <c r="G7" i="23" s="1"/>
  <c r="AK7" i="23" s="1"/>
  <c r="E33" i="15"/>
  <c r="M7" i="24" s="1"/>
  <c r="AQ7" i="24" s="1"/>
  <c r="E29" i="15"/>
  <c r="I7" i="24" s="1"/>
  <c r="AM7" i="24" s="1"/>
  <c r="E25" i="15"/>
  <c r="E7" i="24" s="1"/>
  <c r="AI7" i="24" s="1"/>
  <c r="E11" i="15"/>
  <c r="G60" i="23" s="1"/>
  <c r="E195" i="15"/>
  <c r="D71" i="15"/>
  <c r="D72" i="15"/>
  <c r="D73" i="15"/>
  <c r="D74" i="15"/>
  <c r="D70" i="15"/>
  <c r="D63" i="15"/>
  <c r="D64" i="15"/>
  <c r="D56" i="15"/>
  <c r="D57" i="15"/>
  <c r="D58" i="15"/>
  <c r="D59" i="15"/>
  <c r="D60" i="15"/>
  <c r="D61" i="15"/>
  <c r="D62" i="15"/>
  <c r="D55" i="15"/>
  <c r="D41" i="15"/>
  <c r="D42" i="15"/>
  <c r="D43" i="15"/>
  <c r="D44" i="15"/>
  <c r="D45" i="15"/>
  <c r="D46" i="15"/>
  <c r="D47" i="15"/>
  <c r="D48" i="15"/>
  <c r="D49" i="15"/>
  <c r="D40" i="15"/>
  <c r="D26" i="15"/>
  <c r="D27" i="15"/>
  <c r="D28" i="15"/>
  <c r="D29" i="15"/>
  <c r="D30" i="15"/>
  <c r="D31" i="15"/>
  <c r="D32" i="15"/>
  <c r="D33" i="15"/>
  <c r="D34" i="15"/>
  <c r="D25" i="15"/>
  <c r="D10" i="15"/>
  <c r="D11" i="15"/>
  <c r="D12" i="15"/>
  <c r="D13" i="15"/>
  <c r="D14" i="15"/>
  <c r="D15" i="15"/>
  <c r="D16" i="15"/>
  <c r="D17" i="15"/>
  <c r="D18" i="15"/>
  <c r="D9" i="15"/>
  <c r="E88" i="15" l="1"/>
  <c r="E152" i="15"/>
  <c r="L7" i="30" s="1"/>
  <c r="E238" i="15"/>
  <c r="E55" i="15"/>
  <c r="E7" i="25" s="1"/>
  <c r="AI7" i="25" s="1"/>
  <c r="AV14" i="25" s="1"/>
  <c r="E101" i="15"/>
  <c r="E180" i="15"/>
  <c r="G180" i="15" s="1"/>
  <c r="E15" i="15"/>
  <c r="K60" i="23" s="1"/>
  <c r="E206" i="15"/>
  <c r="G206" i="15" s="1"/>
  <c r="E166" i="15"/>
  <c r="AX13" i="24"/>
  <c r="AX14" i="24"/>
  <c r="AX15" i="24"/>
  <c r="AX16" i="24"/>
  <c r="AX17" i="24"/>
  <c r="AX18" i="24"/>
  <c r="AV13" i="25"/>
  <c r="AV15" i="25"/>
  <c r="AV16" i="25"/>
  <c r="N60" i="27"/>
  <c r="AR7" i="27"/>
  <c r="AH7" i="27"/>
  <c r="X7" i="27"/>
  <c r="L60" i="30"/>
  <c r="AP7" i="30"/>
  <c r="AF7" i="30"/>
  <c r="V7" i="30"/>
  <c r="Y7" i="24"/>
  <c r="O7" i="24"/>
  <c r="I60" i="24"/>
  <c r="AC7" i="24"/>
  <c r="S7" i="24"/>
  <c r="M60" i="24"/>
  <c r="AG7" i="24"/>
  <c r="W7" i="24"/>
  <c r="AA7" i="23"/>
  <c r="Q7" i="23"/>
  <c r="AE7" i="23"/>
  <c r="U7" i="23"/>
  <c r="Y7" i="25"/>
  <c r="O7" i="25"/>
  <c r="J60" i="25"/>
  <c r="AD7" i="25"/>
  <c r="T7" i="25"/>
  <c r="N60" i="25"/>
  <c r="AH7" i="25"/>
  <c r="X7" i="25"/>
  <c r="J60" i="26"/>
  <c r="AD7" i="26"/>
  <c r="T7" i="26"/>
  <c r="C12" i="12"/>
  <c r="E223" i="15"/>
  <c r="E167" i="15"/>
  <c r="E208" i="15"/>
  <c r="G208" i="15" s="1"/>
  <c r="E9" i="15"/>
  <c r="E13" i="15"/>
  <c r="E17" i="15"/>
  <c r="E27" i="15"/>
  <c r="G7" i="24" s="1"/>
  <c r="AK7" i="24" s="1"/>
  <c r="AX9" i="24" s="1"/>
  <c r="E31" i="15"/>
  <c r="K7" i="24" s="1"/>
  <c r="AO7" i="24" s="1"/>
  <c r="E40" i="15"/>
  <c r="E7" i="23" s="1"/>
  <c r="AI7" i="23" s="1"/>
  <c r="E44" i="15"/>
  <c r="I7" i="23" s="1"/>
  <c r="AM7" i="23" s="1"/>
  <c r="E48" i="15"/>
  <c r="M7" i="23" s="1"/>
  <c r="AQ7" i="23" s="1"/>
  <c r="E57" i="15"/>
  <c r="G7" i="25" s="1"/>
  <c r="AK7" i="25" s="1"/>
  <c r="E193" i="15"/>
  <c r="H7" i="34" s="1"/>
  <c r="AL7" i="34" s="1"/>
  <c r="E214" i="15"/>
  <c r="E58" i="15"/>
  <c r="H7" i="25" s="1"/>
  <c r="AL7" i="25" s="1"/>
  <c r="E62" i="15"/>
  <c r="L7" i="25" s="1"/>
  <c r="AP7" i="25" s="1"/>
  <c r="E71" i="15"/>
  <c r="F7" i="26" s="1"/>
  <c r="AJ7" i="26" s="1"/>
  <c r="E79" i="15"/>
  <c r="N7" i="26" s="1"/>
  <c r="AR7" i="26" s="1"/>
  <c r="E92" i="15"/>
  <c r="L7" i="31" s="1"/>
  <c r="AP7" i="31" s="1"/>
  <c r="E105" i="15"/>
  <c r="E118" i="15"/>
  <c r="H7" i="28" s="1"/>
  <c r="E192" i="15"/>
  <c r="E213" i="15"/>
  <c r="E122" i="15"/>
  <c r="L7" i="28" s="1"/>
  <c r="E135" i="15"/>
  <c r="J7" i="27" s="1"/>
  <c r="E148" i="15"/>
  <c r="H7" i="30" s="1"/>
  <c r="E176" i="15"/>
  <c r="F7" i="33" s="1"/>
  <c r="AJ7" i="33" s="1"/>
  <c r="AV18" i="33" s="1"/>
  <c r="E184" i="15"/>
  <c r="N7" i="33" s="1"/>
  <c r="AR7" i="33" s="1"/>
  <c r="E227" i="15"/>
  <c r="G227" i="15" s="1"/>
  <c r="F6" i="15"/>
  <c r="E163" i="15"/>
  <c r="E191" i="15"/>
  <c r="F7" i="34" s="1"/>
  <c r="AJ7" i="34" s="1"/>
  <c r="E199" i="15"/>
  <c r="E212" i="15"/>
  <c r="L7" i="35" s="1"/>
  <c r="AP7" i="35" s="1"/>
  <c r="E242" i="15"/>
  <c r="G242" i="15" s="1"/>
  <c r="E10" i="15"/>
  <c r="E12" i="15"/>
  <c r="E14" i="15"/>
  <c r="E16" i="15"/>
  <c r="E18" i="15"/>
  <c r="E26" i="15"/>
  <c r="F7" i="24" s="1"/>
  <c r="AJ7" i="24" s="1"/>
  <c r="E28" i="15"/>
  <c r="H7" i="24" s="1"/>
  <c r="AL7" i="24" s="1"/>
  <c r="E30" i="15"/>
  <c r="J7" i="24" s="1"/>
  <c r="AN7" i="24" s="1"/>
  <c r="E32" i="15"/>
  <c r="L7" i="24" s="1"/>
  <c r="AP7" i="24" s="1"/>
  <c r="E34" i="15"/>
  <c r="N7" i="24" s="1"/>
  <c r="AR7" i="24" s="1"/>
  <c r="E41" i="15"/>
  <c r="F7" i="23" s="1"/>
  <c r="AJ7" i="23" s="1"/>
  <c r="E43" i="15"/>
  <c r="H7" i="23" s="1"/>
  <c r="AL7" i="23" s="1"/>
  <c r="E45" i="15"/>
  <c r="J7" i="23" s="1"/>
  <c r="AN7" i="23" s="1"/>
  <c r="E47" i="15"/>
  <c r="L7" i="23" s="1"/>
  <c r="AP7" i="23" s="1"/>
  <c r="E49" i="15"/>
  <c r="N7" i="23" s="1"/>
  <c r="AR7" i="23" s="1"/>
  <c r="E56" i="15"/>
  <c r="F7" i="25" s="1"/>
  <c r="AJ7" i="25" s="1"/>
  <c r="E161" i="15"/>
  <c r="F7" i="32" s="1"/>
  <c r="AJ7" i="32" s="1"/>
  <c r="E169" i="15"/>
  <c r="N7" i="32" s="1"/>
  <c r="AR7" i="32" s="1"/>
  <c r="E197" i="15"/>
  <c r="L7" i="34" s="1"/>
  <c r="AP7" i="34" s="1"/>
  <c r="E210" i="15"/>
  <c r="E236" i="15"/>
  <c r="F7" i="37" s="1"/>
  <c r="AJ7" i="37" s="1"/>
  <c r="E244" i="15"/>
  <c r="E59" i="15"/>
  <c r="I7" i="25" s="1"/>
  <c r="AM7" i="25" s="1"/>
  <c r="E61" i="15"/>
  <c r="K7" i="25" s="1"/>
  <c r="AO7" i="25" s="1"/>
  <c r="E63" i="15"/>
  <c r="M7" i="25" s="1"/>
  <c r="AQ7" i="25" s="1"/>
  <c r="E70" i="15"/>
  <c r="E7" i="26" s="1"/>
  <c r="AI7" i="26" s="1"/>
  <c r="AV9" i="26" s="1"/>
  <c r="E73" i="15"/>
  <c r="H7" i="26" s="1"/>
  <c r="AL7" i="26" s="1"/>
  <c r="E77" i="15"/>
  <c r="L7" i="26" s="1"/>
  <c r="AP7" i="26" s="1"/>
  <c r="E86" i="15"/>
  <c r="F7" i="31" s="1"/>
  <c r="AJ7" i="31" s="1"/>
  <c r="E90" i="15"/>
  <c r="E94" i="15"/>
  <c r="N7" i="31" s="1"/>
  <c r="AR7" i="31" s="1"/>
  <c r="E103" i="15"/>
  <c r="H7" i="29" s="1"/>
  <c r="AL7" i="29" s="1"/>
  <c r="E107" i="15"/>
  <c r="E116" i="15"/>
  <c r="E162" i="15"/>
  <c r="G7" i="32" s="1"/>
  <c r="AK7" i="32" s="1"/>
  <c r="E160" i="15"/>
  <c r="E196" i="15"/>
  <c r="K7" i="34" s="1"/>
  <c r="AO7" i="34" s="1"/>
  <c r="E209" i="15"/>
  <c r="E237" i="15"/>
  <c r="G7" i="37" s="1"/>
  <c r="AK7" i="37" s="1"/>
  <c r="E120" i="15"/>
  <c r="J7" i="28" s="1"/>
  <c r="E124" i="15"/>
  <c r="N7" i="28" s="1"/>
  <c r="E133" i="15"/>
  <c r="H7" i="27" s="1"/>
  <c r="E137" i="15"/>
  <c r="L7" i="27" s="1"/>
  <c r="E146" i="15"/>
  <c r="E150" i="15"/>
  <c r="J7" i="30" s="1"/>
  <c r="E154" i="15"/>
  <c r="N7" i="30" s="1"/>
  <c r="E178" i="15"/>
  <c r="H7" i="33" s="1"/>
  <c r="AL7" i="33" s="1"/>
  <c r="E182" i="15"/>
  <c r="G182" i="15" s="1"/>
  <c r="E221" i="15"/>
  <c r="F7" i="36" s="1"/>
  <c r="AJ7" i="36" s="1"/>
  <c r="E225" i="15"/>
  <c r="J7" i="36" s="1"/>
  <c r="AN7" i="36" s="1"/>
  <c r="E229" i="15"/>
  <c r="N7" i="36" s="1"/>
  <c r="AR7" i="36" s="1"/>
  <c r="E72" i="15"/>
  <c r="G7" i="26" s="1"/>
  <c r="AK7" i="26" s="1"/>
  <c r="AV8" i="26" s="1"/>
  <c r="F23" i="48" s="1"/>
  <c r="E74" i="15"/>
  <c r="I7" i="26" s="1"/>
  <c r="AM7" i="26" s="1"/>
  <c r="E76" i="15"/>
  <c r="K7" i="26" s="1"/>
  <c r="AO7" i="26" s="1"/>
  <c r="E78" i="15"/>
  <c r="M7" i="26" s="1"/>
  <c r="AQ7" i="26" s="1"/>
  <c r="E85" i="15"/>
  <c r="E7" i="31" s="1"/>
  <c r="AI7" i="31" s="1"/>
  <c r="E87" i="15"/>
  <c r="E89" i="15"/>
  <c r="I7" i="31" s="1"/>
  <c r="AM7" i="31" s="1"/>
  <c r="E91" i="15"/>
  <c r="K7" i="31" s="1"/>
  <c r="AO7" i="31" s="1"/>
  <c r="E93" i="15"/>
  <c r="M7" i="31" s="1"/>
  <c r="AQ7" i="31" s="1"/>
  <c r="E100" i="15"/>
  <c r="E102" i="15"/>
  <c r="G7" i="29" s="1"/>
  <c r="AK7" i="29" s="1"/>
  <c r="E104" i="15"/>
  <c r="E106" i="15"/>
  <c r="K7" i="29" s="1"/>
  <c r="AO7" i="29" s="1"/>
  <c r="E108" i="15"/>
  <c r="M7" i="29" s="1"/>
  <c r="AQ7" i="29" s="1"/>
  <c r="E115" i="15"/>
  <c r="E7" i="28" s="1"/>
  <c r="E117" i="15"/>
  <c r="G7" i="28" s="1"/>
  <c r="E119" i="15"/>
  <c r="I7" i="28" s="1"/>
  <c r="E164" i="15"/>
  <c r="E168" i="15"/>
  <c r="M7" i="32" s="1"/>
  <c r="AQ7" i="32" s="1"/>
  <c r="E190" i="15"/>
  <c r="E7" i="34" s="1"/>
  <c r="AI7" i="34" s="1"/>
  <c r="E194" i="15"/>
  <c r="I7" i="34" s="1"/>
  <c r="AM7" i="34" s="1"/>
  <c r="E198" i="15"/>
  <c r="E207" i="15"/>
  <c r="G7" i="35" s="1"/>
  <c r="AK7" i="35" s="1"/>
  <c r="E211" i="15"/>
  <c r="E235" i="15"/>
  <c r="E7" i="37" s="1"/>
  <c r="AI7" i="37" s="1"/>
  <c r="E239" i="15"/>
  <c r="E243" i="15"/>
  <c r="M7" i="37" s="1"/>
  <c r="AQ7" i="37" s="1"/>
  <c r="E121" i="15"/>
  <c r="K7" i="28" s="1"/>
  <c r="E123" i="15"/>
  <c r="M7" i="28" s="1"/>
  <c r="E130" i="15"/>
  <c r="E7" i="27" s="1"/>
  <c r="E132" i="15"/>
  <c r="G7" i="27" s="1"/>
  <c r="E134" i="15"/>
  <c r="I7" i="27" s="1"/>
  <c r="E136" i="15"/>
  <c r="K7" i="27" s="1"/>
  <c r="E138" i="15"/>
  <c r="M7" i="27" s="1"/>
  <c r="E145" i="15"/>
  <c r="E7" i="30" s="1"/>
  <c r="E147" i="15"/>
  <c r="G7" i="30" s="1"/>
  <c r="E149" i="15"/>
  <c r="I7" i="30" s="1"/>
  <c r="E151" i="15"/>
  <c r="K7" i="30" s="1"/>
  <c r="E153" i="15"/>
  <c r="M7" i="30" s="1"/>
  <c r="E175" i="15"/>
  <c r="E177" i="15"/>
  <c r="G7" i="33" s="1"/>
  <c r="AK7" i="33" s="1"/>
  <c r="E179" i="15"/>
  <c r="E181" i="15"/>
  <c r="K7" i="33" s="1"/>
  <c r="AO7" i="33" s="1"/>
  <c r="E183" i="15"/>
  <c r="M7" i="33" s="1"/>
  <c r="AQ7" i="33" s="1"/>
  <c r="E220" i="15"/>
  <c r="E7" i="36" s="1"/>
  <c r="AI7" i="36" s="1"/>
  <c r="E222" i="15"/>
  <c r="G7" i="36" s="1"/>
  <c r="AK7" i="36" s="1"/>
  <c r="E224" i="15"/>
  <c r="I7" i="36" s="1"/>
  <c r="AM7" i="36" s="1"/>
  <c r="E226" i="15"/>
  <c r="D61" i="26"/>
  <c r="F61" i="26"/>
  <c r="H61" i="26"/>
  <c r="J61" i="26"/>
  <c r="L61" i="26"/>
  <c r="N61" i="26"/>
  <c r="P61" i="26"/>
  <c r="R61" i="26"/>
  <c r="T61" i="26"/>
  <c r="V61" i="26"/>
  <c r="X61" i="26"/>
  <c r="Z61" i="26"/>
  <c r="AB61" i="26"/>
  <c r="AD61" i="26"/>
  <c r="AF61" i="26"/>
  <c r="AH61" i="26"/>
  <c r="C61" i="26"/>
  <c r="E61" i="26"/>
  <c r="G61" i="26"/>
  <c r="I61" i="26"/>
  <c r="K61" i="26"/>
  <c r="M61" i="26"/>
  <c r="O61" i="26"/>
  <c r="Q61" i="26"/>
  <c r="S61" i="26"/>
  <c r="U61" i="26"/>
  <c r="W61" i="26"/>
  <c r="Y61" i="26"/>
  <c r="AA61" i="26"/>
  <c r="AC61" i="26"/>
  <c r="AE61" i="26"/>
  <c r="AG61" i="26"/>
  <c r="AS61" i="26"/>
  <c r="G163" i="15"/>
  <c r="H7" i="32"/>
  <c r="AL7" i="32" s="1"/>
  <c r="G191" i="15"/>
  <c r="G199" i="15"/>
  <c r="N7" i="34"/>
  <c r="AR7" i="34" s="1"/>
  <c r="G212" i="15"/>
  <c r="G161" i="15"/>
  <c r="G197" i="15"/>
  <c r="G210" i="15"/>
  <c r="J7" i="35"/>
  <c r="AN7" i="35" s="1"/>
  <c r="G236" i="15"/>
  <c r="G244" i="15"/>
  <c r="N7" i="37"/>
  <c r="AR7" i="37" s="1"/>
  <c r="G87" i="15"/>
  <c r="G7" i="31"/>
  <c r="AK7" i="31" s="1"/>
  <c r="G164" i="15"/>
  <c r="I7" i="32"/>
  <c r="AM7" i="32" s="1"/>
  <c r="G190" i="15"/>
  <c r="G198" i="15"/>
  <c r="M7" i="34"/>
  <c r="AQ7" i="34" s="1"/>
  <c r="G211" i="15"/>
  <c r="K7" i="35"/>
  <c r="AO7" i="35" s="1"/>
  <c r="G239" i="15"/>
  <c r="I7" i="37"/>
  <c r="AM7" i="37" s="1"/>
  <c r="G175" i="15"/>
  <c r="E7" i="33"/>
  <c r="AI7" i="33" s="1"/>
  <c r="AX18" i="33" s="1"/>
  <c r="G177" i="15"/>
  <c r="G179" i="15"/>
  <c r="I7" i="33"/>
  <c r="AM7" i="33" s="1"/>
  <c r="G222" i="15"/>
  <c r="G226" i="15"/>
  <c r="K7" i="36"/>
  <c r="AO7" i="36" s="1"/>
  <c r="G228" i="15"/>
  <c r="M7" i="36"/>
  <c r="AQ7" i="36" s="1"/>
  <c r="G167" i="15"/>
  <c r="L7" i="32"/>
  <c r="AP7" i="32" s="1"/>
  <c r="G195" i="15"/>
  <c r="J7" i="34"/>
  <c r="AN7" i="34" s="1"/>
  <c r="G238" i="15"/>
  <c r="H7" i="37"/>
  <c r="AL7" i="37" s="1"/>
  <c r="G165" i="15"/>
  <c r="J7" i="32"/>
  <c r="AN7" i="32" s="1"/>
  <c r="G193" i="15"/>
  <c r="G214" i="15"/>
  <c r="N7" i="35"/>
  <c r="AR7" i="35" s="1"/>
  <c r="G240" i="15"/>
  <c r="J7" i="37"/>
  <c r="AN7" i="37" s="1"/>
  <c r="G86" i="15"/>
  <c r="G88" i="15"/>
  <c r="H7" i="31"/>
  <c r="AL7" i="31" s="1"/>
  <c r="G90" i="15"/>
  <c r="J7" i="31"/>
  <c r="AN7" i="31" s="1"/>
  <c r="G162" i="15"/>
  <c r="G166" i="15"/>
  <c r="K7" i="32"/>
  <c r="AO7" i="32" s="1"/>
  <c r="G160" i="15"/>
  <c r="E7" i="32"/>
  <c r="AI7" i="32" s="1"/>
  <c r="G192" i="15"/>
  <c r="G7" i="34"/>
  <c r="AK7" i="34" s="1"/>
  <c r="G196" i="15"/>
  <c r="G205" i="15"/>
  <c r="E7" i="35"/>
  <c r="AI7" i="35" s="1"/>
  <c r="G209" i="15"/>
  <c r="I7" i="35"/>
  <c r="AM7" i="35" s="1"/>
  <c r="G213" i="15"/>
  <c r="M7" i="35"/>
  <c r="AQ7" i="35" s="1"/>
  <c r="G237" i="15"/>
  <c r="G241" i="15"/>
  <c r="K7" i="37"/>
  <c r="AO7" i="37" s="1"/>
  <c r="G176" i="15"/>
  <c r="G178" i="15"/>
  <c r="G221" i="15"/>
  <c r="G223" i="15"/>
  <c r="H7" i="36"/>
  <c r="AL7" i="36" s="1"/>
  <c r="G225" i="15"/>
  <c r="G229" i="15"/>
  <c r="G104" i="15"/>
  <c r="I7" i="29"/>
  <c r="AM7" i="29" s="1"/>
  <c r="BH8" i="28"/>
  <c r="G130" i="15"/>
  <c r="G100" i="15"/>
  <c r="E7" i="29"/>
  <c r="AI7" i="29" s="1"/>
  <c r="AV18" i="29" s="1"/>
  <c r="G108" i="15"/>
  <c r="G101" i="15"/>
  <c r="F7" i="29"/>
  <c r="AJ7" i="29" s="1"/>
  <c r="G105" i="15"/>
  <c r="J7" i="29"/>
  <c r="AN7" i="29" s="1"/>
  <c r="G109" i="15"/>
  <c r="N7" i="29"/>
  <c r="AR7" i="29" s="1"/>
  <c r="G131" i="15"/>
  <c r="F7" i="27"/>
  <c r="G146" i="15"/>
  <c r="F7" i="30"/>
  <c r="F60" i="24"/>
  <c r="E60" i="24"/>
  <c r="E60" i="25"/>
  <c r="F60" i="26"/>
  <c r="E7" i="14"/>
  <c r="AI7" i="14" s="1"/>
  <c r="F244" i="15"/>
  <c r="F242" i="15"/>
  <c r="F240" i="15"/>
  <c r="F238" i="15"/>
  <c r="F236" i="15"/>
  <c r="F214" i="15"/>
  <c r="F212" i="15"/>
  <c r="F210" i="15"/>
  <c r="F208" i="15"/>
  <c r="F206" i="15"/>
  <c r="F199" i="15"/>
  <c r="F197" i="15"/>
  <c r="F195" i="15"/>
  <c r="F193" i="15"/>
  <c r="F191" i="15"/>
  <c r="F169" i="15"/>
  <c r="F167" i="15"/>
  <c r="F165" i="15"/>
  <c r="F163" i="15"/>
  <c r="F161" i="15"/>
  <c r="F229" i="15"/>
  <c r="F225" i="15"/>
  <c r="F221" i="15"/>
  <c r="F182" i="15"/>
  <c r="F178" i="15"/>
  <c r="F154" i="15"/>
  <c r="F150" i="15"/>
  <c r="F146" i="15"/>
  <c r="F137" i="15"/>
  <c r="F133" i="15"/>
  <c r="F124" i="15"/>
  <c r="F120" i="15"/>
  <c r="F224" i="15"/>
  <c r="F181" i="15"/>
  <c r="F151" i="15"/>
  <c r="F138" i="15"/>
  <c r="F130" i="15"/>
  <c r="F118" i="15"/>
  <c r="F109" i="15"/>
  <c r="F105" i="15"/>
  <c r="F101" i="15"/>
  <c r="F92" i="15"/>
  <c r="F88" i="15"/>
  <c r="F79" i="15"/>
  <c r="F75" i="15"/>
  <c r="F71" i="15"/>
  <c r="F62" i="15"/>
  <c r="F58" i="15"/>
  <c r="F222" i="15"/>
  <c r="F179" i="15"/>
  <c r="F175" i="15"/>
  <c r="F153" i="15"/>
  <c r="F149" i="15"/>
  <c r="F145" i="15"/>
  <c r="F136" i="15"/>
  <c r="F132" i="15"/>
  <c r="F123" i="15"/>
  <c r="F119" i="15"/>
  <c r="F117" i="15"/>
  <c r="F115" i="15"/>
  <c r="F108" i="15"/>
  <c r="F106" i="15"/>
  <c r="F104" i="15"/>
  <c r="F102" i="15"/>
  <c r="F100" i="15"/>
  <c r="F93" i="15"/>
  <c r="F91" i="15"/>
  <c r="F89" i="15"/>
  <c r="F87" i="15"/>
  <c r="F85" i="15"/>
  <c r="F78" i="15"/>
  <c r="F76" i="15"/>
  <c r="F74" i="15"/>
  <c r="F72" i="15"/>
  <c r="F70" i="15"/>
  <c r="F63" i="15"/>
  <c r="F61" i="15"/>
  <c r="F59" i="15"/>
  <c r="F57" i="15"/>
  <c r="F56" i="15"/>
  <c r="F55" i="15"/>
  <c r="F49" i="15"/>
  <c r="F48" i="15"/>
  <c r="F47" i="15"/>
  <c r="F46" i="15"/>
  <c r="F45" i="15"/>
  <c r="F44" i="15"/>
  <c r="F43" i="15"/>
  <c r="F42" i="15"/>
  <c r="F41" i="15"/>
  <c r="F40" i="15"/>
  <c r="F34" i="15"/>
  <c r="F33" i="15"/>
  <c r="F32" i="15"/>
  <c r="F31" i="15"/>
  <c r="F30" i="15"/>
  <c r="F29" i="15"/>
  <c r="F28" i="15"/>
  <c r="F27" i="15"/>
  <c r="F26" i="15"/>
  <c r="F25" i="15"/>
  <c r="F18" i="15"/>
  <c r="F17" i="15"/>
  <c r="F16" i="15"/>
  <c r="F15" i="15"/>
  <c r="F14" i="15"/>
  <c r="F13" i="15"/>
  <c r="F12" i="15"/>
  <c r="F11" i="15"/>
  <c r="F10" i="15"/>
  <c r="F9" i="15"/>
  <c r="G75" i="15"/>
  <c r="G64" i="15"/>
  <c r="G63" i="15"/>
  <c r="G29" i="15"/>
  <c r="G14" i="15"/>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9" i="14"/>
  <c r="D8" i="14"/>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8" i="10"/>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9" i="9"/>
  <c r="D8" i="9"/>
  <c r="D8" i="39"/>
  <c r="G89" i="15" l="1"/>
  <c r="G169" i="15"/>
  <c r="G106" i="15"/>
  <c r="L7" i="33"/>
  <c r="AP7" i="33" s="1"/>
  <c r="G194" i="15"/>
  <c r="L7" i="36"/>
  <c r="AP7" i="36" s="1"/>
  <c r="F7" i="35"/>
  <c r="AJ7" i="35" s="1"/>
  <c r="H7" i="35"/>
  <c r="AL7" i="35" s="1"/>
  <c r="L7" i="37"/>
  <c r="AP7" i="37" s="1"/>
  <c r="G103" i="15"/>
  <c r="E60" i="26"/>
  <c r="J7" i="33"/>
  <c r="AN7" i="33" s="1"/>
  <c r="F60" i="25"/>
  <c r="AX13" i="29"/>
  <c r="AX15" i="29"/>
  <c r="AX16" i="29"/>
  <c r="AX17" i="29"/>
  <c r="AX18" i="29"/>
  <c r="AV15" i="29"/>
  <c r="AV17" i="29"/>
  <c r="AV13" i="32"/>
  <c r="AX18" i="32"/>
  <c r="AX14" i="31"/>
  <c r="AX15" i="31"/>
  <c r="AV13" i="33"/>
  <c r="AX13" i="33"/>
  <c r="AV14" i="33"/>
  <c r="AX14" i="33"/>
  <c r="AV15" i="33"/>
  <c r="AX15" i="33"/>
  <c r="AV16" i="33"/>
  <c r="AX16" i="33"/>
  <c r="AV17" i="33"/>
  <c r="AX17" i="33"/>
  <c r="AV12" i="31"/>
  <c r="AV14" i="31"/>
  <c r="AV16" i="31"/>
  <c r="AV11" i="33"/>
  <c r="AV13" i="29"/>
  <c r="AX14" i="29"/>
  <c r="AX13" i="31"/>
  <c r="AX16" i="31"/>
  <c r="AX17" i="31"/>
  <c r="AX18" i="31"/>
  <c r="AX13" i="32"/>
  <c r="AX14" i="32"/>
  <c r="AX15" i="32"/>
  <c r="AX16" i="32"/>
  <c r="AX17" i="32"/>
  <c r="AV14" i="29"/>
  <c r="AV16" i="29"/>
  <c r="AV13" i="31"/>
  <c r="AV15" i="31"/>
  <c r="AV17" i="31"/>
  <c r="AV18" i="31"/>
  <c r="AV14" i="32"/>
  <c r="AV15" i="32"/>
  <c r="AV16" i="32"/>
  <c r="AV17" i="32"/>
  <c r="AV18" i="32"/>
  <c r="AX13" i="25"/>
  <c r="AV17" i="25"/>
  <c r="AV18" i="25"/>
  <c r="AX13" i="23"/>
  <c r="AV14" i="23"/>
  <c r="AV15" i="23"/>
  <c r="AV16" i="23"/>
  <c r="AV17" i="23"/>
  <c r="AV18" i="23"/>
  <c r="AV11" i="23"/>
  <c r="AX11" i="24"/>
  <c r="AV13" i="24"/>
  <c r="AV14" i="24"/>
  <c r="AV15" i="24"/>
  <c r="AV16" i="24"/>
  <c r="AV17" i="24"/>
  <c r="AV18" i="24"/>
  <c r="AX14" i="25"/>
  <c r="AX15" i="25"/>
  <c r="AX16" i="25"/>
  <c r="AX17" i="25"/>
  <c r="AX18" i="25"/>
  <c r="AV13" i="23"/>
  <c r="AX14" i="23"/>
  <c r="AX15" i="23"/>
  <c r="AX16" i="23"/>
  <c r="AX17" i="23"/>
  <c r="AX18" i="23"/>
  <c r="AV57" i="14"/>
  <c r="AX57" i="14"/>
  <c r="AV56" i="14"/>
  <c r="AX56" i="14"/>
  <c r="AV55" i="14"/>
  <c r="AX55" i="14"/>
  <c r="AV54" i="14"/>
  <c r="AX54" i="14"/>
  <c r="AV53" i="14"/>
  <c r="AX53" i="14"/>
  <c r="AV52" i="14"/>
  <c r="AX52" i="14"/>
  <c r="AV51" i="14"/>
  <c r="AX51" i="14"/>
  <c r="AV50" i="14"/>
  <c r="AX50" i="14"/>
  <c r="AV49" i="14"/>
  <c r="AX49" i="14"/>
  <c r="AV48" i="14"/>
  <c r="AX48" i="14"/>
  <c r="AV47" i="14"/>
  <c r="AX47" i="14"/>
  <c r="AV46" i="14"/>
  <c r="AX46" i="14"/>
  <c r="AV45" i="14"/>
  <c r="AX45" i="14"/>
  <c r="AV44" i="14"/>
  <c r="AX44" i="14"/>
  <c r="AV43" i="14"/>
  <c r="AX43" i="14"/>
  <c r="AV42" i="14"/>
  <c r="AX42" i="14"/>
  <c r="AV41" i="14"/>
  <c r="AX41" i="14"/>
  <c r="AV40" i="14"/>
  <c r="AX40" i="14"/>
  <c r="AV39" i="14"/>
  <c r="AX39" i="14"/>
  <c r="AV38" i="14"/>
  <c r="AX38" i="14"/>
  <c r="AV37" i="14"/>
  <c r="AX37" i="14"/>
  <c r="AV36" i="14"/>
  <c r="AX36" i="14"/>
  <c r="AV35" i="14"/>
  <c r="AX35" i="14"/>
  <c r="AV34" i="14"/>
  <c r="AX34" i="14"/>
  <c r="AV33" i="14"/>
  <c r="AX33" i="14"/>
  <c r="AV32" i="14"/>
  <c r="AX32" i="14"/>
  <c r="AV31" i="14"/>
  <c r="AX31" i="14"/>
  <c r="AV30" i="14"/>
  <c r="AX30" i="14"/>
  <c r="AV29" i="14"/>
  <c r="AX29" i="14"/>
  <c r="AV28" i="14"/>
  <c r="AX28" i="14"/>
  <c r="AV27" i="14"/>
  <c r="AX27" i="14"/>
  <c r="AV26" i="14"/>
  <c r="AX26" i="14"/>
  <c r="AV25" i="14"/>
  <c r="AX25" i="14"/>
  <c r="AV24" i="14"/>
  <c r="AX24" i="14"/>
  <c r="AV23" i="14"/>
  <c r="AX23" i="14"/>
  <c r="AV22" i="14"/>
  <c r="AX22" i="14"/>
  <c r="AV21" i="14"/>
  <c r="AX21" i="14"/>
  <c r="AX12" i="33"/>
  <c r="AV11" i="32"/>
  <c r="AX11" i="31"/>
  <c r="AX12" i="32"/>
  <c r="AV12" i="23"/>
  <c r="AV11" i="29"/>
  <c r="AV12" i="29"/>
  <c r="AX11" i="29"/>
  <c r="AX12" i="29"/>
  <c r="AX11" i="33"/>
  <c r="AV12" i="33"/>
  <c r="AV11" i="31"/>
  <c r="AX12" i="31"/>
  <c r="AX11" i="32"/>
  <c r="AV12" i="32"/>
  <c r="AX12" i="25"/>
  <c r="AX8" i="25"/>
  <c r="F22" i="48" s="1"/>
  <c r="AX11" i="23"/>
  <c r="AX12" i="23"/>
  <c r="AV9" i="23"/>
  <c r="AV11" i="24"/>
  <c r="AX12" i="24"/>
  <c r="AV9" i="24"/>
  <c r="AX10" i="24"/>
  <c r="AV8" i="24"/>
  <c r="F19" i="38" s="1"/>
  <c r="AX11" i="25"/>
  <c r="AV9" i="25"/>
  <c r="AV10" i="25"/>
  <c r="AV8" i="25"/>
  <c r="F21" i="48" s="1"/>
  <c r="AV11" i="25"/>
  <c r="AV12" i="25"/>
  <c r="AX9" i="25"/>
  <c r="AX10" i="25"/>
  <c r="AV12" i="24"/>
  <c r="AV10" i="24"/>
  <c r="AX8" i="24"/>
  <c r="F20" i="38" s="1"/>
  <c r="AJ7" i="30"/>
  <c r="Z7" i="30"/>
  <c r="P7" i="30"/>
  <c r="AJ7" i="27"/>
  <c r="Z7" i="27"/>
  <c r="P7" i="27"/>
  <c r="AI7" i="27"/>
  <c r="Y7" i="27"/>
  <c r="O7" i="27"/>
  <c r="M60" i="30"/>
  <c r="AQ7" i="30"/>
  <c r="AG7" i="30"/>
  <c r="W7" i="30"/>
  <c r="K60" i="30"/>
  <c r="AO7" i="30"/>
  <c r="AE7" i="30"/>
  <c r="U7" i="30"/>
  <c r="I60" i="30"/>
  <c r="AM7" i="30"/>
  <c r="AC7" i="30"/>
  <c r="S7" i="30"/>
  <c r="G60" i="30"/>
  <c r="AK7" i="30"/>
  <c r="AA7" i="30"/>
  <c r="Q7" i="30"/>
  <c r="AI7" i="30"/>
  <c r="Y7" i="30"/>
  <c r="O7" i="30"/>
  <c r="M60" i="27"/>
  <c r="AQ7" i="27"/>
  <c r="AG7" i="27"/>
  <c r="W7" i="27"/>
  <c r="K60" i="27"/>
  <c r="AO7" i="27"/>
  <c r="AE7" i="27"/>
  <c r="U7" i="27"/>
  <c r="I60" i="27"/>
  <c r="AM7" i="27"/>
  <c r="AC7" i="27"/>
  <c r="S7" i="27"/>
  <c r="G60" i="27"/>
  <c r="AK7" i="27"/>
  <c r="AA7" i="27"/>
  <c r="Q7" i="27"/>
  <c r="M60" i="28"/>
  <c r="AQ7" i="28"/>
  <c r="AG7" i="28"/>
  <c r="W7" i="28"/>
  <c r="K60" i="28"/>
  <c r="AO7" i="28"/>
  <c r="AE7" i="28"/>
  <c r="U7" i="28"/>
  <c r="I60" i="28"/>
  <c r="AM7" i="28"/>
  <c r="AC7" i="28"/>
  <c r="S7" i="28"/>
  <c r="G60" i="28"/>
  <c r="AK7" i="28"/>
  <c r="AA7" i="28"/>
  <c r="Q7" i="28"/>
  <c r="AI7" i="28"/>
  <c r="Y7" i="28"/>
  <c r="O7" i="28"/>
  <c r="N60" i="30"/>
  <c r="AR7" i="30"/>
  <c r="AH7" i="30"/>
  <c r="X7" i="30"/>
  <c r="J60" i="30"/>
  <c r="AN7" i="30"/>
  <c r="AD7" i="30"/>
  <c r="T7" i="30"/>
  <c r="L60" i="27"/>
  <c r="AP7" i="27"/>
  <c r="AF7" i="27"/>
  <c r="V7" i="27"/>
  <c r="H60" i="27"/>
  <c r="AL7" i="27"/>
  <c r="AB7" i="27"/>
  <c r="R7" i="27"/>
  <c r="N60" i="28"/>
  <c r="AR7" i="28"/>
  <c r="AH7" i="28"/>
  <c r="X7" i="28"/>
  <c r="J60" i="28"/>
  <c r="AN7" i="28"/>
  <c r="AD7" i="28"/>
  <c r="T7" i="28"/>
  <c r="H60" i="30"/>
  <c r="AL7" i="30"/>
  <c r="AB7" i="30"/>
  <c r="R7" i="30"/>
  <c r="J60" i="27"/>
  <c r="AN7" i="27"/>
  <c r="AD7" i="27"/>
  <c r="T7" i="27"/>
  <c r="L60" i="28"/>
  <c r="AP7" i="28"/>
  <c r="AF7" i="28"/>
  <c r="V7" i="28"/>
  <c r="H60" i="28"/>
  <c r="AL7" i="28"/>
  <c r="AB7" i="28"/>
  <c r="R7" i="28"/>
  <c r="Y8" i="39"/>
  <c r="W8" i="39"/>
  <c r="F22" i="38"/>
  <c r="F19" i="48"/>
  <c r="AX8" i="26"/>
  <c r="F24" i="48" s="1"/>
  <c r="AX9" i="26"/>
  <c r="AV8" i="23"/>
  <c r="AX10" i="23"/>
  <c r="AX8" i="23"/>
  <c r="AX9" i="23"/>
  <c r="AV10" i="23"/>
  <c r="AV9" i="29"/>
  <c r="AX9" i="29"/>
  <c r="AV10" i="29"/>
  <c r="AX10" i="29"/>
  <c r="AV8" i="29"/>
  <c r="AX8" i="29"/>
  <c r="AV9" i="32"/>
  <c r="AX9" i="32"/>
  <c r="AV10" i="32"/>
  <c r="AX10" i="32"/>
  <c r="AV8" i="32"/>
  <c r="AX8" i="32"/>
  <c r="AV9" i="33"/>
  <c r="AX9" i="33"/>
  <c r="AV10" i="33"/>
  <c r="AX10" i="33"/>
  <c r="AV8" i="33"/>
  <c r="AX8" i="33"/>
  <c r="AV9" i="31"/>
  <c r="AX9" i="31"/>
  <c r="AV10" i="31"/>
  <c r="AX10" i="31"/>
  <c r="AV8" i="31"/>
  <c r="AX8" i="31"/>
  <c r="AV20" i="14"/>
  <c r="AX20" i="14"/>
  <c r="AV19" i="14"/>
  <c r="AX19" i="14"/>
  <c r="AX17" i="14"/>
  <c r="AX16" i="14"/>
  <c r="AX15" i="14"/>
  <c r="AV13" i="14"/>
  <c r="Y7" i="14"/>
  <c r="O7" i="14"/>
  <c r="N60" i="29"/>
  <c r="AH7" i="29"/>
  <c r="X7" i="29"/>
  <c r="J60" i="29"/>
  <c r="AD7" i="29"/>
  <c r="T7" i="29"/>
  <c r="Z7" i="29"/>
  <c r="P7" i="29"/>
  <c r="Y7" i="29"/>
  <c r="O7" i="29"/>
  <c r="I60" i="29"/>
  <c r="AC7" i="29"/>
  <c r="S7" i="29"/>
  <c r="L60" i="36"/>
  <c r="V7" i="36"/>
  <c r="J60" i="36"/>
  <c r="AD7" i="36"/>
  <c r="T7" i="36"/>
  <c r="H60" i="36"/>
  <c r="AB7" i="36"/>
  <c r="R7" i="36"/>
  <c r="L60" i="33"/>
  <c r="AF7" i="33"/>
  <c r="V7" i="33"/>
  <c r="J60" i="33"/>
  <c r="AD7" i="33"/>
  <c r="T7" i="33"/>
  <c r="Z7" i="33"/>
  <c r="P7" i="33"/>
  <c r="K60" i="37"/>
  <c r="AE7" i="37"/>
  <c r="U7" i="37"/>
  <c r="M60" i="35"/>
  <c r="AG7" i="35"/>
  <c r="W7" i="35"/>
  <c r="I60" i="35"/>
  <c r="AC7" i="35"/>
  <c r="S7" i="35"/>
  <c r="Y7" i="35"/>
  <c r="O7" i="35"/>
  <c r="G60" i="34"/>
  <c r="AA7" i="34"/>
  <c r="Q7" i="34"/>
  <c r="Y7" i="32"/>
  <c r="O7" i="32"/>
  <c r="K60" i="32"/>
  <c r="AE7" i="32"/>
  <c r="U7" i="32"/>
  <c r="J60" i="31"/>
  <c r="AD7" i="31"/>
  <c r="T7" i="31"/>
  <c r="AB7" i="31"/>
  <c r="R7" i="31"/>
  <c r="J60" i="37"/>
  <c r="AD7" i="37"/>
  <c r="T7" i="37"/>
  <c r="N60" i="35"/>
  <c r="AH7" i="35"/>
  <c r="X7" i="35"/>
  <c r="Z7" i="35"/>
  <c r="P7" i="35"/>
  <c r="H60" i="34"/>
  <c r="AB7" i="34"/>
  <c r="R7" i="34"/>
  <c r="J60" i="32"/>
  <c r="AD7" i="32"/>
  <c r="T7" i="32"/>
  <c r="H60" i="37"/>
  <c r="AB7" i="37"/>
  <c r="R7" i="37"/>
  <c r="J60" i="34"/>
  <c r="AD7" i="34"/>
  <c r="T7" i="34"/>
  <c r="L60" i="32"/>
  <c r="AF7" i="32"/>
  <c r="V7" i="32"/>
  <c r="M60" i="36"/>
  <c r="AG7" i="36"/>
  <c r="W7" i="36"/>
  <c r="K60" i="36"/>
  <c r="AE7" i="36"/>
  <c r="U7" i="36"/>
  <c r="G60" i="36"/>
  <c r="AA7" i="36"/>
  <c r="Q7" i="36"/>
  <c r="I60" i="33"/>
  <c r="AC7" i="33"/>
  <c r="S7" i="33"/>
  <c r="Y7" i="33"/>
  <c r="O7" i="33"/>
  <c r="I60" i="37"/>
  <c r="AC7" i="37"/>
  <c r="S7" i="37"/>
  <c r="K60" i="35"/>
  <c r="AE7" i="35"/>
  <c r="U7" i="35"/>
  <c r="M60" i="34"/>
  <c r="AG7" i="34"/>
  <c r="W7" i="34"/>
  <c r="Y7" i="34"/>
  <c r="O7" i="34"/>
  <c r="I60" i="32"/>
  <c r="AC7" i="32"/>
  <c r="S7" i="32"/>
  <c r="G60" i="31"/>
  <c r="AA7" i="31"/>
  <c r="Q7" i="31"/>
  <c r="N60" i="37"/>
  <c r="AH7" i="37"/>
  <c r="X7" i="37"/>
  <c r="J60" i="35"/>
  <c r="AD7" i="35"/>
  <c r="T7" i="35"/>
  <c r="N60" i="32"/>
  <c r="AH7" i="32"/>
  <c r="X7" i="32"/>
  <c r="L60" i="37"/>
  <c r="AF7" i="37"/>
  <c r="V7" i="37"/>
  <c r="N60" i="34"/>
  <c r="AH7" i="34"/>
  <c r="X7" i="34"/>
  <c r="H60" i="32"/>
  <c r="AB7" i="32"/>
  <c r="R7" i="32"/>
  <c r="I60" i="36"/>
  <c r="AC7" i="36"/>
  <c r="S7" i="36"/>
  <c r="Y7" i="36"/>
  <c r="O7" i="36"/>
  <c r="M60" i="33"/>
  <c r="AG7" i="33"/>
  <c r="W7" i="33"/>
  <c r="K60" i="33"/>
  <c r="AE7" i="33"/>
  <c r="U7" i="33"/>
  <c r="G60" i="33"/>
  <c r="AA7" i="33"/>
  <c r="Q7" i="33"/>
  <c r="M60" i="37"/>
  <c r="AG7" i="37"/>
  <c r="W7" i="37"/>
  <c r="Y7" i="37"/>
  <c r="O7" i="37"/>
  <c r="G60" i="35"/>
  <c r="AA7" i="35"/>
  <c r="Q7" i="35"/>
  <c r="I60" i="34"/>
  <c r="AC7" i="34"/>
  <c r="S7" i="34"/>
  <c r="M60" i="32"/>
  <c r="AG7" i="32"/>
  <c r="W7" i="32"/>
  <c r="M60" i="29"/>
  <c r="AG7" i="29"/>
  <c r="W7" i="29"/>
  <c r="K60" i="29"/>
  <c r="AE7" i="29"/>
  <c r="U7" i="29"/>
  <c r="G60" i="29"/>
  <c r="AA7" i="29"/>
  <c r="Q7" i="29"/>
  <c r="M60" i="31"/>
  <c r="AG7" i="31"/>
  <c r="W7" i="31"/>
  <c r="K60" i="31"/>
  <c r="AE7" i="31"/>
  <c r="U7" i="31"/>
  <c r="I60" i="31"/>
  <c r="AC7" i="31"/>
  <c r="S7" i="31"/>
  <c r="Y7" i="31"/>
  <c r="O7" i="31"/>
  <c r="M60" i="26"/>
  <c r="AG7" i="26"/>
  <c r="W7" i="26"/>
  <c r="K60" i="26"/>
  <c r="AE7" i="26"/>
  <c r="U7" i="26"/>
  <c r="I60" i="26"/>
  <c r="AC7" i="26"/>
  <c r="S7" i="26"/>
  <c r="G60" i="26"/>
  <c r="AA7" i="26"/>
  <c r="Q7" i="26"/>
  <c r="N60" i="36"/>
  <c r="AH7" i="36"/>
  <c r="X7" i="36"/>
  <c r="Z7" i="36"/>
  <c r="P7" i="36"/>
  <c r="H60" i="33"/>
  <c r="AB7" i="33"/>
  <c r="R7" i="33"/>
  <c r="G60" i="37"/>
  <c r="AA7" i="37"/>
  <c r="Q7" i="37"/>
  <c r="K60" i="34"/>
  <c r="AE7" i="34"/>
  <c r="U7" i="34"/>
  <c r="G60" i="32"/>
  <c r="AA7" i="32"/>
  <c r="Q7" i="32"/>
  <c r="H60" i="29"/>
  <c r="AB7" i="29"/>
  <c r="R7" i="29"/>
  <c r="N60" i="31"/>
  <c r="AH7" i="31"/>
  <c r="X7" i="31"/>
  <c r="Z7" i="31"/>
  <c r="P7" i="31"/>
  <c r="L60" i="26"/>
  <c r="AF7" i="26"/>
  <c r="V7" i="26"/>
  <c r="H60" i="26"/>
  <c r="AB7" i="26"/>
  <c r="R7" i="26"/>
  <c r="Y7" i="26"/>
  <c r="O7" i="26"/>
  <c r="M60" i="25"/>
  <c r="AG7" i="25"/>
  <c r="W7" i="25"/>
  <c r="K60" i="25"/>
  <c r="AE7" i="25"/>
  <c r="U7" i="25"/>
  <c r="I60" i="25"/>
  <c r="AC7" i="25"/>
  <c r="S7" i="25"/>
  <c r="Z7" i="37"/>
  <c r="P7" i="37"/>
  <c r="L60" i="34"/>
  <c r="AF7" i="34"/>
  <c r="V7" i="34"/>
  <c r="Z7" i="32"/>
  <c r="P7" i="32"/>
  <c r="Z7" i="25"/>
  <c r="P7" i="25"/>
  <c r="AH7" i="23"/>
  <c r="X7" i="23"/>
  <c r="AF7" i="23"/>
  <c r="V7" i="23"/>
  <c r="AD7" i="23"/>
  <c r="T7" i="23"/>
  <c r="AB7" i="23"/>
  <c r="R7" i="23"/>
  <c r="Z7" i="23"/>
  <c r="P7" i="23"/>
  <c r="N60" i="24"/>
  <c r="AH7" i="24"/>
  <c r="X7" i="24"/>
  <c r="L60" i="24"/>
  <c r="AF7" i="24"/>
  <c r="V7" i="24"/>
  <c r="J60" i="24"/>
  <c r="AD7" i="24"/>
  <c r="T7" i="24"/>
  <c r="H60" i="24"/>
  <c r="AB7" i="24"/>
  <c r="R7" i="24"/>
  <c r="Z7" i="24"/>
  <c r="P7" i="24"/>
  <c r="L60" i="35"/>
  <c r="AF7" i="35"/>
  <c r="V7" i="35"/>
  <c r="Z7" i="34"/>
  <c r="P7" i="34"/>
  <c r="N60" i="33"/>
  <c r="AH7" i="33"/>
  <c r="X7" i="33"/>
  <c r="L60" i="31"/>
  <c r="AF7" i="31"/>
  <c r="V7" i="31"/>
  <c r="N60" i="26"/>
  <c r="AH7" i="26"/>
  <c r="X7" i="26"/>
  <c r="Z7" i="26"/>
  <c r="P7" i="26"/>
  <c r="L60" i="25"/>
  <c r="AF7" i="25"/>
  <c r="V7" i="25"/>
  <c r="H60" i="25"/>
  <c r="AB7" i="25"/>
  <c r="R7" i="25"/>
  <c r="G60" i="25"/>
  <c r="AA7" i="25"/>
  <c r="Q7" i="25"/>
  <c r="AG7" i="23"/>
  <c r="W7" i="23"/>
  <c r="AC7" i="23"/>
  <c r="S7" i="23"/>
  <c r="Y7" i="23"/>
  <c r="O7" i="23"/>
  <c r="K60" i="24"/>
  <c r="AE7" i="24"/>
  <c r="U7" i="24"/>
  <c r="G60" i="24"/>
  <c r="AA7" i="24"/>
  <c r="Q7" i="24"/>
  <c r="C13" i="12"/>
  <c r="F23" i="38"/>
  <c r="F24" i="38"/>
  <c r="F29" i="48"/>
  <c r="H60" i="31"/>
  <c r="I12" i="45"/>
  <c r="I13" i="45"/>
  <c r="G145" i="15"/>
  <c r="G235" i="15"/>
  <c r="G220" i="15"/>
  <c r="I60" i="23"/>
  <c r="M60" i="23"/>
  <c r="E60" i="28"/>
  <c r="BH10" i="28"/>
  <c r="BF10" i="28"/>
  <c r="G102" i="15"/>
  <c r="BF9" i="28"/>
  <c r="G115" i="15"/>
  <c r="G224" i="15"/>
  <c r="G181" i="15"/>
  <c r="G243" i="15"/>
  <c r="G207" i="15"/>
  <c r="G168" i="15"/>
  <c r="G85" i="15"/>
  <c r="L7" i="29"/>
  <c r="AP7" i="29" s="1"/>
  <c r="G107" i="15"/>
  <c r="F60" i="23"/>
  <c r="N60" i="23"/>
  <c r="J60" i="23"/>
  <c r="F243" i="15"/>
  <c r="F241" i="15"/>
  <c r="F239" i="15"/>
  <c r="W60" i="37" s="1"/>
  <c r="F237" i="15"/>
  <c r="F235" i="15"/>
  <c r="F213" i="15"/>
  <c r="F211" i="15"/>
  <c r="F209" i="15"/>
  <c r="F207" i="15"/>
  <c r="T60" i="35" s="1"/>
  <c r="F205" i="15"/>
  <c r="F198" i="15"/>
  <c r="F196" i="15"/>
  <c r="F194" i="15"/>
  <c r="X60" i="34" s="1"/>
  <c r="F192" i="15"/>
  <c r="F190" i="15"/>
  <c r="P60" i="34" s="1"/>
  <c r="F168" i="15"/>
  <c r="F166" i="15"/>
  <c r="F164" i="15"/>
  <c r="F162" i="15"/>
  <c r="S60" i="32" s="1"/>
  <c r="F160" i="15"/>
  <c r="F227" i="15"/>
  <c r="F223" i="15"/>
  <c r="F184" i="15"/>
  <c r="F180" i="15"/>
  <c r="F176" i="15"/>
  <c r="R60" i="33" s="1"/>
  <c r="F152" i="15"/>
  <c r="F148" i="15"/>
  <c r="F139" i="15"/>
  <c r="F135" i="15"/>
  <c r="Z60" i="27" s="1"/>
  <c r="F131" i="15"/>
  <c r="F122" i="15"/>
  <c r="AD60" i="28" s="1"/>
  <c r="F228" i="15"/>
  <c r="F220" i="15"/>
  <c r="O60" i="36" s="1"/>
  <c r="F177" i="15"/>
  <c r="F147" i="15"/>
  <c r="F134" i="15"/>
  <c r="F121" i="15"/>
  <c r="AB60" i="28" s="1"/>
  <c r="F116" i="15"/>
  <c r="F107" i="15"/>
  <c r="F103" i="15"/>
  <c r="F94" i="15"/>
  <c r="F90" i="15"/>
  <c r="F86" i="15"/>
  <c r="F77" i="15"/>
  <c r="F73" i="15"/>
  <c r="V60" i="26" s="1"/>
  <c r="F64" i="15"/>
  <c r="F60" i="15"/>
  <c r="F226" i="15"/>
  <c r="F183" i="15"/>
  <c r="F7" i="28"/>
  <c r="G116" i="15"/>
  <c r="L60" i="23"/>
  <c r="H60" i="23"/>
  <c r="T60" i="31"/>
  <c r="S60" i="31"/>
  <c r="O60" i="33"/>
  <c r="P60" i="33"/>
  <c r="R60" i="31"/>
  <c r="S60" i="33"/>
  <c r="T60" i="33"/>
  <c r="P60" i="36"/>
  <c r="V60" i="36"/>
  <c r="U60" i="36"/>
  <c r="O60" i="32"/>
  <c r="P60" i="32"/>
  <c r="T60" i="32"/>
  <c r="W60" i="32"/>
  <c r="X60" i="32"/>
  <c r="T60" i="34"/>
  <c r="S60" i="34"/>
  <c r="S60" i="35"/>
  <c r="W60" i="35"/>
  <c r="X60" i="35"/>
  <c r="S60" i="37"/>
  <c r="T60" i="37"/>
  <c r="X60" i="37"/>
  <c r="F60" i="36"/>
  <c r="F60" i="33"/>
  <c r="E60" i="35"/>
  <c r="E60" i="32"/>
  <c r="F60" i="31"/>
  <c r="F60" i="35"/>
  <c r="E60" i="36"/>
  <c r="E60" i="33"/>
  <c r="E60" i="37"/>
  <c r="E60" i="34"/>
  <c r="E60" i="31"/>
  <c r="F60" i="37"/>
  <c r="F60" i="32"/>
  <c r="F60" i="34"/>
  <c r="O60" i="31"/>
  <c r="P60" i="31"/>
  <c r="W60" i="31"/>
  <c r="X60" i="31"/>
  <c r="W60" i="33"/>
  <c r="X60" i="33"/>
  <c r="T60" i="36"/>
  <c r="S60" i="36"/>
  <c r="V60" i="31"/>
  <c r="U60" i="31"/>
  <c r="W60" i="36"/>
  <c r="X60" i="36"/>
  <c r="V60" i="33"/>
  <c r="U60" i="33"/>
  <c r="R60" i="36"/>
  <c r="Q60" i="36"/>
  <c r="R60" i="32"/>
  <c r="Q60" i="32"/>
  <c r="V60" i="32"/>
  <c r="U60" i="32"/>
  <c r="R60" i="34"/>
  <c r="Q60" i="34"/>
  <c r="V60" i="34"/>
  <c r="U60" i="34"/>
  <c r="R60" i="35"/>
  <c r="Q60" i="35"/>
  <c r="V60" i="35"/>
  <c r="U60" i="35"/>
  <c r="R60" i="37"/>
  <c r="Q60" i="37"/>
  <c r="V60" i="37"/>
  <c r="U60" i="37"/>
  <c r="F60" i="29"/>
  <c r="P60" i="28"/>
  <c r="O60" i="28"/>
  <c r="X60" i="28"/>
  <c r="W60" i="28"/>
  <c r="S60" i="27"/>
  <c r="T60" i="27"/>
  <c r="V60" i="28"/>
  <c r="U60" i="28"/>
  <c r="O60" i="27"/>
  <c r="P60" i="27"/>
  <c r="AE60" i="27"/>
  <c r="AF60" i="27"/>
  <c r="Z60" i="28"/>
  <c r="Y60" i="28"/>
  <c r="AH60" i="28"/>
  <c r="AG60" i="28"/>
  <c r="V60" i="27"/>
  <c r="U60" i="27"/>
  <c r="AD60" i="27"/>
  <c r="AC60" i="27"/>
  <c r="T60" i="28"/>
  <c r="S60" i="28"/>
  <c r="AF60" i="28"/>
  <c r="AE60" i="28"/>
  <c r="AA60" i="27"/>
  <c r="AB60" i="27"/>
  <c r="R60" i="28"/>
  <c r="Q60" i="28"/>
  <c r="AA60" i="28"/>
  <c r="X60" i="27"/>
  <c r="W60" i="27"/>
  <c r="AC60" i="28"/>
  <c r="R60" i="27"/>
  <c r="Q60" i="27"/>
  <c r="AH60" i="27"/>
  <c r="AG60" i="27"/>
  <c r="F60" i="30"/>
  <c r="F60" i="27"/>
  <c r="E60" i="29"/>
  <c r="E60" i="30"/>
  <c r="E60" i="27"/>
  <c r="O60" i="24"/>
  <c r="P60" i="24"/>
  <c r="T60" i="24"/>
  <c r="S60" i="24"/>
  <c r="W60" i="24"/>
  <c r="X60" i="24"/>
  <c r="O60" i="25"/>
  <c r="P60" i="25"/>
  <c r="T60" i="25"/>
  <c r="S60" i="25"/>
  <c r="P60" i="26"/>
  <c r="O60" i="26"/>
  <c r="X60" i="26"/>
  <c r="W60" i="26"/>
  <c r="R60" i="24"/>
  <c r="Q60" i="24"/>
  <c r="V60" i="24"/>
  <c r="U60" i="24"/>
  <c r="R60" i="25"/>
  <c r="Q60" i="25"/>
  <c r="W60" i="25"/>
  <c r="X60" i="25"/>
  <c r="T60" i="26"/>
  <c r="S60" i="26"/>
  <c r="V60" i="25"/>
  <c r="U60" i="25"/>
  <c r="R60" i="26"/>
  <c r="Q60" i="26"/>
  <c r="Y60" i="14"/>
  <c r="S60" i="14"/>
  <c r="X60" i="14"/>
  <c r="Q60" i="14"/>
  <c r="U60" i="14"/>
  <c r="E60" i="23"/>
  <c r="V60" i="14"/>
  <c r="F20" i="48" l="1"/>
  <c r="F21" i="38"/>
  <c r="R7" i="35"/>
  <c r="AB7" i="35"/>
  <c r="H60" i="35"/>
  <c r="AF7" i="36"/>
  <c r="AJ7" i="28"/>
  <c r="Z7" i="28"/>
  <c r="P7" i="28"/>
  <c r="F35" i="38"/>
  <c r="F36" i="48"/>
  <c r="F34" i="38"/>
  <c r="F35" i="48"/>
  <c r="F42" i="38"/>
  <c r="F42" i="48"/>
  <c r="F41" i="38"/>
  <c r="F41" i="48"/>
  <c r="F38" i="38"/>
  <c r="F38" i="48"/>
  <c r="F37" i="38"/>
  <c r="F37" i="48"/>
  <c r="F31" i="38"/>
  <c r="F31" i="48"/>
  <c r="F30" i="38"/>
  <c r="F30" i="48"/>
  <c r="F18" i="38"/>
  <c r="F18" i="48"/>
  <c r="F17" i="38"/>
  <c r="F17" i="48"/>
  <c r="L60" i="29"/>
  <c r="AF7" i="29"/>
  <c r="V7" i="29"/>
  <c r="F43" i="48"/>
  <c r="F43" i="38"/>
  <c r="F49" i="48"/>
  <c r="F49" i="38"/>
  <c r="F44" i="48"/>
  <c r="F44" i="38"/>
  <c r="F50" i="48"/>
  <c r="F50" i="38"/>
  <c r="F48" i="48"/>
  <c r="F48" i="38"/>
  <c r="F45" i="48"/>
  <c r="F45" i="38"/>
  <c r="F46" i="48"/>
  <c r="F46" i="38"/>
  <c r="F47" i="48"/>
  <c r="F47" i="38"/>
  <c r="C14" i="12"/>
  <c r="F27" i="48"/>
  <c r="F33" i="48"/>
  <c r="F26" i="48"/>
  <c r="F32" i="48"/>
  <c r="E17" i="38"/>
  <c r="U60" i="26"/>
  <c r="Y60" i="27"/>
  <c r="W60" i="34"/>
  <c r="O60" i="34"/>
  <c r="Q60" i="33"/>
  <c r="Q60" i="31"/>
  <c r="F60" i="28"/>
  <c r="BF8" i="28"/>
  <c r="BH9" i="28"/>
  <c r="Z60" i="14"/>
  <c r="AF60" i="37"/>
  <c r="AE60" i="37"/>
  <c r="AB60" i="35"/>
  <c r="AA60" i="35"/>
  <c r="AF60" i="33"/>
  <c r="AE60" i="33"/>
  <c r="AH60" i="36"/>
  <c r="AG60" i="36"/>
  <c r="AH60" i="33"/>
  <c r="AG60" i="33"/>
  <c r="AH60" i="31"/>
  <c r="AG60" i="31"/>
  <c r="AH60" i="37"/>
  <c r="AG60" i="37"/>
  <c r="AH60" i="35"/>
  <c r="AG60" i="35"/>
  <c r="O60" i="35"/>
  <c r="P60" i="35"/>
  <c r="AD60" i="32"/>
  <c r="AC60" i="32"/>
  <c r="AF60" i="36"/>
  <c r="AE60" i="36"/>
  <c r="Z60" i="36"/>
  <c r="Y60" i="36"/>
  <c r="AB60" i="37"/>
  <c r="AA60" i="37"/>
  <c r="AF60" i="35"/>
  <c r="AE60" i="35"/>
  <c r="AF60" i="34"/>
  <c r="AE60" i="34"/>
  <c r="AB60" i="34"/>
  <c r="AA60" i="34"/>
  <c r="AF60" i="32"/>
  <c r="AE60" i="32"/>
  <c r="AB60" i="32"/>
  <c r="AA60" i="32"/>
  <c r="AB60" i="36"/>
  <c r="AA60" i="36"/>
  <c r="AF60" i="31"/>
  <c r="AE60" i="31"/>
  <c r="AD60" i="36"/>
  <c r="AC60" i="36"/>
  <c r="Z60" i="31"/>
  <c r="Y60" i="31"/>
  <c r="AD60" i="37"/>
  <c r="AC60" i="37"/>
  <c r="AD60" i="35"/>
  <c r="AC60" i="35"/>
  <c r="P60" i="37"/>
  <c r="O60" i="37"/>
  <c r="AH60" i="34"/>
  <c r="AG60" i="34"/>
  <c r="AD60" i="34"/>
  <c r="AC60" i="34"/>
  <c r="Z60" i="34"/>
  <c r="Y60" i="34"/>
  <c r="AH60" i="32"/>
  <c r="AG60" i="32"/>
  <c r="Z60" i="32"/>
  <c r="Y60" i="32"/>
  <c r="AB60" i="33"/>
  <c r="AA60" i="33"/>
  <c r="AD60" i="33"/>
  <c r="AC60" i="33"/>
  <c r="AB60" i="31"/>
  <c r="AA60" i="31"/>
  <c r="Z60" i="33"/>
  <c r="Y60" i="33"/>
  <c r="AD60" i="31"/>
  <c r="AC60" i="31"/>
  <c r="O60" i="14"/>
  <c r="P60" i="14"/>
  <c r="AA60" i="14"/>
  <c r="R60" i="14"/>
  <c r="T60" i="14"/>
  <c r="BB60" i="28"/>
  <c r="BA60" i="28"/>
  <c r="AJ60" i="27"/>
  <c r="AI60" i="27"/>
  <c r="AH60" i="30"/>
  <c r="AG60" i="30"/>
  <c r="Z60" i="30"/>
  <c r="Y60" i="30"/>
  <c r="R60" i="30"/>
  <c r="Q60" i="30"/>
  <c r="AN60" i="27"/>
  <c r="AM60" i="27"/>
  <c r="AR60" i="28"/>
  <c r="AQ60" i="28"/>
  <c r="AB60" i="30"/>
  <c r="AA60" i="30"/>
  <c r="T60" i="30"/>
  <c r="S60" i="30"/>
  <c r="BB60" i="27"/>
  <c r="BA60" i="27"/>
  <c r="AL60" i="27"/>
  <c r="AK60" i="27"/>
  <c r="AX60" i="28"/>
  <c r="AW60" i="28"/>
  <c r="AV60" i="28"/>
  <c r="AU60" i="28"/>
  <c r="AL60" i="28"/>
  <c r="AK60" i="28"/>
  <c r="AD60" i="30"/>
  <c r="AC60" i="30"/>
  <c r="V60" i="30"/>
  <c r="U60" i="30"/>
  <c r="AV60" i="27"/>
  <c r="AU60" i="27"/>
  <c r="AZ60" i="28"/>
  <c r="AY60" i="28"/>
  <c r="AN60" i="28"/>
  <c r="AM60" i="28"/>
  <c r="AF60" i="30"/>
  <c r="AE60" i="30"/>
  <c r="X60" i="30"/>
  <c r="W60" i="30"/>
  <c r="P60" i="30"/>
  <c r="O60" i="30"/>
  <c r="AX60" i="27"/>
  <c r="AW60" i="27"/>
  <c r="AT60" i="27"/>
  <c r="AS60" i="27"/>
  <c r="AR60" i="27"/>
  <c r="AQ60" i="27"/>
  <c r="V60" i="29"/>
  <c r="U60" i="29"/>
  <c r="X60" i="29"/>
  <c r="W60" i="29"/>
  <c r="P60" i="29"/>
  <c r="O60" i="29"/>
  <c r="AP60" i="27"/>
  <c r="AO60" i="27"/>
  <c r="AT60" i="28"/>
  <c r="AS60" i="28"/>
  <c r="AZ60" i="27"/>
  <c r="AY60" i="27"/>
  <c r="AP60" i="28"/>
  <c r="AO60" i="28"/>
  <c r="R60" i="29"/>
  <c r="Q60" i="29"/>
  <c r="AJ60" i="28"/>
  <c r="AI60" i="28"/>
  <c r="S60" i="29"/>
  <c r="T60" i="29"/>
  <c r="AC60" i="14"/>
  <c r="AH60" i="25"/>
  <c r="AG60" i="25"/>
  <c r="AB60" i="25"/>
  <c r="AA60" i="25"/>
  <c r="AF60" i="24"/>
  <c r="AE60" i="24"/>
  <c r="AB60" i="24"/>
  <c r="AA60" i="24"/>
  <c r="Z60" i="26"/>
  <c r="Y60" i="26"/>
  <c r="Z60" i="25"/>
  <c r="Y60" i="25"/>
  <c r="AD60" i="24"/>
  <c r="AC60" i="24"/>
  <c r="Z60" i="24"/>
  <c r="Y60" i="24"/>
  <c r="AB60" i="26"/>
  <c r="AA60" i="26"/>
  <c r="AF60" i="25"/>
  <c r="AE60" i="25"/>
  <c r="AD60" i="26"/>
  <c r="AC60" i="26"/>
  <c r="AF60" i="26"/>
  <c r="AE60" i="26"/>
  <c r="AH60" i="26"/>
  <c r="AG60" i="26"/>
  <c r="AD60" i="25"/>
  <c r="AC60" i="25"/>
  <c r="AH60" i="24"/>
  <c r="AG60" i="24"/>
  <c r="AH60" i="14"/>
  <c r="W60" i="14"/>
  <c r="V60" i="23"/>
  <c r="U60" i="23"/>
  <c r="R60" i="23"/>
  <c r="Q60" i="23"/>
  <c r="X60" i="23"/>
  <c r="W60" i="23"/>
  <c r="T60" i="23"/>
  <c r="S60" i="23"/>
  <c r="P60" i="23"/>
  <c r="O60" i="23"/>
  <c r="AE60" i="14"/>
  <c r="AF60" i="14"/>
  <c r="A1" i="14"/>
  <c r="E4" i="14" s="1"/>
  <c r="D60" i="10"/>
  <c r="D60" i="9"/>
  <c r="D60" i="12"/>
  <c r="D60" i="14"/>
  <c r="H58" i="14"/>
  <c r="I58" i="14"/>
  <c r="J58" i="14"/>
  <c r="K58" i="14"/>
  <c r="L58" i="14"/>
  <c r="M58" i="14"/>
  <c r="N58" i="14"/>
  <c r="O58" i="14"/>
  <c r="P58" i="14"/>
  <c r="Q58" i="14"/>
  <c r="R58" i="14"/>
  <c r="S58" i="14"/>
  <c r="T58" i="14"/>
  <c r="U58" i="14"/>
  <c r="V58" i="14"/>
  <c r="Y58" i="14"/>
  <c r="Z58" i="14"/>
  <c r="AA58" i="14"/>
  <c r="AB58" i="14"/>
  <c r="AC58" i="14"/>
  <c r="AD58" i="14"/>
  <c r="AE58" i="14"/>
  <c r="AF58" i="14"/>
  <c r="AG58" i="14"/>
  <c r="AH58" i="14"/>
  <c r="C15" i="12" l="1"/>
  <c r="F28" i="48"/>
  <c r="I14" i="45"/>
  <c r="E19" i="38"/>
  <c r="I26" i="45"/>
  <c r="I21" i="45"/>
  <c r="I16" i="45"/>
  <c r="I15" i="45"/>
  <c r="I20" i="45"/>
  <c r="I19" i="45"/>
  <c r="I18" i="45"/>
  <c r="AB60" i="14"/>
  <c r="Z60" i="35"/>
  <c r="Y60" i="35"/>
  <c r="Z60" i="37"/>
  <c r="Y60" i="37"/>
  <c r="AB60" i="29"/>
  <c r="AA60" i="29"/>
  <c r="Z60" i="29"/>
  <c r="Y60" i="29"/>
  <c r="AF60" i="29"/>
  <c r="AE60" i="29"/>
  <c r="AJ60" i="30"/>
  <c r="AI60" i="30"/>
  <c r="AZ60" i="30"/>
  <c r="AY60" i="30"/>
  <c r="AP60" i="30"/>
  <c r="AO60" i="30"/>
  <c r="AV60" i="30"/>
  <c r="AU60" i="30"/>
  <c r="AL60" i="30"/>
  <c r="AK60" i="30"/>
  <c r="BB60" i="30"/>
  <c r="BA60" i="30"/>
  <c r="AG60" i="14"/>
  <c r="AD60" i="29"/>
  <c r="AC60" i="29"/>
  <c r="AH60" i="29"/>
  <c r="AG60" i="29"/>
  <c r="AR60" i="30"/>
  <c r="AQ60" i="30"/>
  <c r="AX60" i="30"/>
  <c r="AW60" i="30"/>
  <c r="AN60" i="30"/>
  <c r="AM60" i="30"/>
  <c r="AT60" i="30"/>
  <c r="AS60" i="30"/>
  <c r="AD60" i="14"/>
  <c r="Z60" i="23"/>
  <c r="Y60" i="23"/>
  <c r="AD60" i="23"/>
  <c r="AC60" i="23"/>
  <c r="AH60" i="23"/>
  <c r="AG60" i="23"/>
  <c r="AB60" i="23"/>
  <c r="AA60" i="23"/>
  <c r="AF60" i="23"/>
  <c r="AE60" i="23"/>
  <c r="D9" i="39"/>
  <c r="E15" i="48" s="1"/>
  <c r="D10" i="39"/>
  <c r="D11" i="39"/>
  <c r="D12" i="39"/>
  <c r="D13" i="39"/>
  <c r="D14" i="39"/>
  <c r="D15" i="39"/>
  <c r="D16" i="39"/>
  <c r="D17" i="39"/>
  <c r="D18" i="39"/>
  <c r="D19" i="39"/>
  <c r="W19" i="39" s="1"/>
  <c r="D20" i="39"/>
  <c r="W20" i="39" s="1"/>
  <c r="D21" i="39"/>
  <c r="W21" i="39" s="1"/>
  <c r="D22" i="39"/>
  <c r="W22" i="39" s="1"/>
  <c r="D23" i="39"/>
  <c r="W23" i="39" s="1"/>
  <c r="D24" i="39"/>
  <c r="W24" i="39" s="1"/>
  <c r="D25" i="39"/>
  <c r="W25" i="39" s="1"/>
  <c r="D26" i="39"/>
  <c r="W26" i="39" s="1"/>
  <c r="D27" i="39"/>
  <c r="W27" i="39" s="1"/>
  <c r="D28" i="39"/>
  <c r="W28" i="39" s="1"/>
  <c r="D29" i="39"/>
  <c r="W29" i="39" s="1"/>
  <c r="D30" i="39"/>
  <c r="W30" i="39" s="1"/>
  <c r="D31" i="39"/>
  <c r="W31" i="39" s="1"/>
  <c r="D32" i="39"/>
  <c r="W32" i="39" s="1"/>
  <c r="D33" i="39"/>
  <c r="W33" i="39" s="1"/>
  <c r="D34" i="39"/>
  <c r="W34" i="39" s="1"/>
  <c r="D35" i="39"/>
  <c r="W35" i="39" s="1"/>
  <c r="N7" i="14"/>
  <c r="AR7" i="14" s="1"/>
  <c r="M7" i="14"/>
  <c r="AQ7" i="14" s="1"/>
  <c r="L7" i="14"/>
  <c r="AP7" i="14" s="1"/>
  <c r="K7" i="14"/>
  <c r="AO7" i="14" s="1"/>
  <c r="J7" i="14"/>
  <c r="AN7" i="14" s="1"/>
  <c r="I7" i="14"/>
  <c r="AM7" i="14" s="1"/>
  <c r="H7" i="14"/>
  <c r="AL7" i="14" s="1"/>
  <c r="G7" i="14"/>
  <c r="AK7" i="14" s="1"/>
  <c r="AX18" i="14" s="1"/>
  <c r="F7" i="14"/>
  <c r="AJ7" i="14" s="1"/>
  <c r="AX14" i="14" s="1"/>
  <c r="E60" i="14"/>
  <c r="G74" i="15"/>
  <c r="G73" i="15"/>
  <c r="G72" i="15"/>
  <c r="G71" i="15"/>
  <c r="G70" i="15"/>
  <c r="G62" i="15"/>
  <c r="G61" i="15"/>
  <c r="G60" i="15"/>
  <c r="G59" i="15"/>
  <c r="G58" i="15"/>
  <c r="G57" i="15"/>
  <c r="G56" i="15"/>
  <c r="G55" i="15"/>
  <c r="G42" i="15"/>
  <c r="G41" i="15"/>
  <c r="G40" i="15"/>
  <c r="G28" i="15"/>
  <c r="G27" i="15"/>
  <c r="G26" i="15"/>
  <c r="G25" i="15"/>
  <c r="G13" i="15"/>
  <c r="G12" i="15"/>
  <c r="G11" i="15"/>
  <c r="G10" i="15"/>
  <c r="G9" i="15"/>
  <c r="G58" i="14"/>
  <c r="F58" i="14"/>
  <c r="E58" i="14"/>
  <c r="AX12" i="14" l="1"/>
  <c r="AV18" i="14"/>
  <c r="AV17" i="14"/>
  <c r="AV16" i="14"/>
  <c r="AV15" i="14"/>
  <c r="AV14" i="14"/>
  <c r="AX13" i="14"/>
  <c r="W18" i="39"/>
  <c r="Y18" i="39"/>
  <c r="W17" i="39"/>
  <c r="Y17" i="39"/>
  <c r="W16" i="39"/>
  <c r="Y16" i="39"/>
  <c r="W15" i="39"/>
  <c r="Y15" i="39"/>
  <c r="W14" i="39"/>
  <c r="Y14" i="39"/>
  <c r="W13" i="39"/>
  <c r="Y13" i="39"/>
  <c r="AV12" i="14"/>
  <c r="AX11" i="14"/>
  <c r="AV10" i="14"/>
  <c r="AV9" i="14"/>
  <c r="AV11" i="14"/>
  <c r="AX10" i="14"/>
  <c r="AX8" i="14"/>
  <c r="W12" i="39"/>
  <c r="Y12" i="39"/>
  <c r="Y11" i="39"/>
  <c r="W11" i="39"/>
  <c r="Y10" i="39"/>
  <c r="W10" i="39"/>
  <c r="Y9" i="39"/>
  <c r="Y58" i="39" s="1"/>
  <c r="W9" i="39"/>
  <c r="AX9" i="14"/>
  <c r="AV8" i="14"/>
  <c r="F15" i="48" s="1"/>
  <c r="E15" i="38"/>
  <c r="F60" i="14"/>
  <c r="Z7" i="14"/>
  <c r="P7" i="14"/>
  <c r="G60" i="14"/>
  <c r="AA7" i="14"/>
  <c r="Q7" i="14"/>
  <c r="H60" i="14"/>
  <c r="AB7" i="14"/>
  <c r="R7" i="14"/>
  <c r="I60" i="14"/>
  <c r="AC7" i="14"/>
  <c r="S7" i="14"/>
  <c r="J60" i="14"/>
  <c r="AD7" i="14"/>
  <c r="T7" i="14"/>
  <c r="K60" i="14"/>
  <c r="AE7" i="14"/>
  <c r="U7" i="14"/>
  <c r="L60" i="14"/>
  <c r="AF7" i="14"/>
  <c r="V7" i="14"/>
  <c r="M60" i="14"/>
  <c r="AG7" i="14"/>
  <c r="W7" i="14"/>
  <c r="N60" i="14"/>
  <c r="AH7" i="14"/>
  <c r="X7" i="14"/>
  <c r="C16" i="12"/>
  <c r="Z27" i="39"/>
  <c r="Z26" i="39"/>
  <c r="Z25" i="39"/>
  <c r="Z24" i="39"/>
  <c r="Z23" i="39"/>
  <c r="Z22" i="39"/>
  <c r="Z21" i="39"/>
  <c r="Z20" i="39"/>
  <c r="Z19" i="39"/>
  <c r="Z18" i="39"/>
  <c r="Z11" i="39"/>
  <c r="Z12" i="39"/>
  <c r="Z13" i="39"/>
  <c r="Z14" i="39"/>
  <c r="Z15" i="39"/>
  <c r="Z16" i="39"/>
  <c r="Z17" i="39"/>
  <c r="Z28" i="39"/>
  <c r="Z29" i="39"/>
  <c r="Z30" i="39"/>
  <c r="Z31" i="39"/>
  <c r="Z32" i="39"/>
  <c r="Z8" i="39"/>
  <c r="Z9" i="39"/>
  <c r="Z10" i="39"/>
  <c r="E34" i="38"/>
  <c r="I22" i="45"/>
  <c r="E37" i="38"/>
  <c r="I23" i="45"/>
  <c r="E41" i="38"/>
  <c r="I25" i="45"/>
  <c r="D58" i="39"/>
  <c r="E26" i="38"/>
  <c r="E28" i="38"/>
  <c r="E30" i="38"/>
  <c r="E21" i="38"/>
  <c r="E23" i="38"/>
  <c r="E32" i="38"/>
  <c r="E34" i="11"/>
  <c r="E6" i="8"/>
  <c r="E5" i="8"/>
  <c r="P31" i="8" l="1"/>
  <c r="P16" i="8"/>
  <c r="P11" i="8"/>
  <c r="F16" i="48"/>
  <c r="F16" i="38"/>
  <c r="F15" i="38"/>
  <c r="Z33" i="39"/>
  <c r="Z34" i="39"/>
  <c r="Z35" i="39"/>
  <c r="C17" i="12"/>
  <c r="E4" i="8"/>
  <c r="P26" i="8"/>
  <c r="P21" i="8"/>
  <c r="C18" i="12" l="1"/>
  <c r="C71" i="11"/>
  <c r="C14" i="11"/>
  <c r="D25" i="11"/>
  <c r="D36" i="11"/>
  <c r="H56" i="11"/>
  <c r="I56" i="11"/>
  <c r="J56" i="11"/>
  <c r="K56" i="11"/>
  <c r="H61" i="11"/>
  <c r="I61" i="11"/>
  <c r="J61" i="11"/>
  <c r="K61" i="11"/>
  <c r="H66" i="11"/>
  <c r="I66" i="11"/>
  <c r="J66" i="11"/>
  <c r="K66" i="11"/>
  <c r="H71" i="11"/>
  <c r="I71" i="11"/>
  <c r="J71" i="11"/>
  <c r="K71" i="11"/>
  <c r="H76" i="11"/>
  <c r="I76" i="11"/>
  <c r="J76" i="11"/>
  <c r="K76" i="11"/>
  <c r="N93" i="11"/>
  <c r="N133" i="11" s="1"/>
  <c r="C123" i="11"/>
  <c r="C133" i="11"/>
  <c r="C135" i="11"/>
  <c r="C136" i="11"/>
  <c r="H136" i="11"/>
  <c r="I136" i="11"/>
  <c r="J136" i="11"/>
  <c r="K136" i="11"/>
  <c r="C140" i="11"/>
  <c r="C141" i="11"/>
  <c r="H141" i="11"/>
  <c r="I141" i="11"/>
  <c r="J141" i="11"/>
  <c r="K141" i="11"/>
  <c r="C145" i="11"/>
  <c r="C146" i="11"/>
  <c r="H146" i="11"/>
  <c r="I146" i="11"/>
  <c r="J146" i="11"/>
  <c r="K146" i="11"/>
  <c r="C150" i="11"/>
  <c r="C151" i="11"/>
  <c r="H151" i="11"/>
  <c r="I151" i="11"/>
  <c r="J151" i="11"/>
  <c r="K151" i="11"/>
  <c r="C155" i="11"/>
  <c r="C156" i="11"/>
  <c r="H156" i="11"/>
  <c r="I156" i="11"/>
  <c r="J156" i="11"/>
  <c r="K156" i="11"/>
  <c r="C160" i="11"/>
  <c r="C161" i="11"/>
  <c r="H161" i="11"/>
  <c r="I161" i="11"/>
  <c r="J161" i="11"/>
  <c r="K161" i="11"/>
  <c r="C165" i="11"/>
  <c r="C166" i="11"/>
  <c r="H166" i="11"/>
  <c r="I166" i="11"/>
  <c r="J166" i="11"/>
  <c r="K166" i="11"/>
  <c r="C173" i="11"/>
  <c r="E5" i="9"/>
  <c r="I5" i="9"/>
  <c r="M5" i="9"/>
  <c r="U5" i="9"/>
  <c r="P9" i="8"/>
  <c r="P14" i="8"/>
  <c r="P19" i="8"/>
  <c r="M6" i="9"/>
  <c r="P24" i="8"/>
  <c r="P29" i="8"/>
  <c r="U6" i="9"/>
  <c r="BA57" i="9" l="1"/>
  <c r="BA56" i="9"/>
  <c r="BA55" i="9"/>
  <c r="BA54" i="9"/>
  <c r="BA53" i="9"/>
  <c r="BA52" i="9"/>
  <c r="BA51" i="9"/>
  <c r="BA50" i="9"/>
  <c r="BA49" i="9"/>
  <c r="BA48" i="9"/>
  <c r="BA47" i="9"/>
  <c r="BA46" i="9"/>
  <c r="BA45" i="9"/>
  <c r="BA44" i="9"/>
  <c r="BA43" i="9"/>
  <c r="BA42" i="9"/>
  <c r="BA41" i="9"/>
  <c r="BA40" i="9"/>
  <c r="BA39" i="9"/>
  <c r="BA38" i="9"/>
  <c r="BA37" i="9"/>
  <c r="BA36" i="9"/>
  <c r="BA35" i="9"/>
  <c r="BA34" i="9"/>
  <c r="BA33" i="9"/>
  <c r="BA32" i="9"/>
  <c r="BA31" i="9"/>
  <c r="BA30" i="9"/>
  <c r="BA29" i="9"/>
  <c r="BA28" i="9"/>
  <c r="BA27" i="9"/>
  <c r="BA26" i="9"/>
  <c r="BA25" i="9"/>
  <c r="BA24" i="9"/>
  <c r="BA23" i="9"/>
  <c r="BA22" i="9"/>
  <c r="BA21" i="9"/>
  <c r="BA20" i="9"/>
  <c r="BA19" i="9"/>
  <c r="BA18" i="9"/>
  <c r="BA17" i="9"/>
  <c r="BA16" i="9"/>
  <c r="BA15" i="9"/>
  <c r="BA14" i="9"/>
  <c r="BA13" i="9"/>
  <c r="BA12" i="9"/>
  <c r="BA11" i="9"/>
  <c r="BA10" i="9"/>
  <c r="BA9" i="9"/>
  <c r="BA8" i="9"/>
  <c r="AW57" i="9"/>
  <c r="AW56" i="9"/>
  <c r="AW55" i="9"/>
  <c r="AW54" i="9"/>
  <c r="AW53" i="9"/>
  <c r="AW52" i="9"/>
  <c r="AW51" i="9"/>
  <c r="AW50" i="9"/>
  <c r="AW49" i="9"/>
  <c r="AW48" i="9"/>
  <c r="AW47" i="9"/>
  <c r="AW46" i="9"/>
  <c r="AW45" i="9"/>
  <c r="AW44" i="9"/>
  <c r="AW43" i="9"/>
  <c r="AW42" i="9"/>
  <c r="AW41" i="9"/>
  <c r="AW40" i="9"/>
  <c r="AW39" i="9"/>
  <c r="AW38" i="9"/>
  <c r="AW37" i="9"/>
  <c r="AW36" i="9"/>
  <c r="AW35" i="9"/>
  <c r="AW34" i="9"/>
  <c r="AW33" i="9"/>
  <c r="AW32" i="9"/>
  <c r="AW31" i="9"/>
  <c r="AW30" i="9"/>
  <c r="AW29" i="9"/>
  <c r="AW28" i="9"/>
  <c r="AW27" i="9"/>
  <c r="AW26" i="9"/>
  <c r="AW25" i="9"/>
  <c r="AW24" i="9"/>
  <c r="AW23" i="9"/>
  <c r="AW22" i="9"/>
  <c r="AW21" i="9"/>
  <c r="AW20" i="9"/>
  <c r="AW19" i="9"/>
  <c r="AW18" i="9"/>
  <c r="AW17" i="9"/>
  <c r="AW16" i="9"/>
  <c r="AW15" i="9"/>
  <c r="AW14" i="9"/>
  <c r="AW13" i="9"/>
  <c r="AW12" i="9"/>
  <c r="AW11" i="9"/>
  <c r="AW10" i="9"/>
  <c r="AW9" i="9"/>
  <c r="AW8" i="9"/>
  <c r="AY57" i="9"/>
  <c r="AY56" i="9"/>
  <c r="AY55" i="9"/>
  <c r="AY54" i="9"/>
  <c r="AY53" i="9"/>
  <c r="AY52" i="9"/>
  <c r="AY51" i="9"/>
  <c r="AY50" i="9"/>
  <c r="AY49" i="9"/>
  <c r="AY48" i="9"/>
  <c r="AY47" i="9"/>
  <c r="AY46" i="9"/>
  <c r="AY45" i="9"/>
  <c r="AY44" i="9"/>
  <c r="AY43" i="9"/>
  <c r="AY42" i="9"/>
  <c r="AY41" i="9"/>
  <c r="AY40" i="9"/>
  <c r="AY39" i="9"/>
  <c r="AY38" i="9"/>
  <c r="AY37" i="9"/>
  <c r="AY36" i="9"/>
  <c r="AY35" i="9"/>
  <c r="AY34" i="9"/>
  <c r="AY33" i="9"/>
  <c r="AY32" i="9"/>
  <c r="AY31" i="9"/>
  <c r="AY30" i="9"/>
  <c r="AY29" i="9"/>
  <c r="AY28" i="9"/>
  <c r="AY27" i="9"/>
  <c r="AY26" i="9"/>
  <c r="AY25" i="9"/>
  <c r="AY24" i="9"/>
  <c r="AY23" i="9"/>
  <c r="AY22" i="9"/>
  <c r="AY21" i="9"/>
  <c r="AY20" i="9"/>
  <c r="AY19" i="9"/>
  <c r="AY18" i="9"/>
  <c r="AY17" i="9"/>
  <c r="AY16" i="9"/>
  <c r="AY15" i="9"/>
  <c r="AY14" i="9"/>
  <c r="AY13" i="9"/>
  <c r="AY12" i="9"/>
  <c r="AY11" i="9"/>
  <c r="AY10" i="9"/>
  <c r="AY9" i="9"/>
  <c r="AY8" i="9"/>
  <c r="AX57" i="9"/>
  <c r="AX56" i="9"/>
  <c r="AX55" i="9"/>
  <c r="AX54" i="9"/>
  <c r="AX53" i="9"/>
  <c r="AX52" i="9"/>
  <c r="AX51" i="9"/>
  <c r="AX50" i="9"/>
  <c r="AX49" i="9"/>
  <c r="AX48" i="9"/>
  <c r="AX47" i="9"/>
  <c r="AX46" i="9"/>
  <c r="AX45" i="9"/>
  <c r="AX44" i="9"/>
  <c r="AX43" i="9"/>
  <c r="AX42" i="9"/>
  <c r="AX41" i="9"/>
  <c r="AX40" i="9"/>
  <c r="AX39" i="9"/>
  <c r="AX38" i="9"/>
  <c r="AX37" i="9"/>
  <c r="AX36" i="9"/>
  <c r="AX35" i="9"/>
  <c r="AX34" i="9"/>
  <c r="AX33" i="9"/>
  <c r="AX32" i="9"/>
  <c r="AX31" i="9"/>
  <c r="AX30" i="9"/>
  <c r="AX29" i="9"/>
  <c r="AX28" i="9"/>
  <c r="AX27" i="9"/>
  <c r="AX26" i="9"/>
  <c r="AX25" i="9"/>
  <c r="AX24" i="9"/>
  <c r="AX23" i="9"/>
  <c r="AX22" i="9"/>
  <c r="AX21" i="9"/>
  <c r="AX20" i="9"/>
  <c r="AX19" i="9"/>
  <c r="AX18" i="9"/>
  <c r="AX17" i="9"/>
  <c r="AX16" i="9"/>
  <c r="AX15" i="9"/>
  <c r="AX14" i="9"/>
  <c r="AX13" i="9"/>
  <c r="AX12" i="9"/>
  <c r="AX11" i="9"/>
  <c r="AX10" i="9"/>
  <c r="AX9" i="9"/>
  <c r="AX8" i="9"/>
  <c r="C19" i="12"/>
  <c r="E6" i="9"/>
  <c r="P60" i="9"/>
  <c r="O60" i="9"/>
  <c r="N60" i="9"/>
  <c r="M60" i="9"/>
  <c r="L60" i="9"/>
  <c r="K60" i="9"/>
  <c r="J60" i="9"/>
  <c r="I60" i="9"/>
  <c r="H60" i="9"/>
  <c r="G60" i="9"/>
  <c r="F60" i="9"/>
  <c r="E60" i="9"/>
  <c r="X60" i="9"/>
  <c r="V60" i="9"/>
  <c r="W60" i="9"/>
  <c r="U60" i="9"/>
  <c r="T60" i="9"/>
  <c r="R60" i="9"/>
  <c r="S60" i="9"/>
  <c r="Q60" i="9"/>
  <c r="Q6" i="9"/>
  <c r="I6" i="9"/>
  <c r="C76" i="11"/>
  <c r="AW167" i="2"/>
  <c r="AR167" i="2"/>
  <c r="AW166" i="2"/>
  <c r="AR166" i="2"/>
  <c r="AW165" i="2"/>
  <c r="AR165" i="2"/>
  <c r="AW164" i="2"/>
  <c r="AR164" i="2"/>
  <c r="AW163" i="2"/>
  <c r="AR163" i="2"/>
  <c r="AW162" i="2"/>
  <c r="AR162" i="2"/>
  <c r="AW148" i="2"/>
  <c r="AR148" i="2"/>
  <c r="AW147" i="2"/>
  <c r="AR147" i="2"/>
  <c r="AR141" i="2"/>
  <c r="AR140" i="2"/>
  <c r="AW139" i="2"/>
  <c r="AR139" i="2"/>
  <c r="AW138" i="2"/>
  <c r="AR138" i="2"/>
  <c r="AW137" i="2"/>
  <c r="AR137" i="2"/>
  <c r="AW136" i="2"/>
  <c r="AR136" i="2"/>
  <c r="AW135" i="2"/>
  <c r="AR135" i="2"/>
  <c r="AW134" i="2"/>
  <c r="AR134" i="2"/>
  <c r="AW133" i="2"/>
  <c r="AR133" i="2"/>
  <c r="AW132" i="2"/>
  <c r="AR132" i="2"/>
  <c r="AW118" i="2"/>
  <c r="AR118" i="2"/>
  <c r="AW117" i="2"/>
  <c r="AR117" i="2"/>
  <c r="AW111" i="2"/>
  <c r="AR111" i="2"/>
  <c r="AW110" i="2"/>
  <c r="AR110" i="2"/>
  <c r="AW109" i="2"/>
  <c r="AR109" i="2"/>
  <c r="AW108" i="2"/>
  <c r="AR108" i="2"/>
  <c r="AW107" i="2"/>
  <c r="AR107" i="2"/>
  <c r="AW106" i="2"/>
  <c r="AR106" i="2"/>
  <c r="AW105" i="2"/>
  <c r="AR105" i="2"/>
  <c r="AW104" i="2"/>
  <c r="AR104" i="2"/>
  <c r="AW103" i="2"/>
  <c r="AR103" i="2"/>
  <c r="AW102" i="2"/>
  <c r="AR102" i="2"/>
  <c r="AW91" i="2"/>
  <c r="AR91" i="2"/>
  <c r="AW90" i="2"/>
  <c r="AR90" i="2"/>
  <c r="AW89" i="2"/>
  <c r="AR89" i="2"/>
  <c r="AW88" i="2"/>
  <c r="AR88" i="2"/>
  <c r="AW87" i="2"/>
  <c r="AR87" i="2"/>
  <c r="AW79" i="2"/>
  <c r="AW78" i="2"/>
  <c r="AW77" i="2"/>
  <c r="AW76" i="2"/>
  <c r="AW75" i="2"/>
  <c r="AR75" i="2"/>
  <c r="AW74" i="2"/>
  <c r="AR74" i="2"/>
  <c r="AW73" i="2"/>
  <c r="AR73" i="2"/>
  <c r="AW72" i="2"/>
  <c r="AR72" i="2"/>
  <c r="AW65" i="2"/>
  <c r="AW64" i="2"/>
  <c r="AR64" i="2"/>
  <c r="AW63" i="2"/>
  <c r="AR63" i="2"/>
  <c r="AW62" i="2"/>
  <c r="AR62" i="2"/>
  <c r="AW61" i="2"/>
  <c r="AR61" i="2"/>
  <c r="AW60" i="2"/>
  <c r="AR60" i="2"/>
  <c r="AW59" i="2"/>
  <c r="AR59" i="2"/>
  <c r="AW58" i="2"/>
  <c r="AR58" i="2"/>
  <c r="AW57" i="2"/>
  <c r="AR57" i="2"/>
  <c r="AW44" i="2"/>
  <c r="AW43" i="2"/>
  <c r="AR43" i="2"/>
  <c r="AW42" i="2"/>
  <c r="AR42" i="2"/>
  <c r="AW30" i="2"/>
  <c r="AR30" i="2"/>
  <c r="AW29" i="2"/>
  <c r="AR29" i="2"/>
  <c r="AW28" i="2"/>
  <c r="AR28" i="2"/>
  <c r="AW27" i="2"/>
  <c r="AR27" i="2"/>
  <c r="AW15" i="2"/>
  <c r="AR15" i="2"/>
  <c r="AW14" i="2"/>
  <c r="AR14" i="2"/>
  <c r="AW13" i="2"/>
  <c r="AR13" i="2"/>
  <c r="AW12" i="2"/>
  <c r="AR12" i="2"/>
  <c r="AW11" i="2"/>
  <c r="AR11" i="2"/>
  <c r="M128" i="4"/>
  <c r="M129" i="4"/>
  <c r="M130" i="4"/>
  <c r="M131" i="4"/>
  <c r="M132" i="4"/>
  <c r="M133" i="4"/>
  <c r="G128" i="4"/>
  <c r="G129" i="4"/>
  <c r="G130" i="4"/>
  <c r="G131" i="4"/>
  <c r="G132" i="4"/>
  <c r="G133" i="4"/>
  <c r="G134" i="4"/>
  <c r="G135" i="4"/>
  <c r="M60" i="4"/>
  <c r="M10" i="4"/>
  <c r="G10" i="4"/>
  <c r="M9" i="4"/>
  <c r="G9" i="4"/>
  <c r="M8" i="4"/>
  <c r="G8" i="4"/>
  <c r="M7" i="4"/>
  <c r="G7" i="4"/>
  <c r="M6" i="4"/>
  <c r="G6" i="4"/>
  <c r="M74" i="4"/>
  <c r="M73" i="4"/>
  <c r="M72" i="4"/>
  <c r="M71" i="4"/>
  <c r="M70" i="4"/>
  <c r="G70" i="4"/>
  <c r="M69" i="4"/>
  <c r="G69" i="4"/>
  <c r="M68" i="4"/>
  <c r="G68" i="4"/>
  <c r="M67" i="4"/>
  <c r="G67" i="4"/>
  <c r="M161" i="4"/>
  <c r="G161" i="4"/>
  <c r="M160" i="4"/>
  <c r="G160" i="4"/>
  <c r="M159" i="4"/>
  <c r="G159" i="4"/>
  <c r="M158" i="4"/>
  <c r="G158" i="4"/>
  <c r="M157" i="4"/>
  <c r="G157" i="4"/>
  <c r="M156" i="4"/>
  <c r="G156" i="4"/>
  <c r="M142" i="4"/>
  <c r="G142" i="4"/>
  <c r="M141" i="4"/>
  <c r="G141" i="4"/>
  <c r="M127" i="4"/>
  <c r="G127" i="4"/>
  <c r="M126" i="4"/>
  <c r="G126" i="4"/>
  <c r="M112" i="4"/>
  <c r="G112" i="4"/>
  <c r="M111" i="4"/>
  <c r="G111" i="4"/>
  <c r="M105" i="4"/>
  <c r="G105" i="4"/>
  <c r="M104" i="4"/>
  <c r="G104" i="4"/>
  <c r="M103" i="4"/>
  <c r="G103" i="4"/>
  <c r="M102" i="4"/>
  <c r="G102" i="4"/>
  <c r="M101" i="4"/>
  <c r="G101" i="4"/>
  <c r="M100" i="4"/>
  <c r="G100" i="4"/>
  <c r="M99" i="4"/>
  <c r="G99" i="4"/>
  <c r="M98" i="4"/>
  <c r="G98" i="4"/>
  <c r="M97" i="4"/>
  <c r="G97" i="4"/>
  <c r="M96" i="4"/>
  <c r="G96" i="4"/>
  <c r="M85" i="4"/>
  <c r="G85" i="4"/>
  <c r="M84" i="4"/>
  <c r="G84" i="4"/>
  <c r="M83" i="4"/>
  <c r="G83" i="4"/>
  <c r="M82" i="4"/>
  <c r="G82" i="4"/>
  <c r="M81" i="4"/>
  <c r="G81" i="4"/>
  <c r="M59" i="4"/>
  <c r="G59" i="4"/>
  <c r="M58" i="4"/>
  <c r="G58" i="4"/>
  <c r="M57" i="4"/>
  <c r="G57" i="4"/>
  <c r="M56" i="4"/>
  <c r="G56" i="4"/>
  <c r="M55" i="4"/>
  <c r="G55" i="4"/>
  <c r="M54" i="4"/>
  <c r="G54" i="4"/>
  <c r="M53" i="4"/>
  <c r="G53" i="4"/>
  <c r="M52" i="4"/>
  <c r="G52" i="4"/>
  <c r="M39" i="4"/>
  <c r="M38" i="4"/>
  <c r="G38" i="4"/>
  <c r="M37" i="4"/>
  <c r="G37" i="4"/>
  <c r="M25" i="4"/>
  <c r="G25" i="4"/>
  <c r="M24" i="4"/>
  <c r="G24" i="4"/>
  <c r="M23" i="4"/>
  <c r="G23" i="4"/>
  <c r="M22" i="4"/>
  <c r="G22" i="4"/>
  <c r="H73" i="2"/>
  <c r="H74" i="2"/>
  <c r="H75" i="2"/>
  <c r="H76" i="2"/>
  <c r="M72" i="2"/>
  <c r="M73" i="2"/>
  <c r="M74" i="2"/>
  <c r="M75" i="2"/>
  <c r="M76" i="2"/>
  <c r="H72" i="2"/>
  <c r="M58" i="2"/>
  <c r="M59" i="2"/>
  <c r="M60" i="2"/>
  <c r="M61" i="2"/>
  <c r="M62" i="2"/>
  <c r="M63" i="2"/>
  <c r="M64" i="2"/>
  <c r="M57" i="2"/>
  <c r="H58" i="2"/>
  <c r="H59" i="2"/>
  <c r="H60" i="2"/>
  <c r="H61" i="2"/>
  <c r="H62" i="2"/>
  <c r="H63" i="2"/>
  <c r="H64" i="2"/>
  <c r="H57" i="2"/>
  <c r="M42" i="2"/>
  <c r="H43" i="2"/>
  <c r="H44" i="2"/>
  <c r="M43" i="2"/>
  <c r="M44" i="2"/>
  <c r="H42" i="2"/>
  <c r="H28" i="2"/>
  <c r="H29" i="2"/>
  <c r="H30" i="2"/>
  <c r="M27" i="2"/>
  <c r="M28" i="2"/>
  <c r="M29" i="2"/>
  <c r="M30" i="2"/>
  <c r="H27" i="2"/>
  <c r="M15" i="2"/>
  <c r="M14" i="2"/>
  <c r="M13" i="2"/>
  <c r="M12" i="2"/>
  <c r="M11" i="2"/>
  <c r="H12" i="2"/>
  <c r="H13" i="2"/>
  <c r="H14" i="2"/>
  <c r="H15" i="2"/>
  <c r="H11" i="2"/>
  <c r="H8" i="10" l="1"/>
  <c r="E8" i="10" s="1"/>
  <c r="I8" i="10" s="1"/>
  <c r="H9" i="10"/>
  <c r="H10" i="10"/>
  <c r="E10" i="10" s="1"/>
  <c r="I10" i="10" s="1"/>
  <c r="H11" i="10"/>
  <c r="E11" i="10" s="1"/>
  <c r="I11" i="10" s="1"/>
  <c r="H12" i="10"/>
  <c r="E12" i="10" s="1"/>
  <c r="I12" i="10" s="1"/>
  <c r="H13" i="10"/>
  <c r="E13" i="10" s="1"/>
  <c r="I13" i="10" s="1"/>
  <c r="H14" i="10"/>
  <c r="E14" i="10" s="1"/>
  <c r="I14" i="10" s="1"/>
  <c r="H15" i="10"/>
  <c r="E15" i="10" s="1"/>
  <c r="I15" i="10" s="1"/>
  <c r="H16" i="10"/>
  <c r="E16" i="10" s="1"/>
  <c r="I16" i="10" s="1"/>
  <c r="H17" i="10"/>
  <c r="E17" i="10" s="1"/>
  <c r="I17" i="10" s="1"/>
  <c r="H18" i="10"/>
  <c r="E18" i="10" s="1"/>
  <c r="I18" i="10" s="1"/>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E9" i="10"/>
  <c r="C20" i="12"/>
  <c r="C83" i="11" l="1"/>
  <c r="I9" i="10"/>
  <c r="J8" i="10" s="1"/>
  <c r="J10" i="10" s="1"/>
  <c r="J10" i="1" s="1"/>
  <c r="J12" i="1" s="1"/>
  <c r="I16" i="1" s="1"/>
  <c r="C21" i="12"/>
  <c r="C22" i="12" l="1"/>
  <c r="C23" i="12" l="1"/>
  <c r="C24" i="12" l="1"/>
  <c r="C25" i="12" l="1"/>
  <c r="C26" i="12" l="1"/>
  <c r="C27" i="12" l="1"/>
  <c r="C29" i="12" s="1"/>
  <c r="C30" i="12" s="1"/>
  <c r="C31" i="12" s="1"/>
  <c r="C32" i="12" s="1"/>
  <c r="C33" i="12" s="1"/>
  <c r="C34" i="12" s="1"/>
  <c r="C35" i="12" s="1"/>
  <c r="C36" i="12" s="1"/>
  <c r="C37" i="12" s="1"/>
  <c r="E6" i="45"/>
  <c r="E5" i="45"/>
  <c r="G94" i="46"/>
  <c r="G93" i="46"/>
  <c r="G92" i="46"/>
  <c r="G89" i="46"/>
  <c r="G88" i="46"/>
  <c r="G87" i="46"/>
  <c r="G86" i="46"/>
  <c r="G85" i="46"/>
  <c r="G82" i="46"/>
  <c r="G81" i="46"/>
  <c r="G78" i="46"/>
  <c r="G77" i="46"/>
  <c r="G74" i="46"/>
  <c r="G72" i="46"/>
  <c r="G69" i="46"/>
  <c r="G73" i="46"/>
  <c r="G71" i="46"/>
  <c r="G70" i="46"/>
  <c r="D30" i="46"/>
  <c r="D26" i="46"/>
  <c r="E10" i="11"/>
  <c r="E9" i="11"/>
  <c r="E8" i="38"/>
  <c r="E9" i="38"/>
  <c r="E9" i="48" l="1"/>
  <c r="E8" i="48"/>
</calcChain>
</file>

<file path=xl/sharedStrings.xml><?xml version="1.0" encoding="utf-8"?>
<sst xmlns="http://schemas.openxmlformats.org/spreadsheetml/2006/main" count="3337" uniqueCount="1307">
  <si>
    <t>NAMA SEKOLAH</t>
  </si>
  <si>
    <t xml:space="preserve">: </t>
  </si>
  <si>
    <t>PROGRES PEKERJAAN</t>
  </si>
  <si>
    <t>NPSN</t>
  </si>
  <si>
    <t xml:space="preserve">STATUS SEKOLAH </t>
  </si>
  <si>
    <t>NEGERI</t>
  </si>
  <si>
    <t>SISWA</t>
  </si>
  <si>
    <t>ALAMAT SEKOLAH</t>
  </si>
  <si>
    <t>KELAS</t>
  </si>
  <si>
    <t>NAMA GURU</t>
  </si>
  <si>
    <t>NIP GURU</t>
  </si>
  <si>
    <t>TAHUN PELAJARAN</t>
  </si>
  <si>
    <t>RATA RATA</t>
  </si>
  <si>
    <t>KECAMATAN</t>
  </si>
  <si>
    <t>PROPINSI</t>
  </si>
  <si>
    <t>Jawa Timur</t>
  </si>
  <si>
    <t>JUMLAH SISWA</t>
  </si>
  <si>
    <t>NAMA KS</t>
  </si>
  <si>
    <t>NIP KS</t>
  </si>
  <si>
    <t>NILAI</t>
  </si>
  <si>
    <t>PROJEK</t>
  </si>
  <si>
    <t xml:space="preserve">       APLIKASI RAPORT KURIKULUM MERDEKA</t>
  </si>
  <si>
    <t>NO. ATP</t>
  </si>
  <si>
    <t>ATP</t>
  </si>
  <si>
    <t>JML</t>
  </si>
  <si>
    <t>SMT</t>
  </si>
  <si>
    <t>1.10</t>
  </si>
  <si>
    <t>Menceritakan kisah Nabi Adam a.s. dengan menggunakan bahasa sendiri; dapat menyusun urutan kartu kisah Nabi Adam a.s. secara berkelompok; serta menceritakan kembali kisah Nabi Adam a.s. berdasarkan alur cerita kartu tersebut sehingga dapat menumbuhkan sikap senang bertaubat dan bersabar dalam ketaatan kepada Allah sebagaimana sikap teladan Nabi Adam a.s.</t>
  </si>
  <si>
    <t>JML HURUF</t>
  </si>
  <si>
    <t>Menanggapi bacaan tentang cara menjaga kebersihan diri, membaca dan menulis suku kata yang diawali dengan huruf ‘k’</t>
  </si>
  <si>
    <t>Menyimak dan menanggapi bacaan tentang keragaman di sekitar, membaca dan menulis kata yang diawali dengan huruf ‘g’</t>
  </si>
  <si>
    <t>Menyimak dan menanggapi bacaan tentang hidup hemat, membaca dan menulis kata yang sering ditemui sehari-hari</t>
  </si>
  <si>
    <t>Menyimak dan menanggapi bacaan tentang lingkungan dan pekerja di sekitar rumah, membaca dan menulis kata yang sering ditemui</t>
  </si>
  <si>
    <t xml:space="preserve">Peserta didik mampu menyadari pentingnya gotong royong dalam lingkungan keluarga dan lingkungan masyarakat. Dengan memahami pentingnya gotong royong, peserta didik diharapakan mampu menganalisis karakteristik peran setiap individu untuk dapat kontribusi dalam gotong royong. </t>
  </si>
  <si>
    <t>PENDIDIKAN AGAMA DAN BUDI PEKERTI</t>
  </si>
  <si>
    <t>BAHASA INDONESIA</t>
  </si>
  <si>
    <t>PPKN</t>
  </si>
  <si>
    <t>MATEMATIKA</t>
  </si>
  <si>
    <t>menunjukkan kemampuan dalam Mengetahui dan mempraktekkan  gerak dasar lokomotor dan non-lokomotor sesuai dengan irama (ketukan) tanpa/dengan musik dalam aktivitas gerak berirama dengan benar.</t>
  </si>
  <si>
    <t>menunjukkan kemampuan dalam Mengetahui dan mempraktekkan  berbagai gerak dominan (bertumpu, bergantung, keseimbangan, berpindah/ lokomotor, tolakan, putaran, ayunan, melayang, dan mendarat) dalam aktivitas senam.</t>
  </si>
  <si>
    <t>PJOK</t>
  </si>
  <si>
    <t>1.11</t>
  </si>
  <si>
    <t>1.12</t>
  </si>
  <si>
    <t>1.13</t>
  </si>
  <si>
    <t>1.14</t>
  </si>
  <si>
    <t>1.15</t>
  </si>
  <si>
    <t>1.16</t>
  </si>
  <si>
    <t>1.17</t>
  </si>
  <si>
    <t>1.18</t>
  </si>
  <si>
    <t>1.19</t>
  </si>
  <si>
    <t>1.20</t>
  </si>
  <si>
    <t>SENI RUPA</t>
  </si>
  <si>
    <t>SENI TARI</t>
  </si>
  <si>
    <t>SENI MUSIK</t>
  </si>
  <si>
    <t>SENI TEATER</t>
  </si>
  <si>
    <t>B. INGGRIS</t>
  </si>
  <si>
    <t>mampu menyebutkan sapaan kepada teman-teman, orang tua, dan guru menggunakan bahasa tubuh yang baik dengan ramah dan tepat.</t>
  </si>
  <si>
    <t>mampu memahami penggunaan kata have untuk menyebutkan benda yang mereka milih.</t>
  </si>
  <si>
    <t>mampu memperkenalkan diri kepada teman dengan percaya diri dan dapat menyebutkan nama teman dengan ramah.</t>
  </si>
  <si>
    <t>mampu menyebutkan nama mereka dan nama temannya dengan menggunakan kata my dan your.</t>
  </si>
  <si>
    <t>mampu mengucapkan  "he is/she is"dan mampu mengenal jenis kelamin laki-laki dan perempuan pada konsep "she/he."</t>
  </si>
  <si>
    <t>mampu menyebutkan jumlah benda milik mereka yang berjumlah 1-10 dengan menggunakan kata my dan your.</t>
  </si>
  <si>
    <t>mampu mengidentifkasi anggota keluarganya.</t>
  </si>
  <si>
    <t>mampu mengidentifkasi macam-macam warna</t>
  </si>
  <si>
    <t>mampu menggunakan kata  like dan  likes untuk menyebutkan buah kesukaannya dan orang lain.</t>
  </si>
  <si>
    <t>mampu mengidentifkasi macam-macam bentuk beserta ukurannya</t>
  </si>
  <si>
    <t>NO</t>
  </si>
  <si>
    <t xml:space="preserve">IPAS </t>
  </si>
  <si>
    <t>Membaca, menulis, Menjelaskan pesan pokok dan menghafal serta membuat  paparan yang  berisi Q.S. al-Ḥujurāt/49:13 tentang keragaman sebagai sunnatullah dan Hadis terkait, berani mempresentasikan paparan Q.S. al-Ḥujurāt/49:13 tentang keragaman sebagai sunnatullah dan Hadis terkait,  sehingga  terbiasa membaca Al-Qur’an dengan tartil, menghargai keragaman dan perbedaan sebagai sunatullah.</t>
  </si>
  <si>
    <t>Menjelaskan arti Asmaul Husna al-Mālik, al-Azīz, al-Quddūs, As- Salām dan al-Mu’min, dapat membuat karya berupa kaligraf al-Mālik, al-Azīz, al-Quddūs, As-Salām dan al-Mu’min  beserta artinya secara berkelompok sehingga  meyakini adanya Allah SWT. yang Maharaja, Mahamulia, Mahasuci, Mahasejahtera, Maha Pemberi keamanan, suka berbuat mulia dan menciptakan kedamaian.</t>
  </si>
  <si>
    <t>Mendeskripsikan keragaman agar Saling Mengenal (litaʿārafū), menyebutkan ajaran kebaikan dari Agama Islam dan Agama selain Islam, meyakini bahwa keragaman sebagai sunnatullah, menghormati orang lain sebagai cerminan dari iman, saling menghormati dan menghargai pemeluk agama yang berbeda baik di lingkungan sekolah maupun lingkungan tempat tinggalnya.</t>
  </si>
  <si>
    <t>Menyebutkan tanda-tanda usia balig atau kedewasaan, dapat membuat paparan mengenai tanda-tanda usia baligh dalam pandangan ilmu fkih  dan ilmu biologi, sehingga tertanam sikap bersyukur, taat beribadah dan bertanggung jawab.</t>
  </si>
  <si>
    <t>Menceritakan kisah peristiwa hijrah Nabi ke Madinah, dapat membuat alur cerita kisah perjalanan hijrah melalui gambar dan keterangan sederhana, sehingga dapat meyakini kisah Nabi Muhammad, meneladani perjuangan Nabi Muhammad dan para sahabat, percaya diri, teguh pendirian dan bertanggung jawab</t>
  </si>
  <si>
    <t>Membaca Q.S.At-Tīn dengan tartil, memahami hukum bacaan Nun sukun atau Tanwin, serta hadis tentang silaturahmi, serta dapat menulis dan menjelaskan pesan- pesan pokok Q.S. At-Tīn dengan baik, dapat menghafal Q.S. At-Tīn serta hadis tentang silaturahmi dengan lancar, sehingga terbiasa membaca Al-Qur’an dengan tartil dan sikap senang bersilaturahmi dan menjalin persahabatan</t>
  </si>
  <si>
    <t>Menjelaskan arti iman kepada Rasul, menyebutkan sifat-sifat Rasul, dapat membuat karya poster tentang keteladanan sifat rasul sidiq, amanah, tabligh, dan fathonah, sehingga meyakini adanya rasul Allah SWT., berani, jujur, dapat dipercaya, dan cerdas.</t>
  </si>
  <si>
    <t>Menjelasakan makna salam, sikap senang menolong orang lain, ciri-ciri munafk, dapat membuat paparan mengenai salam, sikap senang menolong orang lain, dan ciri-ciri munafk, sehingga meyakini bahwa salam, senang menolong orang lain dan menjauhi cii-ciri orang munafk adalah cerminan  dari iman, toleran dan simpati dengan dilandasi pemahaman akidah yang kuat</t>
  </si>
  <si>
    <t>Menjelaskan ketentuan dan tata cara salat Jumat, salat duha dan salat tahajud, dapat mempraktikkan ibadah salat Jumat, salat duha dan salat tahajud, sehingga dapat tertanam perilaku taat beribadah dan berserah diri kepada Allah</t>
  </si>
  <si>
    <t>Menceritakan kisah Nabi Muhammad membangun Kota Madinah, dapat membuat paparan mengenai kisah Nabi Muhammad membangun Kota Madinah dengan mempersaudarakan umat, sehingga dapat meyakini kisah nabi Muhammad, meneladani perjuangan Nabi Muhammad dan para sahabat, toleran, teguh pendirian dan menghargai perbedaan</t>
  </si>
  <si>
    <t>Menyimak, membaca, dan mendiskusikan bacaan, memahami dan menjelaskan permasalahan yang dihadapi tokoh cerita; mengucapkan kata-kata yang panjang; mengenal dan menggunakan kalimat transitif-intransitif dalam tulisan; serta mencari arti kata di dalam kamus dan membuat Proyek Kamus Kelas Empat</t>
  </si>
  <si>
    <t>Menjawab pertanyaan terkait isi teks yang dibacakan, mengenali dan menggunakan awalan ‘me-’ sesuai kaidah bahasa Indonesia, menyampaikan pendapat dengan kalimat yang jelas, serta mencari informasi dan mempresentasikannya</t>
  </si>
  <si>
    <t>Menulis dengan struktur argumentasi, mengenal pemakaian awalan ‘ber-’ dan menggunakannya, menyampaikan petunjuk arah, serta menulis teks dengan struktur deskripsi.</t>
  </si>
  <si>
    <t>Mengidentifikasi ide pokok dan ide pendukung pada suatu paragraf atau teks, berpartisipasi aktif dalam diskusi, melakukan wawancara dan menuliskan laporannya, serta menggunakan “ADiKSiMBa” untuk menyusun tulisan</t>
  </si>
  <si>
    <t>Mencari dan menggunakan informasi dari beragam sumber, memahami tujuan dan pesan yang disampaikan penulis dalam tulisannya, memahami dan menggunakan tanda baca dalam penulisan angka atau nilai uang, dan memahami dan menulis teks prosedur</t>
  </si>
  <si>
    <t>Mengidentifikasi dan memahami kata-kata baru pada teks, menyampaikan pendapat tentang isi dan ilustrasi teks, memahami kejadian dan perubahan perasaan tokoh dalam cerita, dan menggunakan kalimat efektif</t>
  </si>
  <si>
    <t>Memahami instruksi yang disampaikan secara audio, menemukan dan mengidentifikasi informasi di dalam teks dan gambar, menyampaikan pendapat tentang informasi di dalam teks, dan membuat teks narasi menggunakan kata penghubung antarkalimat.</t>
  </si>
  <si>
    <t>Menyebutkan permasalahan yang dialami tokoh di dalam cerita, menilai kesesuaian antara ilustrasi dengan isi teks, membedakan informasi fakta dan opini, serta menulis dengan struktur awal-tengah-akhir menggunakan kaidah bahasa Indonesia yang baik dan benar.</t>
  </si>
  <si>
    <t>Peserta didik dapat menjelaskan makna sila-sila Pancasila serta dapat memberikan contoh sikap dan perilaku yang sesuai dengan sila-sila Pancasila.   Mengidentifkasi hal yang dianggap berharga dan penting bagi teman, keluarga dan orang lain yang dikenali peserta didik.</t>
  </si>
  <si>
    <t>Peserta didik dapat mengidentifkasi dan menuliskan aturan-aturan yang harus diketahui di sekolah, rumah, dan lingkungan sekitar serta mematuhinya. mendengarkan ketika teman atau guru berbicara. Membandingkan dan mencari titik persamaan antar sesama peserta didik tentang aturan-aturan yang perlu ada di kelas disertai dengan hukuman dan penghargaannya, untuk kemudian disepakati bersama</t>
  </si>
  <si>
    <t>Peserta didik dapat mengenal identitas dirinya teman-temannya sesuai budaya, minat dan perilakunya, serta cara berkomunikasi dengan mereka, dan mengenali karakteristik fisik dan non-fisik orang dan benda yang ada di lingkungan sekitarnya, serta memahami bahwa kebinekaan dapat memberikan kesempatan untuk mendapatkan pengalaman dan pemahaman yang baru</t>
  </si>
  <si>
    <t>Peserta didik dapat mengenal lingkungan rumah,  sekolah, lingkungan (RT/RW/desa/kelurahan dan kecamatan) sebagai bagian tidak terpisahkan dari wilayah NKRI, dan memahami arti pentingnya menjaga kebersamaan dan persatuan sesama peserta didik di sekolah.</t>
  </si>
  <si>
    <t xml:space="preserve">Mengidentifikasi bagian tubuh tumbuhan dan mendeskripsikan fungsinya, Mendeskripsikan proses fotosintesis dan mengaitkan pentingnya proses ini bagi makhluk hidup,Membuat simulasi menggunakan bagan atau alat bantu sederhana tentang siklus hidup tumbuhan. </t>
  </si>
  <si>
    <t>Mengenali materi dan karakteristiknya,Mempelajari karakteristik wujud zat/materi.,Mencari tahu bagaimana perubahan wujud zat terjadi</t>
  </si>
  <si>
    <t>Mengidentifikasi ragam gaya yang terlibat dalam aktivitas sehari-hari, Memanfaatkan gaya tersebut untuk membantu manusia mengatasi tantangan dalam kehidupan sehari-hari</t>
  </si>
  <si>
    <t>Mengidentifikasi ragam transformasi energi pada kehidupan sehari-hari,Membuat simulasi transformasi energi menggunakan bagan/alat bantu sederhana dalam kehidupan sehari-hari.</t>
  </si>
  <si>
    <t>Menceritakan perkembangan sejarah daerah tempat tinggal,Mengidentifikasi dan menunjukkan kekayaan alam yang ada di daerah tempat tinggal,Menelaah pengaruh perkembangan daerah terhadap kehidupan perekonomian masyarakat di daerah tempat 
tinggal</t>
  </si>
  <si>
    <t>Mendeskripsikan keragaman budaya dan kearifan lokal di daerahnya masing-masing,Mengetahui manfaat dan pelestarian keragaman budaya di Indonesia.</t>
  </si>
  <si>
    <t>Mengenal cara mendapatkan barang kebutuhan,Mengaitkan pemahaman terhadap kebutuhan dan keinginan dengan nilai guna barang dan skala prioritas,Mengenal nilai uang sebagai alat tukar dalam jual beli,Menjelaskan alur kegiatan ekonomi dalam kegiatan jual beli sebagai salah satu cara pemenuhan kebutuhan manusia</t>
  </si>
  <si>
    <t>Mempelajari apa itu norma dan adat istiadat,Membedakan peraturan tertulis dan tidak tertulis,Mengidentifikasi norma dan pentingnya norma di dalam lingkungan masyarakat.</t>
  </si>
  <si>
    <t>Memahami tentang bagaimana bilangan cacah dinyatakan dalam notasi desimal. Satuan 100 juta dan triliun, dan merangkum sistem notasi desimal. Menyatakan bilangan besar, pemisah dapat digunakan setiap tiga digit. Membaca dan menulis angka hingga 100 juta. Menjumlahkan, mengurangi, mengalikan, dan membagi bilangan besar dan memahami arti dari istilah "jumlah", "selisih", "hasil kali", dan "hasil bagi".</t>
  </si>
  <si>
    <t>Mengembangkan pemahaman tentang pembagian bilangan bulat dan mengembangkan kemampuan untuk menggunakannya dengan tepat. Mencari tahu sifat pembentukan dari operasi pembagian, Memahami cara menghitung puluhan dan ratusan yang dibagi dengan bilangan nilai tempat satuan. Menghitung 48/3 dengan menggunakan gambar dan pembagian yang telah dipelajari. Menghitung 56:4 dan meringkasnya dalam sebuah laporan.</t>
  </si>
  <si>
    <t>Memahami pengertian dari satuan dan pengukuran suatu sudut sehingga siswa dapat mengukur besar suatu sudut. Memahami ukuran sudut sebagai ukuran rotasi. Mengetahui tentang satuan ukuran sudut (derajat
(°)). Memahami arti pengukuran besar sudut dan satuan ukuran sudut, “derajat (°)”. Mengukur sudut menggunakan busur derajat dan menggambarnya. Mengetahui ukuran sudut penggaris segitiga dan menggunakannya untuk membuat sudut dengan berbagai ukuran.</t>
  </si>
  <si>
    <t>Menghitung bersusun pada operasi perhitungan. Mengonfirmasi jawaban dari operasi hitung pembagian. Memahami arti hasil bagi bilangan nilai tempat kedua dan cara menghitung dengan pembagian bersusun pada operasi hitung pembagian. Memahami cara menghitung pembagian bersusun dengan hasil 0 di tengah jawaban. Memahami cara mengecek metode pembagian yang memiliki sisa. membuat keputusan aritmatika mengenai adegan perkalian dan pembagian.</t>
  </si>
  <si>
    <t>Mengamati dan menyusun bangun datar, kita akan fokus pada komponen bangun datar dan hubungan posisinya untuk memperdalam pemahaman anak terhadap bangun datar. Memahami hubungan antara garis sejajar dan tegak lurus. Memahami cara menggambar garis tegak lurus. Memahami arti kesejajaran/paralelisme. Memahami sifat garis sejajar. Memahami cara membuat garis sejajar. Fokus pada diagonal untuk memperdalam pemahaman tentang sifat-sifat segiempat. Memahami sifat segi empat melalui teknik teselasi segiempat.</t>
  </si>
  <si>
    <t>Menghitung jika pembagi adalah angka 2 digit dan pembagi adalah angka 2 digit atau angka 3 digit, dan memahami bahwa perhitungan tersebut dapat dilakukan berdasarkan perhitungan dasar. Selain itu, memahami bagaimana melakukan pembagian panjang. dengan bentuk berikut (2-3 angka) : (2 angka) = (1 angka). Memikirkan cara penghitungan bersusun untuk (bilangan 3 angka)  hasil bagi tidak mengubah apakah pembagi dan pembagi dikalikan dengan bilangan yang sama atau pembagi dan yang dibagi dengan bilangan yang sama. Memahami hubungan antara perkalian, pengali, dan hasil perkalian.</t>
  </si>
  <si>
    <t xml:space="preserve">Mampu merepresentasikan dan menguji hubungan antara dua besaran yang berubah. Kumpulkan bahan sesuai dengan tujuannya, klasifikasikan dan atur agar dapat diekspresikan dengan cara yang mudah dipahami dengan menggunakan tabel dan grafik, dan karakteristiknya dapat dicari. Memahami cara menggambar diagram garis dan
meningkatkan kemampuan membaca karakteristik dan tren perubahan dari diagram lengkap. Pada saat yang sama dengan mengetahui kelebihan dan kekurangan diagram garis, Anda dapat menggambar diagram garis dengan skala yang dibuat. </t>
  </si>
  <si>
    <t xml:space="preserve">Mengetahui tentang pembulatan angka. Memperkirakan hasil dari empat operasi aritmatika sesuai dengan tujuan. Selain metode pembulatan ada metode "pembulatan ke bawah" dan "pembulatan ke atas". Menghitung penjumlahan, pengurangan, perkalian, dan pembagian. </t>
  </si>
  <si>
    <t>Menggunakan operasi hitung bilangan bulat untuk menyelesaikan masalah. Menggunakan tanda kurung ( ) dalam menerapkan empat operasi dasar campuran aritmatika pada bilangan bulat. Menggunakan sifat-sifat substitusi, asosiasi, dan distribusi pada empat operasi dasar campuran aritmatika pada bilangan bulat. Menghitung operasi aritmatika pada bilangan asli. Menerapkan operasi hitung aritmatika pada bilangan asli multi-digit.</t>
  </si>
  <si>
    <t>4.10</t>
  </si>
  <si>
    <t xml:space="preserve">Memahami arti satuan dan ukuran luas, serta mampu menghitung luas. Pelajari tentang satuan luas (sentimeter persegi (cm2), meter persegi (m2), dan kilometer persegi (km2)). Mencari panjang sisi dari suatu persegi yang diketahui luasnya, atau mencari ukuran panjang/lebar dari suatu persegi panjang yang diketahui luas dan satu ukuran panjang/lebarnya. dan dapat menggunakan satuan tersebut untuk mencari luas. Mampu memilih satuan luas yang akan digunakan sesuai kebutuhan. Memahami keterkaitan antara satuan luas m2, a, ha, dan km2. </t>
  </si>
  <si>
    <t>Memperdalam pemahaman tentang bilangan desimal dan operasi hitung yang melibatkan bilangan desimal. Mencermati bahwa bilangan desimal diwakili oleh sistem yang sama seperti bilangan bulat, Memahami hubungan antar nilai tempat pada bilangan desimal. Memahmi 1/10 sebagai persepuluhan pada bilangan desimal. Memahami arti, cara menulis, dam cara menghitung penjumlahan dan pengurangan pada bilangan desimal.</t>
  </si>
  <si>
    <t xml:space="preserve">Meringkas elemen bilangan desimal. Meringkas konversi unit menggunakan desimal. Meringkas besar kecilnya bilangan desimal. Menyimpulkan penyesuaian bilangan desimal. Menghitung 1,2 × 3 dan 5,4 ÷ 3 dengan menggunakan diagram dan persamaan berdasarkan pengetahuan sebelumnya. </t>
  </si>
  <si>
    <t xml:space="preserve">Mengumpulkan dan menyusun bahan sesuai dengan tujuan sehingga dapat diekspresikan dengan cara yang mudah dipahami menggunakan tabel dan diagram, dan karakteristiknya dapat diselidiki. Mengklasifikasi bahan dari dua perspektif dan memeriksa Menyusun bahan penelitian/survei dari dua perspektif dengan cara yang mudah dipahami dan merepresentasikannya dalam sebuah tabel. Membaca tujuan dan perspektif klasifikasi dari tabel dua dimensi dan memahami karakteristik bahan. </t>
  </si>
  <si>
    <t>Menggunakan operasi perkalian dan pembagian pada bilangan desimal. Menggunakan operasi perkalian dan pembagian pada bilangan desimal. Menghitung perkalian dan pembagian bilangan desimal dan bilangan asli. Memahami cara menghitung (desimal) / (bilangan bulat) dan untuk memahami cara menulis angka. Cara menghitung, dan cara memeriksa jawaban untuk kasus dengan sisa. Pahami arti dan metode pembulatan hasil bagi untuk mendapatkan angka perkiraan. Mampu memecahkan masalah dengan merepresentasikan hubungan kuantitatif pada gambar dan memikirkan persamaan yang akan dibuat.</t>
  </si>
  <si>
    <t>Memperdalam pemahaman pecahan, memahami arti penjumlahan dan pengurangan pecahan dalam penyebut yang sama, dan mampu menggunakannya. Untuk kasus sederhana, perhatikan bahwa ada pecahan yang besarnya sama. Pahami hubungan antara besaran pecahan satuan dengan menggunakan garis bilangan sebagai pedoman/petunjuk. Mencari pecahan yang berukuran sama menggunakan garis bilangan. Pahami situasi di mana penjumlahan dan pengurangan pecahan diterapkan. Pahami cara menambah dan mengurangi pecahan dari
penyebut yang sama.</t>
  </si>
  <si>
    <t>Memahami bangun ruang (tiga dimensi) melalui kegiatan seperti observasi dan komposisi gambar. Mengamati bangun ruang kubus dan balok. Memahami hubungan paralel dan vertikal garis lurus dan bidang dalam hubungannya dengan balok. Menggambar jari-jari kubus dan balok. Mengenali sisi-sisi yang tegak lurus dan sejajar pada kubus dan balok. Menggunakan gambar atau sketsa untuk mengenali komponen-komponen kubus dan balok. Pahami bahwa posisi suatu benda di sebuah ruang dapat diwakili oleh tiga pasang bilangan.</t>
  </si>
  <si>
    <t>Menyelidiki hubungan antar dua besaran yang berubah seiring waktu dan mampu menuliskan perubahannya. Menggunakan grafik untuk menunjukkan perubahan dan membaca karakteristik perubahan. Menggunakan kalimat matematika untuk menyatakan hubungan antar kuantitas. hubungan antar dua kuantitas dalam bentuk tabel dan grafik. Hubungan antara dua kuantitas yang berubah seiring waktu diwakili oleh persamaan menggunakan dan ○, dan dapat \diketahui dengan menggunakan bilangan pada dan ○.</t>
  </si>
  <si>
    <t>peserta didik dapat memahami berbagai variasi pola gerak dasar lokomotor, non-lokomotor, dan manipulatif dalam berbagai permainan invasi diantaranya Permainan sepak bola, menendang/mengoper, menghentikan, dan menggiring bola dengan benar. Permainan bola tangan: melempar/mengoper, menangkap, dan menggiring bola dengan benar.</t>
  </si>
  <si>
    <t>peserta didik dapat memahami berbagai variasi pola gerak dasar lokomotor, non- lokomotor, dan manipulatif dalam berbagai permainan net diantaranya  dan pukulan backhand dengan benar.Permainan tenis meja: memegang bet, posisi berdiri/ stance, gerakan kaki/ footwork, servis forehand, servis backhand, pukulan forehand, pukulan dan backhand dengan benar.</t>
  </si>
  <si>
    <t>peserta didik dapat memahami berbagai  variasi pola gerak dasar lokomotor, non- lokomotor, dan manipulatif dalam berbagai permainan lapangan diantaranya, menangkap, memukul bola, berlari ke tiang hinggap, dan mematikan lawan dengan benar.Permainan bola bakar: melempar/mengoper bola, menangkap, memukul bola, berlari ke tiang hinggap, dan mematikan lawan dengan benar.</t>
  </si>
  <si>
    <t>peserta didik dapat memahami berbagai  variasi pola gerak dasar lokomotor, non- lokomotor, dan manipulatif dalam berbagai beladiri diantaranya pencak silat: kuda-kuda, pola langkah, pukulan, tendangan, tangkisan, elakan, dan hindaran dengan benar. Karate: kuda-kuda, pukulan, tendangan, tangkisan, kihon, kata, dan komite dengan benar.</t>
  </si>
  <si>
    <t>peserta didik dapat memahami berbagai  variasi pola gerak dasar lokomotor, non- lokomotor, dan manipulatif dalam berbagai olahraga atletik diantaranya Jalan cepat:  dan memasuki garis finis dengan benar.Lompat jauh: awalan, tolakan/ tumpuan, melayang di udara, dan mendarat dengan benar.Tolak peluru: memegang peluru, awalan, menolak peluru, dan gerak lanjutan tolak peluru dengan benar.</t>
  </si>
  <si>
    <t>peserta didik dapat menunjukkan kemampuan dalam mempraktikkan berbagai  variasi pola gerak dasar lokomotor, non-lokomotor, dan manipulatif dalam berbagai olahraga tradisional anak Indonesia diantaranya:  permainan egrang, balap karung, mendorong ban, bakiak atau sandal raksasa, dan lain-lain dengan benar</t>
  </si>
  <si>
    <t>peserta didik dapat memahami pola langkah dasar, gerak dan ayunan lengan dan tangan, pelurusan sendi, dan irama gerak dengan benar. peserta didik dapat memahami  pola langkah dasar, gerak dan ayunan lengan dan tangan, pelurusan sendi, dan irama gerak mengarah pada tarian daerah dengan benar.</t>
  </si>
  <si>
    <t>peserta didik dapat memahami berbagai variasi pola gerak dominan senam lantai tanpa menggunakan alat dengan benar.Pada akhir fase ini peserta didik dapat memhami variasi berbagai pola gerak dominan senam lantai dengan mengguna-kan alat dengan benar</t>
  </si>
  <si>
    <t>peserta didik dapat memahami gerak dasar pengenalan air, gerakan meluncur, gerakan kaki, gerakan lengan, gerakan mengambil napas, dan koordinasi gerakan renang gaya dada menempuh jarak 15 meter dengan benar</t>
  </si>
  <si>
    <t>peserta didik dapat memahami dan mampu menerapkan konsep pemeliharaan kebersihan dan kesehatan alat reproduksi, serta kesehatan diri dan orang lain dari penyakit menular dan tidak menular sesuai dengan pola perilaku hidup sehat.</t>
  </si>
  <si>
    <t>Memperkenalkan teknik perspektif dalam seni rupa,  mengenal tetangga mereka, Melatih kepekaan sosial peserta didik di lingkungannya</t>
  </si>
  <si>
    <t>menganalisis masalah sampah plastik dalam kelestarian lingkungan sekitar, memilih dua bahan dari sampah plastik untuk dimanfaatkan dalam pembuatan seni kriya , merancang seni kriya berdasarkan bahan sampah plastik yang telah dimilikinya, membuat satu karya seni kerajinan dengan memanfaatkan sampah plastik</t>
  </si>
  <si>
    <t>memahami pengertian dan jenis-jenis tekstur, mengetahui bahan-bahan alami untuk membuat tekstur, mengetahui teknik pembuatan tekstur, merancang sebuah tekstur berdasarkan ide, pengetahuan, bahan dan teknik yang dipelajari, membuat tekstur sesuai rancangan yang dibuat</t>
  </si>
  <si>
    <t>mengidentifikasi dan mengklasifikasi bendera berdasarkan bentuk dan fungsinya, membangun ide dan rancangan sebuah bendera hias, membuat bendera sebagai gambaran dari suatu hal (jati diri, cita-cita atau suasana hati), menjelaskan tentang bendera hias ciptaannya</t>
  </si>
  <si>
    <t xml:space="preserve"> ragam hias dekoratif budaya Nusantara, jenis-jenis ragam dekoratif Nusantara, membuat ragam hias dekoratif secara sederhana</t>
  </si>
  <si>
    <t xml:space="preserve">mengenal dan memahami seni cetak; pengertian, 
jenis-jenis dan bahan, bereksperimen seni cetak secara sederhana dari 
kentang dan ketela, wawasan tentang hubungan seni cetak 
dengan persebaran ilmu pengetahuan melalui penerbitan, memupuk rasa cinta pada seni dan sains </t>
  </si>
  <si>
    <t>Siswa dapat memahami masalah sampah dan lingkungan, siswa peduli dengan masalah lingkungan dalam bentuk respon yang kreatif, Siswa berlatih dilatih membuat desain (merancang) produk dari sampah plasti berdasarkan prinsip desain yang baik</t>
  </si>
  <si>
    <t>Siswa dapat memahami masalah sampah dan lingkungan, Siswa dilatih peduli dengan masalah lingkungan dalam bentuk respon yang kreatif, Siswa berlatih dilatih membuat desain (merancang) produk  dari sampah plasti berdasarkan prinsip desain yang baik</t>
  </si>
  <si>
    <t>Siswa dapat memahami desain layang-layang, Siswa mengerti unsur sains dalam layang-layang, Siswa dapat merancang layang-layang, Siswa dapat menggambar/melukis/menghias layang-layang,   Siswa dapat mengoperasikan layang-layang</t>
  </si>
  <si>
    <t>Siswa dapat memahami bentuk dan fungsi dasar/sederhana wayang. Siswa dapat mengidentifkasi hubungan wayang dengan seni rupa dan seni dan tradisi. Siswa dapat membuat tokoh wayang versinya sendiri. Siswa dapat menjelaskan wayangnya dan memainkannya secara mandiri atau berkelompok</t>
  </si>
  <si>
    <t>4.11</t>
  </si>
  <si>
    <t>Siswa dapat memahami bentuk dan fungsi dasar/sederhana jadwal pelajaran, Siswa dapat merancang jadwal pelajaran hias. Siswa dapat membuat jadwal pelajaran hias berdasarkan rancangannya.Siswa dapat menjelaskan jadwal hias rancangannya</t>
  </si>
  <si>
    <t>Siswa dapat mengalami pertemuan dengan seniman atau pengrajin setempat. Siswa dapat memahami karya dan penuturan seniman atau pengrajin setempat. Siswa dapat mengamati karya dan penuturan seniman atau pengrajin setempat. Siswa dapat menuliskan pengalaman, pemahamannya dalam sebuah esai. Siswa dapat menjelaskan tulisannya dengan baik.  Meningkatkan kemampuan apresiasi seni</t>
  </si>
  <si>
    <t>Mengasah kemampuannya mendengar dan mengenali berbagai bunyi yang ada di lingkungan sekitar. Mengenali berbagai jenis alat musik berdasarkan cara memainkannya. Mengenali jenis alat musik berdasarkan bunyi yang dihasilkan. Mengimajinasikan dan mengkorelasikan bunyi-bunyi yang ada di lingkungan sekitar dengan jenis alat musiknya.</t>
  </si>
  <si>
    <t>Memahami pola irama sederhana not penuh, setengah, seperempat, dan seperdelapan. Mengasah kemampuan musikalitasnya dengan menirukan pola irama sederhana. Mengidentifikasikan macam-macam alat musik ritmis. Terlibat aktif dalam memainkan salah satu alat musik ritmis berdasarkan preferensinya.</t>
  </si>
  <si>
    <t>Memahami tinggi rendah nada. Memahami perbedaan bunyi dari tangga nada diatonis. Mengidentifikasikan macam-macam alat musik melodis. Memainkan satu buah lagu sederhana dengan alat musik melodis berdasarkan preferensinya.</t>
  </si>
  <si>
    <t>Menggabungkan permainan alat musik ritmis dan melodis. Mengkreasikan sebuah lagu sederhana baik secara irama maupun melodi. Menyajikan sebuah pertunjukan yang terkonsep.</t>
  </si>
  <si>
    <t>Mengasah kemampuan musikal dan multitaskingnya melalui primavista ritmis. Membaca irama dengan baik pada partitur not angka. Membedakan bunyi dari setiap jenis not berdasarkan ketukannya</t>
  </si>
  <si>
    <t>Mengasah kemampuan musikal dan multitaskingnya melalui primavista not angka (membaca sambil menyanyikan atau membunyikan not pada instrumennya). Melatih konsentrasi melalui kegiatan primavista
not angka. Membaca partitur not angka pada lagu-lagu sederhana
secara menyeluruh.</t>
  </si>
  <si>
    <t>Memahami hubungan antarnada melalui pemahaman interval dan harmoni sederhana. Memahami perbedaan setiap nada berdasarkan intervalnya. Memahami peran musik sebagai pengiring dengan mempelajari harmoni akor-akor dasar</t>
  </si>
  <si>
    <t>Membaca not angka sesuai dengan solmisasinya pada materi lagu Padhang Wulan dan Ibu Kita Kartini. Memahami perbedaan setiap bunyi dari nada yang dinyanyikan. Menyanyikan materi lagu Padhang Wulan dan Ibu Kita Kartini dengan ketepatan nada yang baik dan benar</t>
  </si>
  <si>
    <t>Mengasah kepekaannya mendengar melalui pengenalan keras dan lembutnya bunyi. Berekspresi dalam menyanyikan sebuah lagu. Menginterpretasikan materi lagu lebih dalam seiring dengan meningkatnya pengetahuan siswa mengenai dinamika</t>
  </si>
  <si>
    <t>Memahami perbedaan ayunan birama 4/4, 2/4, dan 3/4. Memahami peran dirigen dalam sebuah aubade atau paduan suara. Membaca gerakan isyarat dirigen dalam menyanyikan lagu-lagu nasional dan daerah.</t>
  </si>
  <si>
    <t>Mengkategorikan lagu anak, lagu daerah, lagu nasional, dan lagu popular berdasarkan lirik dan karakternya. Memaknai lirik dan karakter yang terkandung pada sebuah lagu. Mengapresiasi contoh-contoh karya musik berdasarkan kategorinya. Menambah referensi musikalnya melalui ragam lagu yang dikenalkan.</t>
  </si>
  <si>
    <t>Mengenali keberagaman bahasa dan musik-musik daerah di Indonesia.  Mengambil sebuah keputusan sesuai preferensinya. Mengekspresikan dirinya dalam menampilkan lagu pilihannya.</t>
  </si>
  <si>
    <t>Bereksperimen dengan bunyi lebih mendalam. Mempelajari bagaimana caranya menyamakan bunyi sesuai tinggi rendah nadanya.</t>
  </si>
  <si>
    <t>Bereksperimen dengan nada secara lebih mendalam. Menuangkan ide dan mengasah kreatifitasnya dalam menciptakan pola irama dalam sebuah lagu. Melatih kepekaan pendengarannya terhadap setiap nada
dalam tangga nada diatonis.</t>
  </si>
  <si>
    <t xml:space="preserve">Bereksperimen dengan seluruh elemen-elemen musik secara lebih mendalam. Menuangkan ide dan mengasah kreatifitasnya dalam
menciptakan lagu sederhana secara utuh. Melatih kepekaan pendengarannya terhadap setiap nada dalam tangga nada diatonis dan irama. </t>
  </si>
  <si>
    <t>Melatih kekompakan, sikap kooperatif, dan toleransi dalam bekerja tim. Melatih mental dan kepercayaan dirinya dalam mempertunjukkan hasil kreativitasnya. Melatih sikap apresiatif terhadap karya seni dalam suatu
pertunjukkan yang terkonsep. Berlatih kesabaran dan kedisiplinan dalam proses latihan kelompok.</t>
  </si>
  <si>
    <t>Peserta didik mampu memperagakan ciri khas gerak tari dari fora, fauna, dan makhluk hidup di sekitar lingkungannya secara individu maupun kelompok.</t>
  </si>
  <si>
    <t>Peserta didik mampu memperagakan gerak tari permainan tradisional egrang, baik secara individu maupun kelompok.</t>
  </si>
  <si>
    <t>Peserta didik mampu memperagakan gerak tari permainan tradisional engklek, baik secara individu maupun kelompok.</t>
  </si>
  <si>
    <t>Peserta didik mampu membuat gerak tari berdasarkan pada cerita fabel, legenda, dan sejarah secara individu maupun kelompok.</t>
  </si>
  <si>
    <t>Siswa dapat mengingat gerak dan suara binatang dan peristiwa alam. Siswa meniru gerak dan suara binatang dan peristiwa alam. Siswa memberi saran atau pendapat yang santun mengenai gerak dan suara binatang dan peristiwa alam yang ditiru oleh temannya. Siswa menggabungkan properti pendukung dengan peran yang dimainkan. Siswa berkolaborasi memainkan peran binatang dan peristiwa alam dengan properti yang sesuai.</t>
  </si>
  <si>
    <t xml:space="preserve">Siswa dapat mengingat dialog sederhana, gerak tubuh, suara, dan emosi dirinya sendiri dan orang-orang di sekitarnya. Siswa meniru dialog sederhana, gerak tubuh, suara, dan emosi dirinya sendiri dan orang-orang di sekitarnya.  </t>
  </si>
  <si>
    <t>Siswa dapat memberi saran atau pendapat yang santun pada karakter yang ditiru oleh temannya. Siswa menggabungkan properti pendukung dengan peran yang dimainkan. Siswa berkolaborasi memainkan peran cerita kehidupan sehari-hari dengan properti yang sesuai.</t>
  </si>
  <si>
    <t>Siswa dapat mengingat gerak tubuh, suara, dan emosi manusia dan hewan. Siswa meniru karakter manusia dan hewan. Siswa memberi saran atau pendapat yang santun pada karakter yang ditiru oleh temannya. Siswa menggabungkan properti pendukung dengan peran yang dimainkan. Siswa berkolaborasi memainkan peran cerita fabel dan legenda dengan properti yang sesuai.</t>
  </si>
  <si>
    <t>Peserta didik mampu mengomunikasikan ide dan pengalamannya melalui gambar dan salinan tulisan. Dengan bantuan guru, peserta didik mampu menghasilkan teks deskripsi dan prosedur sederhana menggunakan kata/frasa sederhana dan gambar. Peserta didik mampu mengekspresikan aktivitas sehari-hari menggunakan verb  ing dan mampu membuat kaliamat berdasarkan aktivitasnya, Peserta didik mampu membuat kalimat dengan menggunakan verb ing.</t>
  </si>
  <si>
    <t>Peserta didik mampu menghasilkan teks deskripsi dan prosedur sederhana menggunakan kata/frasa sederhana dan gambar. Peserta didik mampu menulis kosakata sederhana yang berkaitan dengan lingkungan kelas dan rumah dalam Bahasa Inggris menggunakan ejaan yang diciptakan sendiri oleh anak. Peserta didik dapat mengidentifkasi angka 50-100 dalam Bahasa Inggris, Peserta didik dapat menghitung benda dengan menggunakan angka 50-100 dalam bahasa Inggris</t>
  </si>
  <si>
    <t>Peserta didik mampu menggunakan bahasa formula untuk berpartisipasi dalam rutinitas kelas dan aktivitas belajar seperti menyampaikan perasaan, menyampaikan kebutuhan dan meminta pertolongan. Peserta didik mampu mengidentifkasi preposisi  dalam konteks ruangan-ruangan yang ada di dalam rumah dan dapat membuat kalimat dengan menggunakan preposisi</t>
  </si>
  <si>
    <t>Peserta didik mampu membaca dan memberikan respon terhadap teks pendek sederhana dan familiar dalam bentuk tulisan atau digital, termasuk teks visual, multimodal atau interaktif. Peserta didik mampu merespon pertanyaan serta berbicara tentang kegiatannya sehari-hari di rumah. Kegiatan yang dilakukan beeserta waktu pelak- sanaannya, example: every morning, every night, every day, etc</t>
  </si>
  <si>
    <t xml:space="preserve">Peserta didik mampu menyebutkan benda – benda di dalam ruangan dengan baik dan lancar. Peserta didik dapat menulis kalimat yang berkaitan dengan benda di ruangan.Peserta didik dapat memberikan respon terhadap teks pendek sederhana dan familiar dalam bentuk tulisan atau digital, termasuk teks visual, multimodal atau interaktif, </t>
  </si>
  <si>
    <t>Peserta didik mampu menghasilkan teks deskripsi dan prosedur sederhana menggunakan kata/frasa sederhana dan gambar, Peserta didik mampwu mengenal benda-benda di dapur dan di kamar mandi, Peserta didik mampu merespon pertanyaan tentang pertanyaan tentang aktiftas di ruangan.</t>
  </si>
  <si>
    <t>Peserta didik mampu mengikuti rangkaian instruksi sederhana yang berkaitan dengan prosedur kelas dan aktivitas belajar dengan bantuan visual, Peserta didik  mampu mengenali aktivitas-aktivitas di dalam rumah dikaitkan dengan modal auxiliary can, Peserta didik mampu membuat teks singkat tentang aktivitas di dalam rumah dikaitkan dengan modal auxiliary can</t>
  </si>
  <si>
    <t>Mereka memahami ide pokok dari informasi yang disampaikan secara lisan dengan bantuan visual, serta menggunakan kosa kata sederhana. Mereka mengikuti rangkaian instruksi sederhana yang berkaitan dengan prosedur kelas dan aktivitas belajar dengan bantuan visual.Peserta didik mampu mengidentifkasi waktu dengan menggunakan jam analog,  Peserta mampu berdialog tentang penggunaan waktu</t>
  </si>
  <si>
    <t>Peserta didik mampu menggunakan kosa kata sederhana. Mereka mengikuti rangkaian instruksi sederhana yang berkaitan dengan prosedur kelas dan aktivitas belajar dengan bantuan visual Peserta didik mampu menyebutkan kegiatan sehari-hari menggunakan simple present dan mampu berbicara tentang kegiatan sehari – hari dalam hubungannya dengan waktu.</t>
  </si>
  <si>
    <t>siswa memahami kata-kata yang sering digunakan sehari-hari dengan bantuan gambar/ilustrasi. Mereka membaca dan memberikan respon terhadap teks pendek sederhana dan familiar dalam bentuk tulisan atau digital, termasuk teks visual, multimodal atau interaktif, Peserta didik mampu mengungkapkan dan menuliskan kegiatan sehari-hari dengan menggunakan adverbs of fre-quency (always, usually, sometimes, never)</t>
  </si>
  <si>
    <t>Peserta didik mampu menulis kosakata sederhana yang berkaitan dengan lingkungan kelas dan rumah dalam Bahasa Inggris menggunakan ejaan y ng diciptakan sendiri oleh anak. Siswa mampu mengidentiikasi jenis-jenis kendaraan. Siswa mampu membuat kalimat sederhara tentang kendaraan</t>
  </si>
  <si>
    <t>Peserta didik memahami ide pokok dari informasi yang disampaikan secara lisan dengan bantuan visual, serta menggunakan kosa kata sederhana. Mereka mengikuti rangkaian instruksi sederhana yang berkaitan dengan prosedur elas dan aktivitas belajar dengan bantuan visual. Siswa mampu mengidentiikasi jenis-jenis kendaraan. Siswa mampu membuat kalimat sederhara tentang kendaraan</t>
  </si>
  <si>
    <t>KELAS 1</t>
  </si>
  <si>
    <t>KELAS 4</t>
  </si>
  <si>
    <t>Memiliki keluwesan berpikir dalam mencari alternatif solusi permasalahan</t>
  </si>
  <si>
    <t>6.3</t>
  </si>
  <si>
    <t>Menghasilkan karya dan tindakan yang orisinal</t>
  </si>
  <si>
    <t>6.2</t>
  </si>
  <si>
    <t>Menghasilkan gagasan yang orisinal</t>
  </si>
  <si>
    <t>6.1</t>
  </si>
  <si>
    <t>Merefleksi dan mengevaluasi pemikirannya sendiri</t>
  </si>
  <si>
    <t>5.3</t>
  </si>
  <si>
    <t>Menganalisis dan mengevaluasi penalaran dan prosedurnya</t>
  </si>
  <si>
    <t>5.2</t>
  </si>
  <si>
    <t>Mengidentifikasi, mengklarifikasi, dan mengolah informasi dan gagasan</t>
  </si>
  <si>
    <t>Mengajukan pertanyaan</t>
  </si>
  <si>
    <t>5.1</t>
  </si>
  <si>
    <t>Percaya diri, tangguh (resilient), dan adaptif</t>
  </si>
  <si>
    <t>Mengembangkan pengendalian dan disiplin diri</t>
  </si>
  <si>
    <t>Menunjukkan inisiatif dan bekerja secara mandiri</t>
  </si>
  <si>
    <t>Penetapan tujuan belajar, prestasi, dan pengembangan diri serta rencana strategis untuk mencapainya</t>
  </si>
  <si>
    <t>Regulasi emosi</t>
  </si>
  <si>
    <t>4.2</t>
  </si>
  <si>
    <t>Mengembangkan refleksi diri</t>
  </si>
  <si>
    <t>Mengenali kualitas dan minat diri serta tantangan yang dihadapi</t>
  </si>
  <si>
    <t>4.1</t>
  </si>
  <si>
    <t>Berbagi</t>
  </si>
  <si>
    <t>3.3</t>
  </si>
  <si>
    <t>Persepsi sosial</t>
  </si>
  <si>
    <t>Tanggap terhadap lingkungan Sosial</t>
  </si>
  <si>
    <t>3.2</t>
  </si>
  <si>
    <t>Koordinasi Sosial</t>
  </si>
  <si>
    <t>Saling-ketergantungan positif</t>
  </si>
  <si>
    <t>Komunikasi untuk mencapai tujuan bersama</t>
  </si>
  <si>
    <t>Kerja sama</t>
  </si>
  <si>
    <t>3.1</t>
  </si>
  <si>
    <t>Memahami peran individu dalam demokrasi</t>
  </si>
  <si>
    <t>Berpartisipasi dalam proses pengambilan keputusan bersama</t>
  </si>
  <si>
    <t>Aktif membangun masyarakat yang inklusif, adil, dan berkelanjutan</t>
  </si>
  <si>
    <t>2.4</t>
  </si>
  <si>
    <t>Menyelaraskan perbedaan budaya</t>
  </si>
  <si>
    <t>Menghilangkan stereotip dan prasangka</t>
  </si>
  <si>
    <t>Refleksi terhadap pengalaman kebinekaan</t>
  </si>
  <si>
    <t>2.3</t>
  </si>
  <si>
    <t>Mempertimbangkan dan menumbuhkan berbagai perspektif</t>
  </si>
  <si>
    <t>Berkomunikasi antar budaya</t>
  </si>
  <si>
    <t>2.2</t>
  </si>
  <si>
    <t>Menumbuhkan rasa menghormati terhadap keanekaragaman budaya</t>
  </si>
  <si>
    <t>Mengeksplorasi dan membandingkan pengetahuan budaya, kepercayaan, serta praktiknya</t>
  </si>
  <si>
    <t>Mendalami budaya dan identitas budaya</t>
  </si>
  <si>
    <t>2.1</t>
  </si>
  <si>
    <t>Melaksanakan Hak dan Kewajiban sebagai Warga Negara Indonesia</t>
  </si>
  <si>
    <t>1.5</t>
  </si>
  <si>
    <t>Menjaga Lingkungan Alam Sekitar</t>
  </si>
  <si>
    <t>Memahami Keterhubungan Ekosistem Bumi</t>
  </si>
  <si>
    <t>1.4</t>
  </si>
  <si>
    <t>Berempati kepada orang lain</t>
  </si>
  <si>
    <t>Mengutamakan persamaan dengan orang lain dan menghargai perbedaan</t>
  </si>
  <si>
    <t>1.3</t>
  </si>
  <si>
    <t>Merawat Diri secara Fisik, Mental dan Spiritual</t>
  </si>
  <si>
    <t>Integritas</t>
  </si>
  <si>
    <t>1.2</t>
  </si>
  <si>
    <t>Pelaksanaan Ritual Ibadah</t>
  </si>
  <si>
    <t>Memahami struktur 
organisasi, unsur-unsur 
utama agama 
/ kepercayaan dalam konteks Indonesia, memahami kontribusi agama/kepercayaan terhadap peradaban 
dunia</t>
  </si>
  <si>
    <t xml:space="preserve">Memahami makna dan 
fungsi, unsur-unsur 
utama agama 
 / kepercayaan dalam konteks Indonesia, 
membaca kitab suci, serta memahami ajaran agama/ kepercayaan terkait hubungan sesama manusia dan alam semesta. </t>
  </si>
  <si>
    <t>Memahami unsur-unsur utama agama / kepercayaan, dan mengenali peran agama/kepercayaan dalam kehidupan serta memahami ajaran moral agama.</t>
  </si>
  <si>
    <t xml:space="preserve">Mengenal unsur-unsur 
utama agama/kepercayaan 
(simbol-simbol keagamaan dan sejarah agama/ kepercayaan) </t>
  </si>
  <si>
    <t xml:space="preserve">Mengenal unsur-unsur utama agama/kepercayaan 
(ajaran, ritual keagamaan, kitab suci, dan orang suci/ 
utusan Tuhan YME). </t>
  </si>
  <si>
    <t xml:space="preserve">Mengenal simbol-simbol dan ekspresi 
keagamaan yang konkret </t>
  </si>
  <si>
    <t>Pemahaman Agama/Kepercayaan</t>
  </si>
  <si>
    <t xml:space="preserve">Menerapkan 
pemahamannya tentang 
kualitas atau sifat-sifat 
Tuhan dalam ritual 
ibadahnya baik ibadah 
yang bersifat personal 
maupun sosial. </t>
  </si>
  <si>
    <t>Memahami kehadiran 
Tuhan dalam kehidupan 
sehari-hari serta 
mengaitkan 
pemahamannya tentang 
kualitas atau sifat-sifat 
Tuhan dengan konsep 
peran manusia di bumi 
sebagai makhluk Tuhan 
yang bertanggung jawab.</t>
  </si>
  <si>
    <t xml:space="preserve">Memahami berbagai 
kualitas atau sifat-sifat 
Tuhan Yang Maha Esa 
yang diutarakan dalam 
kitab suci agama 
masing-masing dan 
menghubungkan 
kualitas-kualitas positif 
Tuhan dengan sikap 
pribadinya, serta 
meyakini firman Tuhan 
sebagai kebenaran. </t>
  </si>
  <si>
    <t xml:space="preserve">Memahami sifat-sifat 
Tuhan utama lainnya 
dan mengaitkan sifat-
sifat tersebut dengan 
konsep dirinya dan 
ciptaan-Nya </t>
  </si>
  <si>
    <t xml:space="preserve">Mengenal sifat-sifat 
utama Tuhan Yang 
Maha Esa bahwa Dia 
adalah Sang Pencipta 
yang Maha Pengasih 
dan Maha Penyayang 
dan mengenali 
kebaikan dirinya 
sebagai cerminan sifat 
Tuhan </t>
  </si>
  <si>
    <t xml:space="preserve">Mengenal adanya  Tuhan Yang Maha 
Esa melalui sifat- sifat-Nya  </t>
  </si>
  <si>
    <t>Mengenal dan Mencintai Tuhan Yang Maha Esa</t>
  </si>
  <si>
    <t>1.1</t>
  </si>
  <si>
    <t>F</t>
  </si>
  <si>
    <t>E</t>
  </si>
  <si>
    <t>D</t>
  </si>
  <si>
    <t>C</t>
  </si>
  <si>
    <t>B</t>
  </si>
  <si>
    <t>A</t>
  </si>
  <si>
    <t>PAUD</t>
  </si>
  <si>
    <t>SUBELEMEN</t>
  </si>
  <si>
    <t>Refleksi pemikiran dan proses berpikir</t>
  </si>
  <si>
    <t>Memperoleh dan memproses informasi dan gagasan</t>
  </si>
  <si>
    <t>Regulasi Diri</t>
  </si>
  <si>
    <t>Pemahaman diri dan situasi yang dihadapi</t>
  </si>
  <si>
    <t>Kepedulian</t>
  </si>
  <si>
    <t>Kolaborasi</t>
  </si>
  <si>
    <t>Berkeadilan Sosial</t>
  </si>
  <si>
    <t>Refleksi dan bertanggung jawab terhadap pengalaman kebinekaan</t>
  </si>
  <si>
    <t>Komunikasi dan interaksi antar budaya</t>
  </si>
  <si>
    <t>Mengenal dan menghargai budaya</t>
  </si>
  <si>
    <t>XII</t>
  </si>
  <si>
    <t>Akhlak Bernegara</t>
  </si>
  <si>
    <t>XI</t>
  </si>
  <si>
    <t>Akhlak Kepada Alam</t>
  </si>
  <si>
    <t>X</t>
  </si>
  <si>
    <t>Akhlak Kepada Manusia</t>
  </si>
  <si>
    <t>IX</t>
  </si>
  <si>
    <t>Akhlak Pribadi</t>
  </si>
  <si>
    <t>VIII</t>
  </si>
  <si>
    <t>Akhlak Beragama</t>
  </si>
  <si>
    <t>VII</t>
  </si>
  <si>
    <t>ELEMEN</t>
  </si>
  <si>
    <t>VI</t>
  </si>
  <si>
    <t>V</t>
  </si>
  <si>
    <t>IV</t>
  </si>
  <si>
    <t>Kreatif</t>
  </si>
  <si>
    <t>III</t>
  </si>
  <si>
    <t>Bernalar Kritis</t>
  </si>
  <si>
    <t>II</t>
  </si>
  <si>
    <t>Mandiri</t>
  </si>
  <si>
    <t>I</t>
  </si>
  <si>
    <t>Bergotong-Royong</t>
  </si>
  <si>
    <t>A2</t>
  </si>
  <si>
    <t>Berkebhinekaan Global</t>
  </si>
  <si>
    <t>A1</t>
  </si>
  <si>
    <t xml:space="preserve">Beriman, Bertakwa Kepada Tuhan Yang Maha Esa, dan Berakhlak Mulia </t>
  </si>
  <si>
    <t>FASE</t>
  </si>
  <si>
    <t>DIMENSI</t>
  </si>
  <si>
    <t>Bereksperimen dengan berbagai pilihan secara kreatif untuk memodifikasi gagasan sesuai dengan perubahan situasi.</t>
  </si>
  <si>
    <t>Menghasilkan solusi alternatif dengan mengadaptasi berbagai gagasan dan umpan balik untuk menghadapi situasi dan permasalahan</t>
  </si>
  <si>
    <t>berupaya mencari solusi alternatif saat pendekatan yang diambil tidak berhasil berdasarkan identifikasi terhadap situasi</t>
  </si>
  <si>
    <t>Membandingkan gagasan-gagasan kreatif untuk menghadapi situasi dan permasalahan.</t>
  </si>
  <si>
    <t>Mengidentifikasi gagasan-gagasan kreatif untuk menghadapi situasi dan permasalahan.</t>
  </si>
  <si>
    <t>Menentukan pilihan dari beberapa alternatif yang diberikan</t>
  </si>
  <si>
    <t>Mengeksplorasi dan mengekspresikan pikiran dan/atau perasaannya dalam bentuk karya dan/atau tindakan, serta mengevaluasinya dan mempertimbangkan dampak dan risikonya bagi diri dan lingkungannya dengan menggunakan berbagai perspektif.</t>
  </si>
  <si>
    <t>Mengeksplorasi dan mengekspresikan pikiran dan/atau perasaannya dalam bentuk karya dan/atau tindakan, serta mengevaluasinya dan mempertimbangkan dampaknya bagi orang lain</t>
  </si>
  <si>
    <t>Mengeksplorasi dan mengekspresikan pikiran dan/atau perasaannya sesuai dengan minat dan kesukaannya dalam bentuk karya dan/atau tindakan serta mengapresiasi dan mengkritik karya dan tindakan yang dihasilkan</t>
  </si>
  <si>
    <t>Mengeksplorasi dan mengekspresikan pikiran dan/atau perasaannya sesuai dengan minat dan kesukaannya dalam bentuk karya dan/atau tindakan serta mengapresiasi karya dan tindakan yang dihasilkan</t>
  </si>
  <si>
    <t>Mengeksplorasi dan mengekspresikan pikiran dan/atau perasaannya dalam bentuk karya dan/atau tindakan serta mengapresiasi karya dan tindakan yang dihasilkan</t>
  </si>
  <si>
    <t>Mengeksplorasi dan mengekspresikan pikiran dan/atau perasaannya dalam bentuk karya dan/atau tindakan sederhana serta mengapresiasi karya dan tindakan yang dihasilkan</t>
  </si>
  <si>
    <t>Menghasilkan gagasan yang beragam untuk mengekspresikan pikiran dan/atau perasaannya, menilai gagasannya, serta memikirkan segala risikonya dengan mempertimbangkan banyak perspektif seperti etika dan nilai kemanusiaan ketika gagasannya direalisasikan.</t>
  </si>
  <si>
    <t>Menghubungkan gagasan yang ia miliki dengan informasi atau gagasan baru untuk menghasilkan kombinasi gagasan baru dan imajinatif untuk mengekspresikan pikiran dan/atau perasaannya.</t>
  </si>
  <si>
    <t>Mengembangkan gagasan yang ia miliki untuk membuat kombinasi hal yang baru dan imajinatif untuk mengekspresikan pikiran dan/atau perasaannya.</t>
  </si>
  <si>
    <t>Memunculkan gagasan imajinatif baru yang bermakna dari beberapa gagasan yang berbeda sebagai ekspresi pikiran dan/atau perasaannya.</t>
  </si>
  <si>
    <t>Menggabungkan beberapa gagasan menjadi ide atau gagasan imajinatif yang bermakna untuk mengekspresikan pikiran dan/atau perasaannya.</t>
  </si>
  <si>
    <t>Menggabungkan beberapa gagasan menjadi ide atau gagasan sederhana dan imajinatif yang bermakna untuk mengekspresikan pikiran dan/atau perasaannya.</t>
  </si>
  <si>
    <t>Menjelaskan alasan untuk mendukung pemikirannya dan memikirkan pandangan yang mungkin berlawanan dengan pemikirannya dan mengubah pemikirannya jika diperlukan.</t>
  </si>
  <si>
    <t>Menjelaskan asumsi yang digunakan, menyadari kecenderungan dan konsekuensi bias pada pemikirannya, serta berusaha mempertimbangkan perspektif yang berbeda.</t>
  </si>
  <si>
    <t>Memberikan alasan dari hal yang dipikirkan, serta menyadari kemungkinan adanya bias pada pemikirannya sendiri
Profil Pelajar Pancasila
Pilih Fase
Fase C
Dimensi &amp; Elemen</t>
  </si>
  <si>
    <t>Menyampaikan apa yang sedang dipikirkan dan menjelaskan alasan dari hal yang dipikirkan</t>
  </si>
  <si>
    <t>Menyampaikan apa yang sedang dipikirkan secara terperinci</t>
  </si>
  <si>
    <t>Menyampaikan apa yang dipikirkan dengan singkat</t>
  </si>
  <si>
    <t>Menganalisis dan mengevaluasi penalaran yang digunakannya dalam menemukan dan mencari solusi serta mengambil keputusan.</t>
  </si>
  <si>
    <t>Membuktikan penalaran dengan berbagai argumen dalam mengambil suatu simpulan atau keputusan.</t>
  </si>
  <si>
    <t>Menjelaskan alasan yang relevan dan akurat dalam penyelesaian masalah dan pengambilan keputusan</t>
  </si>
  <si>
    <t>Menjelaskan alasan yang relevan dalam penyelesaian masalah dan pengambilan keputusan</t>
  </si>
  <si>
    <t>Melakukan penalaran konkrit dan memberikan alasan dalam menyelesaikan masalah dan mengambil keputusan</t>
  </si>
  <si>
    <t>Menyebutkan alasan dari pilihan atau keputusannya</t>
  </si>
  <si>
    <t>Secara kritis mengklarifikasi serta menganalisis gagasan dan informasi yang kompleks dan abstrak dari berbagai sumber. Memprioritaskan suatu gagasan yang paling relevan dari hasil klarifikasi dan analisis.</t>
  </si>
  <si>
    <t>Mengidentifikasi, mengklarifikasi, dan menganalisis informasi yang relevan serta memprioritaskan beberapa gagasan tertentu.</t>
  </si>
  <si>
    <t>Mengumpulkan, mengklasifikasikan, membandingkan, dan memilih informasi dari berbagai sumber, serta memperjelas informasi dengan bimbingan orang dewasa.</t>
  </si>
  <si>
    <t>Mengumpulkan, mengklasifikasikan, membandingkan dan memilih informasi dan gagasan dari berbagai sumber.</t>
  </si>
  <si>
    <t>Mengidentifikasi dan mengolah informasi dan gagasan</t>
  </si>
  <si>
    <t>Mengidentifikasi dan mengolah informasi dan gagasan sederhana.</t>
  </si>
  <si>
    <t>Mengajukan pertanyaan untuk menganalisis secara kritis permasalahan yang kompleks dan abstrak.</t>
  </si>
  <si>
    <t>Mengajukan pertanyaan untuk klarifikasi dan interpretasi informasi, serta mencari tahu penyebab dan konsekuensi dari informasi tersebut.</t>
  </si>
  <si>
    <t>Mengajukan pertanyaan untuk membandingkan berbagai informasi dan untuk menambah pengetahuannya.</t>
  </si>
  <si>
    <t>Mengajukan pertanyaan untuk mengidentifikasi suatu permasalahan dan mengkonfirmasi pemahaman terhadap suatu permasalahan mengenai dirinya dan lingkungan sekitarnya.</t>
  </si>
  <si>
    <t>Mengajukan pertanyaan untuk menjawab keingintahuannya dan untuk mengidentifikasi suatu permasalahan mengenai dirinya dan lingkungan sekitarnya.</t>
  </si>
  <si>
    <t>Bertanya untuk memenuhi rasa ingin tahu terhadap diri dan lingkungannya.</t>
  </si>
  <si>
    <t>Menyesuaikan dan mulai menjalankan rencana dan strategi pengembangan dirinya dengan mempertimbangkan minat dan tuntutan pada konteks belajar maupun pekerjaan yang akan dijalaninya di masa depan, serta berusaha untuk mengatasi tantangan-tantangan yang ditemui.
Profil Pelajar Pancasila
Pilih Fase
Fase E
Dimensi &amp; Elemen
Beriman, Bertakwa Kepada Tuhan Yang Maha Esa, dan Berakhlak Mulia
Berkebinekaan Global
Bergotong-Royong
Mandiri
Elemen
Pemahaman diri dan situasi yang dihadapi
Regulasi Diri
Bernalar Kritis
Kreatif</t>
  </si>
  <si>
    <t>Membuat rencana baru dengan mengadaptasi, dan memodifikasi strategi yang sudah dibuat ketika upaya sebelumnya tidak berhasil, serta menjalankan kembali tugasnya dengan keyakinan baru.</t>
  </si>
  <si>
    <t>Menyusun, menyesuaikan, dan mengujicobakan berbagai strategi dan cara kerjanya untuk membantu dirinya dalam penyelesaian tugas yang menantang</t>
  </si>
  <si>
    <t>Tetap bertahan mengerjakan tugas ketika dihadapkan dengan tantangan dan berusaha menyesuaikan strateginya ketika upaya sebelumnya tidak berhasil.</t>
  </si>
  <si>
    <t>Berani mencoba dan adaptif menghadapi situasi baru serta bertahan mengerjakan tugas-tugas yang disepakati hingga tuntas</t>
  </si>
  <si>
    <t>Berani mencoba, adaptif dalam situasi baru, dan mencoba untuk tidak mudah menyerah saat mendapatkan tantangan</t>
  </si>
  <si>
    <t>Melakukan tindakan-tindakan secara konsisten guna mencapai tujuan karir dan pengembangan dirinya di masa depan, serta berusaha mencari dan melakukan alternatif tindakan lain yang dapat dilakukan ketika menemui hambatan.</t>
  </si>
  <si>
    <t>Berkomitmen dan menjaga konsistensi pencapaian tujuan yang telah direncanakannya untuk mencapai tujuan belajar dan pengembangan diri yang diharapkannya</t>
  </si>
  <si>
    <t>Mengidentifikasi faktor-faktor yang dapat mempengaruhi kemampuan dalam mengelola diri dalam pelaksanaan aktivitas belajar dan pengembangan dirinya.</t>
  </si>
  <si>
    <t>Menjelaskan pentingnya mengatur diri secara mandiri dan mulai menjalankan kegiatan dan tugas yang telah sepakati secara mandiri</t>
  </si>
  <si>
    <t>Melaksanakan kegiatan belajar di kelas dan menyelesaikan tugas-tugas dalam waktu yang telah disepakati.</t>
  </si>
  <si>
    <t>Mengatur diri agar dapat menyelesaikan kegiatannya hingga tuntas.</t>
  </si>
  <si>
    <t>Menentukan prioritas pribadi, berinisiatif mencari dan mengembangkan pengetahuan dan keterampilan yang spesifik sesuai tujuan di masa depan.</t>
  </si>
  <si>
    <t>Mengkritisi efektivitas dirinya dalam bekerja secara mandiri dengan mengidentifikasi hal-hal yang menunjang maupun menghambat dalam mencapai tujuan.</t>
  </si>
  <si>
    <t>Memahami arti penting bekerja secara mandiri serta inisiatif untuk melakukannya dalam menunjang pembelajaran dan pengembangan dirinya</t>
  </si>
  <si>
    <t>Mempertimbangkan, memilih dan mengadopsi berbagai strategi dan mengidentifikasi sumber bantuan yang diperlukan serta berinisiatif menjalankannya untuk mendapatkan hasil belajar yang diinginkan.</t>
  </si>
  <si>
    <t>Berinisiatif untuk mengerjakan tugas-tugas rutin secara mandiri dibawah pengawasan dan dukungan orang dewasa</t>
  </si>
  <si>
    <t>Mencoba mengerjakan berbagai tugas sederhana dengan pengawasan dan dukungan orang dewasa</t>
  </si>
  <si>
    <t>Mengevaluasi efektivitas strategi pembelajaran digunakannya, serta menetapkan tujuan belajar, prestasi, dan pengembangan diri secara spesifik dan merancang strategi yang sesuai untuk menghadapi tantangan-tantangan yang akan dihadapi pada konteks pembelajaran, sosial dan pekerjaan yang akan dipilihnya di masa depan.</t>
  </si>
  <si>
    <t>Merancang strategi yang sesuai untuk menunjang pencapaian tujuan belajar, prestasi, dan pengembangan diri dengan mempertimbangkan kekuatan dan kelemahan dirinya, serta situasi yang dihadapi.</t>
  </si>
  <si>
    <t>Menilai faktor-faktor (kekuatan dan kelemahan) yang ada pada dirinya dalam upaya mencapai tujuan belajar, prestasi, dan pengembangan dirinya serta mencoba berbagai strategi untuk mencapainya.</t>
  </si>
  <si>
    <t>Menjelaskan pentingnya memiliki tujuan dan berkomitmen dalam mencapainya serta mengeksplorasi langkah-langkah yang sesuai untuk mencapainya</t>
  </si>
  <si>
    <t>Menetapkan target belajar dan merencanakan waktu dan tindakan belajar yang akan dilakukannya.</t>
  </si>
  <si>
    <t>Menceritakan aktivitas yang akan dilakukan untuk menyelesaikan tugas yang diberikan</t>
  </si>
  <si>
    <t>Mengendalikan dan menyesuaikan emosi yang dirasakannya secara tepat ketika menghadapi situasi yang menantang dan menekan pada konteks belajar, relasi, dan pekerjaan.</t>
  </si>
  <si>
    <t>Memahami dan memprediksi konsekuensi dari emosi dan pengekspresiannya dan menyusun langkah-langkah untuk mengelola emosinya dalam pelaksanaan belajar dan berinteraksi dengan orang lain.</t>
  </si>
  <si>
    <t>Memahami perbedaan emosi yang dirasakan dan dampaknya terhadap proses belajar dan interaksinya dengan orang lain; serta mencoba cara-cara yang sesuai untuk mengelola emosi agar dapat menunjang aktivitas belajar dan interaksinya dengan orang lain.</t>
  </si>
  <si>
    <t>Mengetahui adanya pengaruh orang lain, situasi, dan peristiwa yang terjadi terhadap emosi yang dirasakannya; serta berupaya untuk mengekspresikan emosi secara tepat dengan mempertimbangkan perasaan dan kebutuhan orang lain disekitarnya</t>
  </si>
  <si>
    <t>Mengidentifikasi perbedaan emosi yang dirasakannya dan situasi-situasi yang menyebabkan-nya; serta mengekspresi-kan secara wajar</t>
  </si>
  <si>
    <t>Mengenali emosi-emosi yang dirasakan dan situasi yang menyebabkan-nya, serta mulai belajar mengeskpresikan emosi secara wajar</t>
  </si>
  <si>
    <t>Melakukan refleksi terhadap umpan balik dari teman, guru, dan orang dewasa lainnya, serta informasi-informasi karir yang akan dipilihnya untuk menganalisis karakteristik dan keterampilan yang dibutuhkan dalam menunjang atau menghambat karirnya di masa depan.</t>
  </si>
  <si>
    <t>Memonitor kemajuan belajar yang dicapai serta memprediksi tantangan pribadi dan akademik yang akan muncul berlandaskan pada pengalamannya untuk mempertimbangkan strategi belajar yang sesuai.</t>
  </si>
  <si>
    <t>Melakukan refleksi untuk mengidentifikasi faktor-faktor di dalam maupun di luar dirinya yang dapat mendukung/menghambatnya dalam belajar dan mengembangkan diri; serta mengidentifikasi cara-cara untuk mengatasi kekurangannya.</t>
  </si>
  <si>
    <t>Melakukan refleksi untuk mengidentifikasi kekuatan, kelemahan, dan prestasi dirinya, serta situasi yang dapat mendukung dan menghambat pembelajaran dan pengembangan dirinya</t>
  </si>
  <si>
    <t>Melakukan refleksi untuk mengidentifikasi kekuatan dan kelemahan, serta prestasi dirinya.</t>
  </si>
  <si>
    <t>Menceritakan pengalaman belajarnya di rumah maupun di sekolah.</t>
  </si>
  <si>
    <t>Mengidentifikasi kekuatan dan tantangan-tantangan yang akan dihadapi pada konteks pembelajaran, sosial dan pekerjaan yang akan dipilihnya di masa depan.</t>
  </si>
  <si>
    <t>Membuat penilaian yang realistis terhadap kemampuan dan minat , serta prioritas pengembangan diri berdasarkan pengalaman belajar dan aktivitas lain yang dilakukannya.</t>
  </si>
  <si>
    <t>Menggambarkan pengaruh kualitas dirinya terhadap pelaksanaan dan hasil belajar; serta mengidentifikasi kemampuan yang ingin dikembangkan dengan mempertimbangkan tantangan yang dihadapinya dan umpan balik dari orang dewasa</t>
  </si>
  <si>
    <t>Mengidentifikasi kemampuan, prestasi, dan ketertarikannya serta tantangan yang dihadapi berdasarkan kejadian-kejadian yang dialaminya dalam kehidupan sehari-hari.</t>
  </si>
  <si>
    <t>Mengidentifikasi dan menggambarkan kemampuan, prestasi, dan ketertarikannya secara subjektif</t>
  </si>
  <si>
    <t>Mengenali kemampuan dan minat/kesukaan diri serta menerima keberadaaan dan keunikan diri sendiri</t>
  </si>
  <si>
    <t>Mengupayakan memberi hal yang dianggap penting dan berharga kepada orang-orang yang membutuhkan di masyarakat yang lebih luas (negara, dunia).</t>
  </si>
  <si>
    <t xml:space="preserve">
Mengupayakan memberi hal yang dianggap penting dan berharga kepada masyarakat yang membutuhkan bantuan di sekitar tempat tinggal</t>
  </si>
  <si>
    <t>Memberi dan menerima hal yang dianggap penting dan berharga kepada/dari orang-orang di lingkungan luas/masyarakat baik yang dikenal maupun tidak dikenal.</t>
  </si>
  <si>
    <t xml:space="preserve">
Memberi dan menerima hal yang dianggap penting dan berharga kepada/dari orang-orang di lingkungan sekitar baik yang dikenal maupun tidak dikenal.</t>
  </si>
  <si>
    <t>Memberi dan menerima hal yang dianggap berharga dan penting kepada/dari orang-orang di lingkungan sekitar.</t>
  </si>
  <si>
    <t xml:space="preserve">
Mulai membiasakan untuk berbagi kepada orangorang di sekitar.</t>
  </si>
  <si>
    <t>Melakukan tindakan yang tepat agar orang lain merespon sesuai dengan yang diharapkan dalam rangka penyelesaian pekerjaan dan pencapaian tujuan.</t>
  </si>
  <si>
    <t>Menggunakan pengetahuan tentang sebab dan alasan orang lain menampilkan reaksi tertentu untuk menentukan tindakan yang tepat agar orang lain menampilkan respon yang diharapkan.</t>
  </si>
  <si>
    <t>Menerapkan pengetahuan mengenai berbagai reaksi orang lain dan penyebabnya dalam konteks keluarga, sekolah, serta pertemanan dengan sebaya.</t>
  </si>
  <si>
    <t>Memahami berbagai alasan orang lain menampilkan respon tertentu</t>
  </si>
  <si>
    <t>Mengenali berbagai reaksi orang lain di lingkungan sekitar dan penyebabnya.</t>
  </si>
  <si>
    <t>Mengenali berbagai reaksi orang lain di lingkungan sekitar.</t>
  </si>
  <si>
    <t>Tanggap terhadap lingkungan sosial sesuai dengan tuntutan peran sosialnya dan berkontribusi sesuai dengan kebutuhan masyarakat untuk menghasilkan keadaan yang lebih baik.</t>
  </si>
  <si>
    <t>Tanggap terhadap lingkungan sosial sesuai dengan tuntutan peran sosialnya dan berkontribusi sesuai dengan kebutuhan masyarakat.</t>
  </si>
  <si>
    <t>Tanggap terhadap lingkungan sosial sesuai dengan tuntutan peran sosialnya dan menjaga keselarasan dalam berelasi dengan orang lain.</t>
  </si>
  <si>
    <t>Peka dan mengapresiasi orang-orang di lingkungan sekitar, kemudian melakukan tindakan untuk menjaga keselarasan dalam berelasi dengan orang lain.</t>
  </si>
  <si>
    <t>Peka dan mengapresiasi orang-orang di lingkungan sekitar, kemudian melakukan tindakan sederhana untuk mengungkapkannya.</t>
  </si>
  <si>
    <t>Mulai mengenali dan mengapresiasi orang-orang di rumah dan sekolah, untuk merespon kebutuhan di rumah dan sekolah.</t>
  </si>
  <si>
    <t>Menyelaraskan dan menjaga tindakan diri dan anggota kelompok agar sesuai antara satu dengan lainnya serta menerima konsekuensi tindakannya dalam rangka mencapai tujuan bersama.</t>
  </si>
  <si>
    <t>Membagi peran dan menyelaraskan tindakan dalam kelompok serta menjaga tindakan agar selaras untuk mencapai tujuan bersama.</t>
  </si>
  <si>
    <t>Menyelaraskan tindakannya sesuai dengan perannya dan mempertimbangkan peran orang lain untuk mencapai tujuan bersama.</t>
  </si>
  <si>
    <t>Menyadari bahwa dirinya memiliki peran yang berbeda dengan orang lain/temannya, serta mengetahui konsekuensi perannya terhadap ketercapaian tujuan.</t>
  </si>
  <si>
    <t>Melaksanakan aktivitas kelompok sesuai dengan kesepakatan bersama dengan bimbingan, dan saling mengingatkan adanya kesepakatan tersebut.</t>
  </si>
  <si>
    <t>Melaksanakan aktivitas bermain sesuai dengan kesepakatan bersama dan saling mengingatkan adanya kesepakatan tersebut.</t>
  </si>
  <si>
    <t>Menyelaraskan kapasitas kelompok agar para anggota kelompok dapat saling membantu satu sama lain memenuhi kebutuhan mereka baik secara individual maupun kolektif.</t>
  </si>
  <si>
    <t>Mendemonstrasikan kegiatan kelompok yang menunjukkan bahwa anggota kelompok dengan kelebihan dan kekurangannya masing-masing perlu dan dapat saling membantu memenuhi kebutuhan.</t>
  </si>
  <si>
    <t>Menyadari bahwa meskipun setiap orang memiliki otonominya masing-masing, setiap orang membutuhkan orang lain dalam memenuhi kebutuhannya.</t>
  </si>
  <si>
    <t>Menyadari bahwa setiap orang membutuhkan orang lain dalam memenuhi kebutuhannya dan perlunya saling membantu</t>
  </si>
  <si>
    <t>Mengenali kebutuhan-kebutuhan diri sendiri yang memerlukan orang lain dalam pemenuhannya.</t>
  </si>
  <si>
    <t>Mengenali dan menyampaikan kebutuhan-kebutuhan diri sendiri dan orang lain</t>
  </si>
  <si>
    <t>Aktif menyimak untuk memahami dan menganalisis informasi, gagasan, emosi, keterampilan dan keprihatinan yang disampaikan oleh orang lain dan kelompok menggunakan berbagai simbol dan media secara efektif, serta menggunakan berbagai strategi komunikasi untuk menyelesaikan masalah guna mencapai berbagai tujuan bersama.</t>
  </si>
  <si>
    <t>Memahami informasi, gagasan, emosi, keterampilan dan keprihatinan yang diungkapkan oleh orang lain menggunakan berbagai simbol dan media secara efektif, serta memanfaatkannya untuk meningkatkan kualitas hubungan interpersonal guna mencapai tujuan bersama.</t>
  </si>
  <si>
    <t>Memahami informasi dari berbagai sumber dan menyampaikan pesan menggunakan berbagai simbol dan media secara efektif kepada orang lain untuk mencapai tujuan bersama</t>
  </si>
  <si>
    <t>Memahami informasi yang disampaikan (ungkapan pikiran, perasaan, dan keprihatinan) orang lain dan menyampaikan informasi secara akurat menggunakan berbagai simbol dan media</t>
  </si>
  <si>
    <t>Memahami informasi sederhana dari orang lain dan menyampaikan informasi sederhana kepada orang lain menggunakan kata-katanya sendiri.</t>
  </si>
  <si>
    <t>Menyimak informasi sederhana dan mengungkapkannya dalam bahasa lisan</t>
  </si>
  <si>
    <t>Membangun tim dan mengelola kerjasama untuk mencapai tujuan bersama sesuai dengan target yang sudah ditentukan.</t>
  </si>
  <si>
    <t>Menyelaraskan tindakan sendiri dengan tindakan orang lain untuk melaksanakan kegiatan dan mencapai tujuan kelompok di lingkungan sekitar, serta memberi semangat kepada orang lain untuk bekerja efektif dan mencapai tujuan bersama.</t>
  </si>
  <si>
    <t>Menunjukkan ekspektasi (harapan) positif kepada orang lain dalam rangka mencapai tujuan kelompok di lingkungan sekitar (sekolah dan rumah).</t>
  </si>
  <si>
    <t>Menampilkan tindakan yang sesuai dengan harapan dan tujuan kelompok.</t>
  </si>
  <si>
    <t>Menerima dan melaksanakan tugas serta peran yang diberikan kelompok dalam sebuah kegiatan bersama.</t>
  </si>
  <si>
    <t>Terbiasa bekerja bersama dalam melakukah kegiatan dengan kelompok (melibatkan dua atau lebih orang).</t>
  </si>
  <si>
    <t>Memahami konsep hak dan kewajiban, serta implikasinya terhadap ekspresi dan perilakunya. Mulai mencari solusi untuk dilema terkait konsep hak dan kewajibannya.</t>
  </si>
  <si>
    <t>Memahami konsep hak dan kewajiban serta implikasinya terhadap ekspresi dan perilakunya. Mulai aktif mengambil sikap dan langkah untuk melindungi hak orang/kelompok lain.</t>
  </si>
  <si>
    <t>Memahami konsep hak dan kewajiban, serta implikasinya terhadap perilakunya. Menggunakan konsep ini untuk menjelaskan perilaku diri dan orang sekitarnya</t>
  </si>
  <si>
    <t>Memahami konsep hak dan kewajiban, serta implikasinya terhadap perilakunya.</t>
  </si>
  <si>
    <t>Mengidentifikasi peran, hak dan kewajiban warga dalam masyarakat demokratis</t>
  </si>
  <si>
    <t>Mulai mengenali keberadaan dan perannya dalam lingkungan keluarga dan sekolah</t>
  </si>
  <si>
    <t>Berpartisipasi menentukan pilihan dan keputusan untuk kepentingan bersama melalui proses bertukar pikiran secara cermat dan terbuka secara mandiri</t>
  </si>
  <si>
    <t>Berpartisipasi dalam menentukan kriteria dan metode yang disepakati bersama untuk menentukan pilihan dan keputusan untuk kepentingan bersama melalui proses bertukar pikiran secara cermat dan terbuka dengan panduan pendidik</t>
  </si>
  <si>
    <t>Berpartisipasi dalam menentukan kriteria yang disepakati bersama untuk menentukan pilihan dan keputusan untuk kepentingan bersama</t>
  </si>
  <si>
    <t>Berpartisipasi menentukan beberapa pilihan untuk keperluan bersama berdasarkan kriteria sederhana</t>
  </si>
  <si>
    <t>Mengidentifikasi pilihan-pilihan berdasarkan kebutuhan dirinya dan orang lain ketika membuat keputusan</t>
  </si>
  <si>
    <t>Mulai berpartisipasi menentukan beberapa pilihan untuk keperluan bersama dalam lingkungan kecil</t>
  </si>
  <si>
    <t>Berinisiatif melakukan suatu tindakan berdasarkan identifikasi masalah untuk mempromosikan keadilan, keamanan ekonomi, menopang ekologi dan demokrasi sambil menghindari kerugian jangka panjang terhadap manusia, alam ataupun masyarakat.</t>
  </si>
  <si>
    <t>Mengidentifikasi masalah yang ada di sekitarnya sebagai akibat dari pilihan yang dilakukan oleh manusia, serta dampak masalah tersebut terhadap sistem ekonomi, sosial dan lingkungan, serta mencari solusi yang memperhatikan prinsip-prinsip keadilan terhadap manusia, alam dan masyarakat</t>
  </si>
  <si>
    <t>Membandingkan beberapa tindakan dan praktik perbaikan lingkungan sekolah yang inklusif, adil, dan berkelanjutan, dengan mempertimbangkan dampaknya secara jangka panjang terhadap manusia, alam, dan masyarakat</t>
  </si>
  <si>
    <t>Mengidentifikasi cara berkontribusi terhadap lingkungan sekolah, rumah dan lingkungan sekitarnya yang inklusif, adil dan berkelanjutan</t>
  </si>
  <si>
    <t>Menjalin pertemanan tanpa memandang perbedaan agama, suku, ras, jenis kelamin, dan perbedaan lainnya, dan mengenal masalah-masalah sosial, ekonomi, dan lingkungan di lingkungan sekitarnya</t>
  </si>
  <si>
    <t>Menjalin pertemanan tanpa memandang perbedaan diri dan temannya</t>
  </si>
  <si>
    <t>Mengetahui tantangan dan keuntungan hidup dalam lingkungan dengan budaya yang beragam, serta memahami pentingnya kerukunan antar budaya dalam kehidupan bersama yang harmonis.</t>
  </si>
  <si>
    <t>Mengkonfirmasi, mengklarifikasi dan menunjukkan sikapmenolak stereotip serta prasangka tentang gambaran identitas kelompok dan suku bangsa.</t>
  </si>
  <si>
    <t>Mencari titik temu nilai budaya yang beragam untuk menyelesaikan permasalahan bersama.</t>
  </si>
  <si>
    <t>Mengenali bahwa perbedaan budaya mempengaruhi pemahaman antarindividu.</t>
  </si>
  <si>
    <t>Mengidentifikasi perbedaan-perbedaan budaya yang konkrit di lingkungan sekitar</t>
  </si>
  <si>
    <t>Mengetahui adanya budaya-budaya yang berbeda di lingkungan sekitar.</t>
  </si>
  <si>
    <t>Mengkritik dan menolak stereotip serta prasangka tentang gambaran identitas kelompok dan suku bangsa serta berinisiatif mengajak orang lain untuk menolak stereotip dan prasangka.</t>
  </si>
  <si>
    <t>Mengkonfirmasi dan mengklarifikasi stereotip dan prasangka yang dimilikinya tentang orang atau kelompok di sekitarnya untuk mendapatkan pemahaman yang lebih baik serta mengidentifikasi pengaruhnya terhadap individu dan kelompok di lingkungan sekitarnya</t>
  </si>
  <si>
    <t>Mengkonfirmasi dan mengklarifikasi stereotip dan prasangka yang dimilikinya tentang orang atau kelompokdi sekitarnya untuk mendapatkan pemahaman yang lebih baik</t>
  </si>
  <si>
    <t>mengenali perbedaan tiap orang atau kelompok dan menganggapnya sebagai kewajaran</t>
  </si>
  <si>
    <t>Mengenali orang-orang di sekitarnya berdasarkan ciri-ciri atau atribut tertentu</t>
  </si>
  <si>
    <t>Merefleksikan secara kritis dampak dari pengalaman hidup di lingkungan yang beragam terkait dengan perilaku, kepercayaan serta tindakannya terhadap orang lain.</t>
  </si>
  <si>
    <t>Merefleksikan secara kritis gambaran berbagai kelompok budaya yang ditemui dan cara meresponnya.</t>
  </si>
  <si>
    <t>Menjelaskan apa yang telah dipelajari dari interaksi dan pengalaman dirinya dalam lingkungan yang beragam.</t>
  </si>
  <si>
    <t>Menyebutkan apa yang telah dipelajari tentang orang lain dari interaksinya dengan kemajemukan budaya di lingkungan sekitar.</t>
  </si>
  <si>
    <t>Menyebutkan apa yang telah dipelajari tentang orang lain dari interaksinya dengan kemajemukan budaya di lingkungan sekolah dan rumah</t>
  </si>
  <si>
    <t>Menunjukkan kesadaran untuk menerima teman yang berbeda budaya dengan bermain bersama.</t>
  </si>
  <si>
    <t>Menyajikan pandangan yang seimbang mengenai permasalahan yang dapat menimbulkan pertentangan pendapat. Memperlakukan orang lain dan budaya yang berbeda darinya dalam posisi setara dengan diri dan budayanya, serta bersedia memberikan pertolongan ketika orang lain berada dalam situasi sulit.</t>
  </si>
  <si>
    <t>Menjelaskan asumsi-asumsi yang mendasari perspektif tertentu. Membayangkan dan mendeskripsikan perasaan serta motivasi komunitas yang berbeda dengan dirinya yang berada dalam situasi yang sulit.</t>
  </si>
  <si>
    <t>Membandingkan beragam perspektif untuk memahami permasalahan sehari-hari. Membayangkan dan mendeskripsikan situasi komunitas yang berbeda dengan dirinya ke dalam situasi dirinya dalam konteks lokal dan regional.</t>
  </si>
  <si>
    <t>Mengekspresikan pandangannya terhadap topik yang umum dan dapat mengidentifikasi sudut pandang orang lain. Mendengarkan dan membayangkan sudut pandang orang lain yang berbeda dari dirinya pada situasi di ranah sekolah, keluarga, dan lingkungan sekitar.</t>
  </si>
  <si>
    <t>Mengekspresikan pandangannya terhadap topik yang umum dan mendengarkan sudut pandang orang lain yang berbeda dari dirinya dalam lingkungan keluarga dan sekolah</t>
  </si>
  <si>
    <t>Menjalin interaksi sosial yang positif dalam lingkungan keluarga dan sekolah</t>
  </si>
  <si>
    <t>Menganalisis hubungan antara bahasa, pikiran, dan konteks untuk memahami dan meningkatkan komunikasi antar budaya yang berbeda-beda.</t>
  </si>
  <si>
    <t>Mengeksplorasi pengaruh budaya terhadap penggunaan bahasa serta dapat mengenali risiko dalam berkomunikasi antar budaya.</t>
  </si>
  <si>
    <t>Memahami persamaan dan perbedaan cara komunikasi baik di dalam maupun antar kelompok budaya.</t>
  </si>
  <si>
    <t>Mendeskripsikan penggunaan kata, tulisan dan bahasa tubuh yang memiliki makna yang berbeda di lingkungan sekitarnya dan dalam suatu budaya tertentu.</t>
  </si>
  <si>
    <t>Mengenali bahwa diri dan orang lain menggunakan kata, gambar, dan bahasa tubuh yang dapat memiliki makna yang berbeda di lingkungan sekitarnya</t>
  </si>
  <si>
    <t>Menggunakan berbagai macam cara yang bermakna untuk mengungkapkan perasaan dan pikiran.</t>
  </si>
  <si>
    <t>Memahami pentingnya saling menghormati dalam mempromosikan pertukaran budaya dan kolaborasi dalam dunia yang saling terhubung serta menunjukkannya dalam perilaku.</t>
  </si>
  <si>
    <t>Memahami pentingnya melestarikan dan merayakan tradisi budaya untuk mengembangkan identitas pribadi, sosial, dan bangsa Indonesia serta mulai berupaya melestarikan budaya dalam kehidupan sehari-hari.</t>
  </si>
  <si>
    <t>Mengidentifikasi peluang dan tantangan yang muncul dari keragaman budaya di Indonesia.</t>
  </si>
  <si>
    <t>Memahami bahwa kemajemukan dapat memberikan kesempatan untuk mendapatkan pengalaman dan pemahaman yang baru.</t>
  </si>
  <si>
    <t>Mendeskripsikan pengalaman dan pemahaman hidup bersama-sama dalam kemajemukan.</t>
  </si>
  <si>
    <t>Membiasakan untuk menyayangi dan menghormati budaya-budaya yang berbeda dari dirinya.</t>
  </si>
  <si>
    <t>Menganalisis dinamika budaya yang mencakup pemahaman, kepercayaan, dan praktik keseharian dalam rentang waktu yang panjang dan konteks yang luas.</t>
  </si>
  <si>
    <t>Memahami dinamika budaya yang mencakup pemahaman, kepercayaan, dan praktik keseharian dalam konteks personal dan sosial.</t>
  </si>
  <si>
    <t>Mendeskripsikan dan membandingkan pengetahuan, kepercayaan, dan praktik dari berbagai kelompok budaya.</t>
  </si>
  <si>
    <t>Mengidentifikasi dan membandingkan praktik keseharian diri dan budayanya dengan orang lain di tempat dan waktu/era yang berbeda.</t>
  </si>
  <si>
    <t>Mengidentifikasi dan mendeskripsikan praktik keseharian diri dan budayanya</t>
  </si>
  <si>
    <t>Mengenali identitas orang lain dan kebiasaan-kebiasaannya</t>
  </si>
  <si>
    <t>Menganalisis pengaruh keanggotaan kelompok lokal, regional, nasional, dan global terhadap pembentukan identitas, termasuk identitas dirinya. Mulai menginternalisasi identitas diri sebagai bagian dari budaya bangsa.</t>
  </si>
  <si>
    <t>Menjelaskan perubahan budaya seiring waktu dan sesuai konteks, baik dalam skala lokal, regional, dan nasional. Menjelaskan identitas diri yang terbentuk dari budaya bangsa.</t>
  </si>
  <si>
    <t>Mengidentifikasi dan mendeskripsikan keragaman budaya di sekitarnya; serta menjelaskan peran budaya dan Bahasa dalam membentuk identitas dirinya.</t>
  </si>
  <si>
    <t>Mengidentifikasi dan mendeskripsikan ide-ide tentang dirinya dan berbagai macam kelompok di lingkungan sekitarnya, serta cara orang lain berperilaku dan berkomunikasi dengannya.</t>
  </si>
  <si>
    <t>Mengidentifikasi dan mendeskripsikan ide-ide tentang dirinya dan beberapa macam kelompok di lingkungan sekitarnya</t>
  </si>
  <si>
    <t>Mengenali identitas diri dan kebiasaan-kebiasaan budaya dalam keluarga</t>
  </si>
  <si>
    <t>Memperoleh hak dan melaksanakan kewajiban kewarganegaraan dan terbiasa mendahulukan kepentingan umum di atas kepentingan pribadi sebagai wujud dari keimanannya kepada Tuhan YME.</t>
  </si>
  <si>
    <t>Menganalisa peran, hak, dan kewajiban sebagai warga negara, memahami perlunya mengutamakan kepentingan umum di atas kepentingan pribadi sebagai wujud dari keimanannya kepada Tuhan YME.</t>
  </si>
  <si>
    <t>Mengidentifikasi dan memahami peran, hak, dan kewajiban dasar sebagai warga negara serta kaitannya dengan keimanan kepada Tuhan YME dan secara sadar mempraktikkannya dalam kehidupan sehari-hari.</t>
  </si>
  <si>
    <t>Mengidentifikasi hak dan tanggung jawab orang-orang di sekitarnya serta kaitannya dengan keimanan kepada Tuhan YME.</t>
  </si>
  <si>
    <t>Mengidentifikasi hak dan tanggung jawabnya di rumah, sekolah, dan lingkungan sekitar serta kaitannya dengan keimanan kepada Tuhan YME.</t>
  </si>
  <si>
    <t>Mengenali hak dan tanggungjawabnya di rumah dan sekolah, serta kaitannya dengan keimanan kepada Tuhan YME.</t>
  </si>
  <si>
    <t>Mewujudkan rasa syukur dengan membangun kesadaran peduli lingkungan alam dengan menciptakan dan mengimplementasikan solusi dari permasalahan lingkungan yang ada.</t>
  </si>
  <si>
    <t>Mewujudkan rasa syukur dengan berinisiatif untuk menyelesaikan permasalahan lingkungan alam sekitarnya dengan mengajukan alternatif solusi dan mulai menerapkan solusi tersebut.</t>
  </si>
  <si>
    <t>Mewujudkan rasa syukur dengan terbiasa berperilaku ramah lingkungan dan memahami akibat perbuatan tidak ramah lingkungan dalam lingkup kecil maupun besar.</t>
  </si>
  <si>
    <t>Terbiasa memahami tindakan-tindakan yang ramah dan tidak ramah lingkungan serta membiasakan diri untuk berperilaku ramah lingkungan</t>
  </si>
  <si>
    <t>Membiasakan bersyukur atas lingkungan alam sekitar dan berlatih untuk menjaganya</t>
  </si>
  <si>
    <t>Membiasakan bersyukur atas karunia lingkungan alam sekitar dengan menjaga kebersihan dan merawat lingkungan alam sekitarnya.</t>
  </si>
  <si>
    <t>Mengidentifikasi masalah lingkungan hidup di tempat ia tinggal dan melakukan langkah-langkah konkrit yang bisa dilakukan untuk menghindari kerusakan dan menjaga keharmonisan ekosistem yang ada di lingkungannya.</t>
  </si>
  <si>
    <t>Memahami konsep sebab-akibat di antara berbagai ciptaan Tuhan dan mengidentifikasi berbagai sebab yang mempunyai dampak baik atau buruk, langsung maupun tidak langsung, terhadap alam semesta.</t>
  </si>
  <si>
    <t>Memahami konsep harmoni dan mengidentifikasi adanya saling ketergantungan antara berbagai ciptaan Tuhan</t>
  </si>
  <si>
    <t>Memahami keterhubungan antara satu ciptaan dengan ciptaan Tuhan yang lainnya</t>
  </si>
  <si>
    <t>Mengidentifikasi berbagai ciptaan Tuhan</t>
  </si>
  <si>
    <t>Mengenal berbagai ciptaan Tuhan</t>
  </si>
  <si>
    <t>Memahami dan menghargai perasaan dan sudut pandang orang dan/atau kelompok lain.</t>
  </si>
  <si>
    <t>Memahami perasaan dan sudut pandang orang dan/atau kelompok lain yang tidak pernah dikenalnya.</t>
  </si>
  <si>
    <t>Mulai memandang sesuatu dari perspektif orang lain serta mengidentifikasi kebaikan dan kelebihan orang sekitarnya.</t>
  </si>
  <si>
    <t>Terbiasa memberikan apresiasi di lingkungan sekolah dan masyarakat</t>
  </si>
  <si>
    <t>Mengidentifikasi emosi, minat dan kebutuhan orang-orang terdekat dan meresponnya secara positif.</t>
  </si>
  <si>
    <t>Mengenali emosi, minat, dan kebutuhan orang-orang terdekat dan membiasakan meresponnya secara positif.</t>
  </si>
  <si>
    <t>Mengidentifikasi hal yang menjadi permasalahan bersama, memberikan alternatif solusi untuk menjembatani perbedaan dengan mengutamakan kemanusiaan.</t>
  </si>
  <si>
    <t>Mengenal perspektif dan emosi/perasaan dari sudut pandang orang atau kelompok lain yang tidak pernah dijumpai atau dikenalnya. Mengutamakan persamaan dan menghargai perbedaan sebagai alat pemersatu dalam keadaan konflik atau perdebatan.</t>
  </si>
  <si>
    <t>Mengidentifikasi kesamaan dengan orang lain sebagai perekat hubungan sosial dan mewujudkannya dalam aktivitas kelompok. Mulai mengenal berbagai kemungkinan interpretasi dan cara pandang yang berbeda ketika dihadapkan dengan dilema.</t>
  </si>
  <si>
    <t>Terbiasa mengidentifikasi hal-hal yang sama dan berbeda yang dimiliki diri dan temannya dalam berbagai hal serta memberikan respon secara positif.</t>
  </si>
  <si>
    <t>Mengenali hal-hal yang sama dan berbeda yang dimiliki diri dan temannya dalam berbagai hal, serta memberikan respon secara positif.</t>
  </si>
  <si>
    <t>Mengenali hal-hal yang sama dan berbeda yang dimiliki diri dan temannya dalam berbagai hal. Membiasakan mendengarkan pendapat temannya, baik itu sama ataupun berbeda dengan pendapat yang dimilikinya dan mengekspresikannya secara wajar.</t>
  </si>
  <si>
    <t>Melakukan aktivitas fisik, sosial, dan ibadah secara seimbang.</t>
  </si>
  <si>
    <t>Mengidentifikasi pentingnya menjaga keseimbangan kesehatan jasmani, mental, dan rohani serta berupaya menyeimbangkan aktivitas fisik, sosial dan ibadah.</t>
  </si>
  <si>
    <t>Memperhatikan kesehatan jasmani, mental, dan rohani dengan melakukan aktivitas fisik, sosial, dan ibadah.</t>
  </si>
  <si>
    <t>Mulai membiasakan diri untuk disiplin, rapi, membersihkan dan merawat tubuh, menjaga tingkah laku dan perkataan dalam semua aktivitas kesehariannya</t>
  </si>
  <si>
    <t>Memiliki rutinitas sederhana yang diatur secara mandiri dan dijalankan sehari-hari serta menjaga kesehatan dan keselamatan/keamanan diri dalam semua aktivitas kesehariannya.</t>
  </si>
  <si>
    <t>Membiasakan diri untuk membersihkan, merawat tubuh serta menjaga kesehatan dan keselamatan/keamanan diri dalam semua aktivitas kesehariannya</t>
  </si>
  <si>
    <t>Menyadari bahwa aturan agama dan sosial merupakan aturan yang baik dan menjadi bagian dari diri sehingga bisa menerapkannya secara bijak dan kontekstual</t>
  </si>
  <si>
    <t>Berani dan konsisten menyampaikan kebenaran atau fakta serta memahami konsekuensi-konsekuensinya untuk diri sendiri dan orang lain</t>
  </si>
  <si>
    <t>Berani dan konsisten menyampaikan kebenaran atau fakta serta memahami konsekuensi-konsekuensinya untuk diri sendiri</t>
  </si>
  <si>
    <t>Membiasakan melakukan refleksi tentang pentingnya bersikap jujur dan berani menyampaikan kebenaran atau fakta</t>
  </si>
  <si>
    <t>Membiasakan bersikap jujur terhadap diri sendiri dan orang lain dan berani menyampaikan kebenaran atau fakta</t>
  </si>
  <si>
    <t>Mulai membiasakan bersikap jujur dan berani menyampaikan kebenaran atau fakta</t>
  </si>
  <si>
    <t>Melaksanakan ibadah secara rutin dan mandiri serta menyadari arti penting ibadah tersebut dan berpartisipasi aktif pada kegiatan keagamaan atau kepercayaan</t>
  </si>
  <si>
    <t>Melaksanakan ibadah secara rutin dan mandiri sesuai dengan tuntunan agama/kepercayaan, serta berpartisipasi pada perayaan hari-hari besarnya</t>
  </si>
  <si>
    <t>Melaksanakan ibadah secara rutin sesuai dengan tuntunan agama/kepercayaan, berdoa mandiri, merayakan, dan memahami makna hari-hari besarnya</t>
  </si>
  <si>
    <t>Terbiasa melaksanakan ibadah wajib sesuai tuntunan agama/kepercayaannya</t>
  </si>
  <si>
    <t>Terbiasa melaksanakan ibadah sesuai ajaran agama/kepercayaannya</t>
  </si>
  <si>
    <t>Mulai mencontoh kebiasaan pelaksanaan ibadah sesuai agama/kepercayaannya</t>
  </si>
  <si>
    <t>Memahami struktur organisasi, unsur-unsur utama agama /kepercayaan dalam konteks Indonesia, memahami kontribusi agama/kepercayaan terhadap peradaban dunia.</t>
  </si>
  <si>
    <t>Memahami makna dan fungsi, unsur-unsur utama agama /kepercayaan dalam konteks Indonesia, membaca kitab suci, serta memahami ajaran agama/ kepercayaan terkait hubungan sesama manusia dan alam semesta.</t>
  </si>
  <si>
    <t>Memahami unsur-unsur utama agama/kepercayaan, dan mengenali peran agama/kepercayaan dalam kehidupan serta memahami ajaran moral agama.</t>
  </si>
  <si>
    <t>Mengenali unsur-unsur utama agama/kepercayaan (simbol-simbol keagamaan dan sejarah agama/ kepercayaan)</t>
  </si>
  <si>
    <t>Mengenali unsur-unsur utama agama/kepercayaan (ajaran, ritual keagamaan, kitab suci, dan orang suci/ utusan Tuhan YME).</t>
  </si>
  <si>
    <t>Mengenali simbol-simbol dan ekspresi keagamaan yang konkrit</t>
  </si>
  <si>
    <t>Menerapkan pemahamannya tentang kualitas atau sifat-sifat Tuhan dalam ritual ibadahnya baik ibadah yang bersifat personal maupun sosial.</t>
  </si>
  <si>
    <t>Memahami kehadiran Tuhan dalam kehidupan sehari-hari serta mengaitkan pemahamannya tentang kualitas atau sifat-sifat Tuhan dengan konsep peran manusia di bumi sebagai makhluk Tuhan yang bertanggung jawab.</t>
  </si>
  <si>
    <t>Memahami berbagai kualitas atau sifat-sifat Tuhan yang diutarakan dalam kitab suci agama masing-masing dan menghubungkan kualitas-kualitas positif Tuhan dengan sikap pribadinya, serta meyakini firman Tuhan sebagai kebenaran</t>
  </si>
  <si>
    <t>Memahami sifat-sifat Tuhan utama lainnya dan mengaitkan sifatsifat tersebut dengan konsep dirinya dan ciptaan-Nya</t>
  </si>
  <si>
    <t>Mengenali sifat-sifat utama Tuhan bahwa Ia Maha Esa dan Ia adalah Sang Pencipta yang Maha Pengasih dan Maha Penyayang dan mengenali kebaikan dirinya sebagai cerminan sifat Tuhan</t>
  </si>
  <si>
    <t>Mengenali adanya Tuhan melalui sifat-sifat-Nya</t>
  </si>
  <si>
    <t>Subelemen</t>
  </si>
  <si>
    <t>Sub Elemen 5</t>
  </si>
  <si>
    <t>Elemen 5</t>
  </si>
  <si>
    <t>Dimensi 5</t>
  </si>
  <si>
    <t>Sub Elemen 4</t>
  </si>
  <si>
    <t>Elemen 4</t>
  </si>
  <si>
    <t>Dimensi 4</t>
  </si>
  <si>
    <t>Sub Elemen 3</t>
  </si>
  <si>
    <t>Elemen 3</t>
  </si>
  <si>
    <t>Dimensi 3</t>
  </si>
  <si>
    <t>Sub Elemen 2</t>
  </si>
  <si>
    <t>Elemen 2</t>
  </si>
  <si>
    <t>Dimensi 2</t>
  </si>
  <si>
    <t>Sub Elemen 1</t>
  </si>
  <si>
    <t>Elemen 1</t>
  </si>
  <si>
    <t>Dimensi 1</t>
  </si>
  <si>
    <t>Kelas</t>
  </si>
  <si>
    <t>Fase</t>
  </si>
  <si>
    <t>Judul Proyek 1</t>
  </si>
  <si>
    <t>SB</t>
  </si>
  <si>
    <t>BSH</t>
  </si>
  <si>
    <t>MB</t>
  </si>
  <si>
    <t>BB</t>
  </si>
  <si>
    <t>NAMA</t>
  </si>
  <si>
    <t>Sangat Berkembang</t>
  </si>
  <si>
    <t>Berkembang Sesuai Harapan</t>
  </si>
  <si>
    <t>Mulai Berkembang</t>
  </si>
  <si>
    <t>Belum Berkembang</t>
  </si>
  <si>
    <t>Petunjuk</t>
  </si>
  <si>
    <t>Keterangan:</t>
  </si>
  <si>
    <t>CATATAN PROSES</t>
  </si>
  <si>
    <t>Nama</t>
  </si>
  <si>
    <t>No</t>
  </si>
  <si>
    <t>Kepala Sekolah</t>
  </si>
  <si>
    <t>Mengetahui,</t>
  </si>
  <si>
    <t>Orang Tua</t>
  </si>
  <si>
    <t>Siswa mengembangkan kemampuannya melampaui harapan</t>
  </si>
  <si>
    <t>Siswa telah mengembangkan kemampuan hingga berada dalam tahap ajek</t>
  </si>
  <si>
    <t>Siswa mulai mengembangkan kemampuan namun masih belum ajek</t>
  </si>
  <si>
    <t>Siswa masih membutuhkan bimbingan dalam mengembangkan kemampuan</t>
  </si>
  <si>
    <t>Berkembang sesuai harapan</t>
  </si>
  <si>
    <t>KETERANGAN TINGKAT PENCAPAIAN SISWA</t>
  </si>
  <si>
    <t>Catatan Proses</t>
  </si>
  <si>
    <t>PROYEK 3</t>
  </si>
  <si>
    <t>PROYEK 2</t>
  </si>
  <si>
    <t>NISN</t>
  </si>
  <si>
    <t>TA</t>
  </si>
  <si>
    <t>Nama Siswa</t>
  </si>
  <si>
    <t>Alamat Sekolah</t>
  </si>
  <si>
    <t>Nama Sekolah</t>
  </si>
  <si>
    <t>PROFIL PELAJAR PANCASILA</t>
  </si>
  <si>
    <t>RAPOR PROYEK PENGUATAN</t>
  </si>
  <si>
    <t>:</t>
  </si>
  <si>
    <t>Deskripsi</t>
  </si>
  <si>
    <t>Tuliskan secara singkat tentang deskripsi proyek yang dilakukan di sekolah anda pada tempat yang tersedia. Isikan sesuai dengan jumlah proyek yang anda lakukan selama 1 tahun ajaran</t>
  </si>
  <si>
    <t xml:space="preserve">       IDENTITAS SISWA</t>
  </si>
  <si>
    <t xml:space="preserve">       TUJUAN PEMBELAJARAN</t>
  </si>
  <si>
    <t xml:space="preserve">       NILAI PROYEK 1</t>
  </si>
  <si>
    <t xml:space="preserve">       CATATAN PROSES PROYEK PENGUATAN PROFIL PELAJAR PANCASILA</t>
  </si>
  <si>
    <t xml:space="preserve">       DESKRIPSI PROYEK PENGUATAN PROFIL PELAJAR PANCASILA</t>
  </si>
  <si>
    <t>NAMA SISWA</t>
  </si>
  <si>
    <t>Pendidikan Agama</t>
  </si>
  <si>
    <t>NILAI RAPOR</t>
  </si>
  <si>
    <t>ASESMEN FORMATIF</t>
  </si>
  <si>
    <t>TP 1</t>
  </si>
  <si>
    <t>TP 2</t>
  </si>
  <si>
    <t>TP 3</t>
  </si>
  <si>
    <t>TP 4</t>
  </si>
  <si>
    <t>TP 5</t>
  </si>
  <si>
    <t>TP 6</t>
  </si>
  <si>
    <t>TP 7</t>
  </si>
  <si>
    <t>TP 8</t>
  </si>
  <si>
    <t>TP 9</t>
  </si>
  <si>
    <t>TP 10</t>
  </si>
  <si>
    <t>RATA-RATA</t>
  </si>
  <si>
    <t>ASESMEN SUMATIF AKHIR LINGKUP MATERI</t>
  </si>
  <si>
    <t>ASESMEN SUMATIF AKHIR SEMESTER *</t>
  </si>
  <si>
    <t>MAX</t>
  </si>
  <si>
    <t>DESKRIPSI</t>
  </si>
  <si>
    <t>MIN</t>
  </si>
  <si>
    <t>Mata Pelajaran</t>
  </si>
  <si>
    <t>Bahasa Indonesia</t>
  </si>
  <si>
    <t>Matematika</t>
  </si>
  <si>
    <t>Ilmu Pengetahuan Alam dan Sosial</t>
  </si>
  <si>
    <t>Seni (Pilihan)</t>
  </si>
  <si>
    <t>a</t>
  </si>
  <si>
    <t>Seni Musik</t>
  </si>
  <si>
    <t>b</t>
  </si>
  <si>
    <t>Seni Tari</t>
  </si>
  <si>
    <t>c</t>
  </si>
  <si>
    <t>Seni Rupa</t>
  </si>
  <si>
    <t>d</t>
  </si>
  <si>
    <t>Seni Teater</t>
  </si>
  <si>
    <t>Pendidikan Jasmani dan Olahraga</t>
  </si>
  <si>
    <t>Bahasa Inggris *</t>
  </si>
  <si>
    <t>Muatan Lokal</t>
  </si>
  <si>
    <t>No.</t>
  </si>
  <si>
    <t>Ekstrakurikuler</t>
  </si>
  <si>
    <t xml:space="preserve">       MATA PELAJARAN</t>
  </si>
  <si>
    <t>Tuliskan Muatan Lokal yang</t>
  </si>
  <si>
    <t>diselenggarakan oleh sekolah</t>
  </si>
  <si>
    <t>Tuliskan Ekstrakurikuler yang</t>
  </si>
  <si>
    <t>L/P</t>
  </si>
  <si>
    <t>AGAMA</t>
  </si>
  <si>
    <t>ALAMAT PESERTA DIDIK</t>
  </si>
  <si>
    <t>ORANG TUA</t>
  </si>
  <si>
    <t>WALI PESERTA DIDIK</t>
  </si>
  <si>
    <t>NAMA AYAH</t>
  </si>
  <si>
    <t>NAMA IBU</t>
  </si>
  <si>
    <t>PEKERJAAN AYAH</t>
  </si>
  <si>
    <t>PEKERJAAN IBU</t>
  </si>
  <si>
    <t>ALAMAT ORANG TUA</t>
  </si>
  <si>
    <t>JALAN</t>
  </si>
  <si>
    <t>KELURAHAN/  DESA</t>
  </si>
  <si>
    <t>KAB./KOTA</t>
  </si>
  <si>
    <t>NAMA WALI</t>
  </si>
  <si>
    <t>PEKERJAAN</t>
  </si>
  <si>
    <t>ALAMAT WALI</t>
  </si>
  <si>
    <t>NOMOR TELEPHON</t>
  </si>
  <si>
    <t>TEMPAT TANGGAL LAHIR</t>
  </si>
  <si>
    <t>NAMA PANGGILAN</t>
  </si>
  <si>
    <t>Bahasa Jawa</t>
  </si>
  <si>
    <t>MUSIK 3</t>
  </si>
  <si>
    <t>MUSIK 4</t>
  </si>
  <si>
    <t>TEATER 3</t>
  </si>
  <si>
    <t>LINGKUP MATERI</t>
  </si>
  <si>
    <t>Huruf Hijaiyah</t>
  </si>
  <si>
    <t>Rukun Iman</t>
  </si>
  <si>
    <t>Kalimat Tayibah</t>
  </si>
  <si>
    <t>Rukun Islam</t>
  </si>
  <si>
    <t>Nabi dan rosul</t>
  </si>
  <si>
    <t>SEMESTER</t>
  </si>
  <si>
    <t>INPUT</t>
  </si>
  <si>
    <t>RUMUS</t>
  </si>
  <si>
    <t>KELAS 2</t>
  </si>
  <si>
    <t>JUMLAH HURUF</t>
  </si>
  <si>
    <t>KELAS 3</t>
  </si>
  <si>
    <t>KELAS 5</t>
  </si>
  <si>
    <t>IPAS</t>
  </si>
  <si>
    <t>KELAS 6</t>
  </si>
  <si>
    <t>TARI 1</t>
  </si>
  <si>
    <t>L TARI 1</t>
  </si>
  <si>
    <t>TARI 2</t>
  </si>
  <si>
    <t>L TARI 2</t>
  </si>
  <si>
    <t>MUSIK 1</t>
  </si>
  <si>
    <t>MUSIK 2</t>
  </si>
  <si>
    <t>L MUSIK 1</t>
  </si>
  <si>
    <t>L MUSIK 2</t>
  </si>
  <si>
    <t>L MUSIK 3</t>
  </si>
  <si>
    <t>L MUSIK 4</t>
  </si>
  <si>
    <t>TEATER 1</t>
  </si>
  <si>
    <t>L TEATER 1</t>
  </si>
  <si>
    <t>L TEATER 2</t>
  </si>
  <si>
    <t>L TEATER 3</t>
  </si>
  <si>
    <t>TEATER 2</t>
  </si>
  <si>
    <t>L ING 2</t>
  </si>
  <si>
    <t>L ING 3</t>
  </si>
  <si>
    <t>L ING 4</t>
  </si>
  <si>
    <t>L ING 5</t>
  </si>
  <si>
    <t>L JAWA 1</t>
  </si>
  <si>
    <t>L JAWA 2</t>
  </si>
  <si>
    <t>L JAWA 3</t>
  </si>
  <si>
    <t>L JAWA 4</t>
  </si>
  <si>
    <t>L JAWA 5</t>
  </si>
  <si>
    <t>L JAWA 6</t>
  </si>
  <si>
    <t>L JAWA 7</t>
  </si>
  <si>
    <t>L JAWA 8</t>
  </si>
  <si>
    <t>L JAWA 9</t>
  </si>
  <si>
    <t>L JAWA 10</t>
  </si>
  <si>
    <t>ML2 1</t>
  </si>
  <si>
    <t>L ML2 1</t>
  </si>
  <si>
    <t>ML2 2</t>
  </si>
  <si>
    <t>L ML2 2</t>
  </si>
  <si>
    <t>ML2 3</t>
  </si>
  <si>
    <t>L ML2 3</t>
  </si>
  <si>
    <t>ML2 4</t>
  </si>
  <si>
    <t>L ML2 4</t>
  </si>
  <si>
    <t>ML2 5</t>
  </si>
  <si>
    <t>L ML2 5</t>
  </si>
  <si>
    <t>ML3 1</t>
  </si>
  <si>
    <t>LML3 1</t>
  </si>
  <si>
    <t>ML3 2</t>
  </si>
  <si>
    <t>LML3 2</t>
  </si>
  <si>
    <t>ML3 3</t>
  </si>
  <si>
    <t>LML3 3</t>
  </si>
  <si>
    <t>ML3 4</t>
  </si>
  <si>
    <t>LML3 4</t>
  </si>
  <si>
    <t>ML3 5</t>
  </si>
  <si>
    <t>LML3 5</t>
  </si>
  <si>
    <t>ML4 1</t>
  </si>
  <si>
    <t>L ML4 1</t>
  </si>
  <si>
    <t>ML4 2</t>
  </si>
  <si>
    <t>L ML4 2</t>
  </si>
  <si>
    <t>ML4 3</t>
  </si>
  <si>
    <t>L ML4 3</t>
  </si>
  <si>
    <t>ML4 4</t>
  </si>
  <si>
    <t>L ML4 4</t>
  </si>
  <si>
    <t>ML4 5</t>
  </si>
  <si>
    <t>L ML4 5</t>
  </si>
  <si>
    <t>ML5 1</t>
  </si>
  <si>
    <t>LML5 1</t>
  </si>
  <si>
    <t>ML5 2</t>
  </si>
  <si>
    <t>LML5 2</t>
  </si>
  <si>
    <t>ML5 3</t>
  </si>
  <si>
    <t>LML5 3</t>
  </si>
  <si>
    <t>ML5 4</t>
  </si>
  <si>
    <t>LML5 4</t>
  </si>
  <si>
    <t>ML5 5</t>
  </si>
  <si>
    <t>LML5 5</t>
  </si>
  <si>
    <t>Mulok 2</t>
  </si>
  <si>
    <t>SEMESTER 1</t>
  </si>
  <si>
    <t>SEMESTER 2</t>
  </si>
  <si>
    <t>Harakat</t>
  </si>
  <si>
    <t>Asmaul Husna</t>
  </si>
  <si>
    <t>Terima Kasih kepada manusia</t>
  </si>
  <si>
    <t>Bersuci</t>
  </si>
  <si>
    <t>Kisah nabi Adam</t>
  </si>
  <si>
    <t>Mulok 3</t>
  </si>
  <si>
    <t>Mulok 4</t>
  </si>
  <si>
    <t>Mulok 5</t>
  </si>
  <si>
    <t>LAPORAN HASIL BELAJAR</t>
  </si>
  <si>
    <t>(RAPOR)</t>
  </si>
  <si>
    <t>Nama Peserta Didik</t>
  </si>
  <si>
    <t>Sekolah</t>
  </si>
  <si>
    <t>Semester</t>
  </si>
  <si>
    <t>Alamat</t>
  </si>
  <si>
    <t>Tahun Pelajaran</t>
  </si>
  <si>
    <t>Muatan Pelajaran</t>
  </si>
  <si>
    <t>Nilai   Akhir</t>
  </si>
  <si>
    <t>Capaian Kompetensi</t>
  </si>
  <si>
    <t>MUATAN LOKAL</t>
  </si>
  <si>
    <t>Predikat</t>
  </si>
  <si>
    <t>Keterangan</t>
  </si>
  <si>
    <t>Ketidakhadiran</t>
  </si>
  <si>
    <t>Sakit</t>
  </si>
  <si>
    <t>hari</t>
  </si>
  <si>
    <t>Izin</t>
  </si>
  <si>
    <t>Tanpa Keterangan</t>
  </si>
  <si>
    <t>Orang Tua,</t>
  </si>
  <si>
    <t>…………………………………………………..</t>
  </si>
  <si>
    <t>REKAP NILAI RAPORT</t>
  </si>
  <si>
    <t>JUMLAH</t>
  </si>
  <si>
    <t>CAPAIAN KELAS</t>
  </si>
  <si>
    <t>Pramuka</t>
  </si>
  <si>
    <t>MULOK</t>
  </si>
  <si>
    <t>EKSKUL</t>
  </si>
  <si>
    <t>MATA PELAJARAN</t>
  </si>
  <si>
    <t>Pendidikan Pancasila</t>
  </si>
  <si>
    <t>PREDIKAT</t>
  </si>
  <si>
    <t>EKSTRAKURIKULER</t>
  </si>
  <si>
    <t>SAKIT</t>
  </si>
  <si>
    <t>IJIN</t>
  </si>
  <si>
    <t>ALPA</t>
  </si>
  <si>
    <t>ABSENSI</t>
  </si>
  <si>
    <t>Wali Kelas</t>
  </si>
  <si>
    <t>BUKU INDUK</t>
  </si>
  <si>
    <t>Nilai</t>
  </si>
  <si>
    <t xml:space="preserve">Seni </t>
  </si>
  <si>
    <t>KETIDAKHADIRAN</t>
  </si>
  <si>
    <t xml:space="preserve">R A P O R </t>
  </si>
  <si>
    <t>PESERTA DIDIK</t>
  </si>
  <si>
    <t>SEKOLAH DASAR</t>
  </si>
  <si>
    <t>(SD)</t>
  </si>
  <si>
    <t>Nama Peserta Didik :</t>
  </si>
  <si>
    <t>NISN / NIS</t>
  </si>
  <si>
    <t>KEMENTERIAN PENDIDIKAN DAN KEBUDAYAAN</t>
  </si>
  <si>
    <t>REPUBLIK INDONESIA</t>
  </si>
  <si>
    <t>R A P O R</t>
  </si>
  <si>
    <t>SEKOLAH DASAR ( SD )</t>
  </si>
  <si>
    <t>Kode Pos</t>
  </si>
  <si>
    <t>Desa / Kelurahan</t>
  </si>
  <si>
    <t>Kecamatan</t>
  </si>
  <si>
    <t>Kabupaten / Kota</t>
  </si>
  <si>
    <t>Provinsi</t>
  </si>
  <si>
    <t>Website</t>
  </si>
  <si>
    <t>E-mail</t>
  </si>
  <si>
    <t>IDENTITAS PESERTA DIDIK</t>
  </si>
  <si>
    <t>Tempat, Tanggal Lahir</t>
  </si>
  <si>
    <t>Jenis Kelamin</t>
  </si>
  <si>
    <t>Agama</t>
  </si>
  <si>
    <t>Alamat Peserta Didik</t>
  </si>
  <si>
    <t>Nama Orang Tua</t>
  </si>
  <si>
    <t>Ayah</t>
  </si>
  <si>
    <t>Ibu</t>
  </si>
  <si>
    <t>Pekerjaan Orang Tua</t>
  </si>
  <si>
    <t>Alamat Orang Tua</t>
  </si>
  <si>
    <t>Jalan</t>
  </si>
  <si>
    <t>Kelurahan/Desa</t>
  </si>
  <si>
    <t>Wali Peserta Didik</t>
  </si>
  <si>
    <t>Pekerjaan</t>
  </si>
  <si>
    <t>Kepala Sekolah,</t>
  </si>
  <si>
    <t>KETERANGAN PINDAH SEKOLAH</t>
  </si>
  <si>
    <t>Nama Peserta Didik : ………………………………………………………</t>
  </si>
  <si>
    <t>Tanggal</t>
  </si>
  <si>
    <t>Kelas yang Ditinggalkan</t>
  </si>
  <si>
    <t>Alasan</t>
  </si>
  <si>
    <t>Tanda Tangan Kepala sekolah, Stempel Sekolah dan Tanda Tangan Orang Tua/Wali</t>
  </si>
  <si>
    <t>…………., …………………………………….</t>
  </si>
  <si>
    <t>____________________________</t>
  </si>
  <si>
    <t>NIP.</t>
  </si>
  <si>
    <t>Orang Tua/Wali</t>
  </si>
  <si>
    <t>MASUK</t>
  </si>
  <si>
    <t>1.</t>
  </si>
  <si>
    <t>Nomor Induk</t>
  </si>
  <si>
    <t>Masuk di Sekolah ini :</t>
  </si>
  <si>
    <t>a. Tanggal</t>
  </si>
  <si>
    <t>b. Di Kelas</t>
  </si>
  <si>
    <t>c. Tahun Pelajaran</t>
  </si>
  <si>
    <t>Mengetahui</t>
  </si>
  <si>
    <t>………………., …………………………………..</t>
  </si>
  <si>
    <t>Guru Kelas</t>
  </si>
  <si>
    <t xml:space="preserve">NISN </t>
  </si>
  <si>
    <t xml:space="preserve">menyebutkan  rukun Iman terutama Iman kepada Allah (Keesaan Allah/Al-Ahad) dan  iman kepada rasul. </t>
  </si>
  <si>
    <t>Menyimak</t>
  </si>
  <si>
    <t>Menanggapi bacaan</t>
  </si>
  <si>
    <t>Membaca</t>
  </si>
  <si>
    <t>Pancasila</t>
  </si>
  <si>
    <t>Peraturan</t>
  </si>
  <si>
    <t xml:space="preserve">mengidentifkasi aturan yang ada di rumah dan di sekolah serta melaksanakannya dengan bimbingan orang tua dan guru. </t>
  </si>
  <si>
    <t>Diri Sendiri</t>
  </si>
  <si>
    <t>mengenali  dirinya  sendiri,  sebagai  individu, bagian  dari  masyarakat  dan  lingkungannya,  sebagai  warga  negara  Indonesia  dan warga negara dunia.</t>
  </si>
  <si>
    <t>Bilangan</t>
  </si>
  <si>
    <t xml:space="preserve">Memahami makna angka untuk menghitung dalam kehidupan sehari-hari, serta dapat menggunakannya. </t>
  </si>
  <si>
    <t>Menghitung Angka</t>
  </si>
  <si>
    <t>menghitung dan menyatakan angka yang menyatakan jumlah dan angka yang menyatakan urutan dalam kehidupan seharihari</t>
  </si>
  <si>
    <t xml:space="preserve">menggunakan metode pengurangan pada saat mencari "sisa" (konteks sisa). </t>
  </si>
  <si>
    <t>Operasi Bilangan</t>
  </si>
  <si>
    <t xml:space="preserve">memahami konteks yang menggunakan 0, untuk memperdalam pemahaman tentang pengurangan (sisa). </t>
  </si>
  <si>
    <t xml:space="preserve">memperkaya pengalaman yang menjadi dasar pemahaman bentuk ruang. </t>
  </si>
  <si>
    <t>Bentuk ruang</t>
  </si>
  <si>
    <t xml:space="preserve">menghitung dengan benar dan mengurutkan angka dan jumlah potongan. </t>
  </si>
  <si>
    <t>Mengurutkan angka</t>
  </si>
  <si>
    <t xml:space="preserve">menunjukkan kemampuan dalam mengetahui dan mempraktekkan  jalan, lari, dan lompat aktivitas gerak dasar lokomotor,  </t>
  </si>
  <si>
    <t>Gerak dasar lokomotor</t>
  </si>
  <si>
    <t>mengenal dan mampu mempraktikkan aktivitas kebugaran jasmani untuk kesehatan diantaranya: sikap tubuh dalam keadaan diam, sikap tubuh dalam keadaan bergerak, sikap tubuh dalam posisi berdiri</t>
  </si>
  <si>
    <t>aktivitas kebugaran jasmani</t>
  </si>
  <si>
    <t xml:space="preserve">Menyebutkan arti nabi, rasul, dan mukjizat dengan menggunakan bahasa sendiri serta berani menyanyikan lagu atau selawat yang berisi tentang nabi dan rasul yang memiliki kisah kehidupan sederhana </t>
  </si>
  <si>
    <t xml:space="preserve">menjumlahkan untuk menemukan (konteks penggabungan) dengan "jadi berapa jika digabungkan". merupakan bentuk penjumlahan. berhitung dengan penjumlahan di bawah 10. </t>
  </si>
  <si>
    <t xml:space="preserve">mengenal berbagai macam topeng dari Indonesia.  Siswa mengenal konsep simetri. </t>
  </si>
  <si>
    <t xml:space="preserve">mengerti kosakata bentuk dan garis, nama-nama warna, warna panas, warna dingin dan warna netral, juga kosakata “tumpang tindih”, dan dapat  mengaplikasikan pemahamannya ke dalam karya. </t>
  </si>
  <si>
    <t>mengidentifikasi bentuk berulang Siswa dapat membuat kreasi dari bentuk yang berulang dengan cara memilih minimal 1 teknik: menggambar, kolase, menganyam, dan lain-lain.</t>
  </si>
  <si>
    <t xml:space="preserve">mengenal dan dapat menggunakan kosakata: Huruf, Abjad, Alfabet, Fonts. Siswa mengenali bahwa huruf dapat dipresentasikan dalam berbagai bentuk. </t>
  </si>
  <si>
    <t xml:space="preserve">mengenal dan dapat menggunakan kosakata: Bangunan, Gedung, Rumah, Kediaman, Arsitek (orang yang merancang bangunan), Arsitektur (bentuk hasil rancangan bangunan). </t>
  </si>
  <si>
    <t>menghasilkan teks deskripsi dan prosedur sederhana menggunakan kata/frasa sederhana dan gambar</t>
  </si>
  <si>
    <t>menggunakan bahasa formula untuk berpartisipasi dalam rutinitas kelas dan aktivitas belajar seperti menyampaikan perasaan, menyampaikan kebutuhan dan meminta pertolongan</t>
  </si>
  <si>
    <t xml:space="preserve">membaca dan memberikan respon terhadap teks pendek sederhana dan familiar dalam bentuk tulisan atau digital, termasuk teks visual, multimodal atau interaktif. </t>
  </si>
  <si>
    <t xml:space="preserve">memberikan respon terhadap teks pendek sederhana dan familiar dalam bentuk tulisan atau digital, termasuk teks visual, multimodal atau interaktif, </t>
  </si>
  <si>
    <t>mengenal benda-benda di dapur dan di kamar mandi, Peserta didik mampu merespon pertanyaan tentang pertanyaan tentang aktiftas di ruangan.</t>
  </si>
  <si>
    <t>mengekspresikan aktivitas sehari-hari menggunakan verb  ing dan mampu membuat kaliamat berdasarkan aktivitasnya, Peserta didik mampu membuat kalimat dengan menggunakan verb ing.</t>
  </si>
  <si>
    <t>mendeskripsikan keragaman agar Saling Mengenal (litaʿārafū), menyebutkan ajaran kebaikan dari Agama Islam dan Agama selain Islam, meyakini bahwa keragaman sebagai sunnatullah</t>
  </si>
  <si>
    <t xml:space="preserve">menyebutkan tanda-tanda usia balig atau kedewasaan, dapat membuat paparan mengenai tanda-tanda usia baligh dalam pandangan ilmu fkih  dan ilmu biologi, </t>
  </si>
  <si>
    <t>menceritakan kisah peristiwa hijrah Nabi ke Madinah, dapat membuat alur cerita kisah perjalanan hijrah melalui gambar dan keterangan sederhana</t>
  </si>
  <si>
    <t>menyimak, membaca, dan mendiskusikan bacaan, memahami dan menjelaskan permasalahan yang dihadapi tokoh cerita; mengucapkan kata-kata yang panjang; mengenal dan menggunakan kalimat transitif-intransitif dalam tulisan</t>
  </si>
  <si>
    <t>menjawab pertanyaan terkait isi teks yang dibacakan, mengenali dan menggunakan awalan ‘me-’ sesuai kaidah bahasa Indonesia</t>
  </si>
  <si>
    <t xml:space="preserve">mengidentifikasi ide pokok dan ide pendukung pada suatu paragraf atau teks, berpartisipasi aktif dalam diskusi, melakukan wawancara dan menuliskan laporannya, </t>
  </si>
  <si>
    <t>menjelaskan makna sila-sila Pancasila serta dapat memberikan contoh sikap dan perilaku yang sesuai dengan sila-sila Pancasila</t>
  </si>
  <si>
    <t xml:space="preserve">mengidentifkasi dan menuliskan aturan-aturan yang harus diketahui di sekolah, rumah, dan lingkungan sekitar serta mematuhinya. mendengarkan ketika teman atau guru berbicara. </t>
  </si>
  <si>
    <t>memahami tentang bagaimana bilangan cacah dinyatakan dalam notasi desimal</t>
  </si>
  <si>
    <t>mengembangkan pemahaman tentang pembagian bilangan bulat dan mengembangkan kemampuan untuk menggunakannya dengan tepat</t>
  </si>
  <si>
    <t>memahami pengertian dari satuan dan pengukuran suatu sudut sehingga siswa dapat mengukur besar suatu sudut.</t>
  </si>
  <si>
    <t>memahami arti hasil bagi bilangan nilai tempat kedua dan cara menghitung dengan pembagian bersusun pada operasi hitung pembagian</t>
  </si>
  <si>
    <t xml:space="preserve">mengamati dan menyusun bangun datar, kita akan fokus pada komponen bangun datar dan hubungan posisinya untuk memperdalam pemahaman anak terhadap bangun datar. Memahami hubungan antara garis sejajar dan tegak lurus. </t>
  </si>
  <si>
    <t xml:space="preserve">menghitung jika pembagi adalah angka 2 digit dan pembagi adalah angka 2 digit atau angka 3 digit, dan memahami bahwa perhitungan tersebut dapat dilakukan berdasarkan perhitungan dasar. </t>
  </si>
  <si>
    <t>merepresentasikan dan menguji hubungan antara dua besaran yang berubah. Kumpulkan bahan sesuai dengan tujuannya</t>
  </si>
  <si>
    <t>mengetahui tentang pembulatan angka. Memperkirakan hasil dari empat operasi aritmatika sesuai dengan tujuan</t>
  </si>
  <si>
    <t>memahami berbagai variasi pola gerak dasar lokomotor, non- lokomotor, dan manipulatif dalam berbagai permainan net diantaranya  dan pukulan backhand dengan benar.</t>
  </si>
  <si>
    <t>memahami berbagai  variasi pola gerak dasar lokomotor, non- lokomotor, dan manipulatif dalam berbagai permainan lapangan diantaranya, menangkap, memukul bola, berlari ke tiang hinggap, dan mematikan lawan dengan benar.</t>
  </si>
  <si>
    <t>memahami berbagai  variasi pola gerak dasar lokomotor, non- lokomotor, dan manipulatif dalam berbagai olahraga atletik diantaranya Jalan cepat:  dan memasuki garis finis dengan benar.</t>
  </si>
  <si>
    <t>menganalisis masalah sampah plastik dalam kelestarian lingkungan sekitar, memilih dua bahan dari sampah plastik untuk dimanfaatkan dalam pembuatan seni kriya ,</t>
  </si>
  <si>
    <t xml:space="preserve">memahami pengertian dan jenis-jenis tekstur, mengetahui bahan-bahan alami untuk membuat tekstur, mengetahui teknik pembuatan tekstur, merancang sebuah tekstur </t>
  </si>
  <si>
    <t xml:space="preserve">mengidentifikasi dan mengklasifikasi bendera berdasarkan bentuk dan fungsinya, membangun ide dan rancangan sebuah bendera hias, membuat bendera sebagai gambaran dari suatu hal </t>
  </si>
  <si>
    <t xml:space="preserve">mengenal dan memahami seni cetak; pengertian, jenis-jenis dan bahan, bereksperimen seni cetak secara sederhana dari kentang dan ketela, wawasan tentang hubungan seni cetak </t>
  </si>
  <si>
    <t xml:space="preserve">mengasosiasikan definisi “indah” atau “artistik” dari benda-benda di sekitarnya. Siswa mampu mendokumentasikan hasil pengamatannya. </t>
  </si>
  <si>
    <t>mengidentifikasi berbagai jenis garis, pada gambar ataupun pada benda-benda di sekitarnya</t>
  </si>
  <si>
    <t xml:space="preserve">memahami bahwa berbagai jenis bentuk dibentuk oleh berbagai macam garis. </t>
  </si>
  <si>
    <t>menunjukkan kemampuan dalam mengetahui dan mempraktekkan  gerak dasar lokomotor dan non-lokomotor sesuai dengan irama (ketukan) tanpa/dengan musik dalam aktivitas gerak berirama dengan benar.</t>
  </si>
  <si>
    <t>menunjukkan kemampuan dalam mempraktekkan  berbagai gerak dominan (bertumpu, bergantung, keseimbangan, berpindah/ lokomotor, tolakan, putaran, ayunan, melayang, dan mendarat) dalam aktivitas senam.</t>
  </si>
  <si>
    <t>TANGGAL RAPORT</t>
  </si>
  <si>
    <t>PROVINSI</t>
  </si>
  <si>
    <r>
      <rPr>
        <b/>
        <sz val="11"/>
        <color theme="0"/>
        <rFont val="Calibri"/>
        <family val="2"/>
        <scheme val="minor"/>
      </rPr>
      <t>CATATAN</t>
    </r>
    <r>
      <rPr>
        <sz val="11"/>
        <color theme="0"/>
        <rFont val="Calibri"/>
        <family val="2"/>
        <scheme val="minor"/>
      </rPr>
      <t xml:space="preserve">
</t>
    </r>
    <r>
      <rPr>
        <i/>
        <sz val="11"/>
        <color theme="0"/>
        <rFont val="Calibri"/>
        <family val="2"/>
        <scheme val="minor"/>
      </rPr>
      <t xml:space="preserve">Dalam aplikasi ini Anda tinggal mencopy paste {hindari pemakaian CUT] hasiL pengelolaan nilai FORMATI dan SUMATIF
</t>
    </r>
    <r>
      <rPr>
        <b/>
        <i/>
        <sz val="11"/>
        <color theme="0"/>
        <rFont val="Calibri"/>
        <family val="2"/>
        <scheme val="minor"/>
      </rPr>
      <t>Semoga sengan kehadiran aplikasi ini bisa memudahkan Anda dalam mengadministrasi raport sekolah penggerak</t>
    </r>
  </si>
  <si>
    <t>KELURAHAN</t>
  </si>
  <si>
    <t>menyimak dan menanggapi bacaan tentang bunyi dan pancaindra secara lisan, mengenali abjad, merangkai suku kata yang diawali huruf ‘b’, menulis huruf ‘B’ dan ‘b,’ serta menulis namanya sendiri</t>
  </si>
  <si>
    <t>menyimak dan menanggapi bacaan tentang tempat dan aturan bermain, mengenali tanda tanya dan tanda seru dalam kalimat, serta membaca dan menulis suku kata yang diawali dengan huruf ‘h’ dan ‘c’</t>
  </si>
  <si>
    <t xml:space="preserve">menyimak, menanggapi, dan menirukan gerakan pada bacaan tentang aneka gerak, melakukan instruksi serta membaca dan menulis suku kata yang diawali dengan huruf ‘l’ </t>
  </si>
  <si>
    <t xml:space="preserve">mengenali simbol-simbol Pancasila dan Lambang Negara Garuda Pancasila, serta menceritakan hubungannya. </t>
  </si>
  <si>
    <t xml:space="preserve">menghitung bilangan dengan menggunakan benda - benda disekitar,dan menerapkan tentang konsep hitungan. kemudian memperdalam pemahaman tentang angka 7-10. </t>
  </si>
  <si>
    <t>mendengarkan, memahami, dan mengidentifikasi bunyi bahasa daerah yang didengar dengan tepat. Melafalkan bunyi bahasa daerah yang didengar dengan tepat.</t>
  </si>
  <si>
    <t>mendengarkan, memahami, dan mengidentifikasi huruf lepas untuk menulis kata dan kalimat sederhana sesuai kaidah. Menebalkan dan menyalin huruf lepas pada kata atau kalimat sederhana sesuai kaidah.</t>
  </si>
  <si>
    <t>mengenal, memahami, dan mengidentifikasi teks deskriptif tentang anggota tubuh, pancaindra, wujud dan sifat benda, serta peristiwa alam dengan bantuan guru atau teman secara lisan dan tulis.</t>
  </si>
  <si>
    <t>menirukan secara lisan dan tulis teks deskriptif tentang anggota tubuh, pancaindra, wujud dan sifat benda, serta peristiwa alam.</t>
  </si>
  <si>
    <t>mendengarkan, memahami, dan mengidentifikai teks perintah dan permintaan tentang kegiatan diri sendiri secara lisan dan tulis.</t>
  </si>
  <si>
    <t>melakukan perintah dan permintaan sederhana tentang kegiatan diri sendiri secara lisan dan tulis.</t>
  </si>
  <si>
    <t>aku</t>
  </si>
  <si>
    <t>kesenenganku</t>
  </si>
  <si>
    <t>kegiatanku</t>
  </si>
  <si>
    <t>keluwargaku</t>
  </si>
  <si>
    <t>mengenal, memahami, mengidentifikasi teks puisi modern dalam bentuk lisan dan tulis.</t>
  </si>
  <si>
    <t>membaca ekspresif teks puisi modern.</t>
  </si>
  <si>
    <t>mengenal, memahami, dan mengidentifikasi teks dialog, teks cerita, dan teks drama dengan tatak rama.</t>
  </si>
  <si>
    <t>melakukan dialog, bermain peran, bercerita, dengan tatakrama.</t>
  </si>
  <si>
    <t>mengenal dan memahami unsur intrinsik teks crita rakyat secara lisan dan tulis.</t>
  </si>
  <si>
    <t>menceritakan kembali teks crita rakyat sesuai dengan urutan yang benar.</t>
  </si>
  <si>
    <t>mengenal, memahami, dan mengidentifikasi jenis teks narasi dan deskripsi.</t>
  </si>
  <si>
    <t>Guyup Rukun</t>
  </si>
  <si>
    <t xml:space="preserve">Gemi Nggunakake Energi
</t>
  </si>
  <si>
    <t xml:space="preserve">Peduli Marang Lingkungan
</t>
  </si>
  <si>
    <t xml:space="preserve">Sregep Makaryo
</t>
  </si>
  <si>
    <t xml:space="preserve">Judul Proyek </t>
  </si>
  <si>
    <t xml:space="preserve">PROYEK </t>
  </si>
  <si>
    <t>Proyek ini adalah proyek pertama di kelas 1. Proyek ini diharapkan membangun tiga dimensi Profil Pelajar Pancasila, yakni Beriman, Bertakwa Kepada Tuhan Yang Maha Esa, dan Berakhlak Mulia, kreatif dan bergotong royong. Pada proyek ini, siswa belajar untuk membuka diri mengenal stigma dan stereotip yang ia punya terhadap orang yang baru dikenal, mengeksplorasi pengetahuan (dari segi hukum, kebijakan, juga norma sosial) dan mengenal lebih dekat keberagaman agama dan keyakinan di Indonesia, mereduksi prasangka, refleksi diri, dan bersama-sama mewujudkan pelajaran yang mereka dapat melalui aksi nyata</t>
  </si>
  <si>
    <t>NILAI RAPORT</t>
  </si>
  <si>
    <t>KET</t>
  </si>
  <si>
    <t>Drumband</t>
  </si>
  <si>
    <t>BTQ</t>
  </si>
  <si>
    <t>TIK</t>
  </si>
  <si>
    <t>Al Banjari</t>
  </si>
  <si>
    <t>Karate</t>
  </si>
  <si>
    <t>Pencak Silat</t>
  </si>
  <si>
    <t>Pecinta Alam</t>
  </si>
  <si>
    <t>Jurnalistik</t>
  </si>
  <si>
    <t>Paduan Suara</t>
  </si>
  <si>
    <t>NAMA EKSKUL</t>
  </si>
  <si>
    <t>WAJIB</t>
  </si>
  <si>
    <t>PILIHAN 1</t>
  </si>
  <si>
    <t>PILIHAN 2</t>
  </si>
  <si>
    <t>PILIHAN 3</t>
  </si>
  <si>
    <t>PILIHAN 4</t>
  </si>
  <si>
    <t>Untuk nama EKSKUL sudah tersedia jadi tinggal memilih saja, tidak usah menulis ( untuk merubah nama EKSKUL,bisa lewat sheet MAPEL)</t>
  </si>
  <si>
    <t xml:space="preserve">mengenal  harakat sederhana fathatain, kasratain, dammatain, sukun, dan tasydid,  serta 1 surah al Ikhlas </t>
  </si>
  <si>
    <t>mengenal huruf hijaiah, harakat sederhana (fatihah,  kasrah, dan dammah), definisi Al-Quran, serta 1 surah pendek (al-Fatihah</t>
  </si>
  <si>
    <t>menyebutkan arti kalimah tayibah basmalah dan hamdalah serta menggambar kaligrafi basmalah dan hamdalah beserta artinya sehingga dapat menumbuhkan sikap pandai berterima kasih dan sikap santun.</t>
  </si>
  <si>
    <t xml:space="preserve">menyebutkan  asmaulhusna Ar-Rahman dan Ar-Rahim beserta artinya dan peran Muhammad saw. sebagai rasul serta membuat karya berupa kaligrafi asmaulhusna Ar-Rahman dan Ar-Rahim beserta artinya </t>
  </si>
  <si>
    <t>menyebutkan  rukun Islam, terutama kalimah syahadatain dan artinya; menyanyikan lagu dengan syair syahadatain beserta artinya</t>
  </si>
  <si>
    <t xml:space="preserve">menyebutkan  pengertian bersuci (taharah) dalam fikih; mempraktikkan tata cara berwudu dan bertayamum; dan menyebutkan hikmah dari hidup bersih </t>
  </si>
  <si>
    <t xml:space="preserve">menyebutkan arti terima kasih kepada manusia dan arti disiplin serta dapat membunyikan tepuk kasih sayang dan disiplin sehingga dapat menumbuhkan sikap kasih sayang dan disiplin. </t>
  </si>
  <si>
    <t>menyimak dan menanggapi bacaan tentang sikap baik kepada teman, mengenali tanda titik pada akhir kalimat serta membaca dan menulis kata-kata yang diawali dengan huruf ‘m’</t>
  </si>
  <si>
    <t xml:space="preserve">mengenali  dirinya  sendiri,  sebagai  individu, bagian  dari  masyarakat  dan  lingkungannya,  sebagai  warga  negara  Indonesia  dan warga negara dunia. </t>
  </si>
  <si>
    <t xml:space="preserve">mengenal karakteristik dan ciri-ciri fisik lingkungan rumah dan sekolah, sebagai bagian tidak terpisahkan dari wilayah NKRI. </t>
  </si>
  <si>
    <t xml:space="preserve">mampu menyadari pentingnya gotong royong dalam lingkungan keluarga dan lingkungan masyarakat. </t>
  </si>
  <si>
    <t xml:space="preserve">membaca jam yang ditemukan dalam kehidupan sehari-hari. Memiliki perhatian dan minat terhadap waktu dan menghubungkannya dengan situasi kehidupan sehari-hari. </t>
  </si>
  <si>
    <t xml:space="preserve">memiliki perhatian terhadap bilangan dengan mengamati menu makan siang sekolah. Mengatur dokumen atau data agar mudah dilihat. </t>
  </si>
  <si>
    <t>mengetahui situasi soal yang menggunakan pengurangan atau penjumlahan. Menyatakan situasi soal yang menggunakan pengurangan atau penjumlahan dalam operasi hitung, kemudian mendiskusikannya.</t>
  </si>
  <si>
    <t xml:space="preserve">memahami dan menguasai keterampilan menjumlahkan bilangan 1 digit yang hasilnya di atas angka 11. Memformulasikan situasi penjumlahan ke dalam operasi hitung dan bisa membaca operasi hitung.  </t>
  </si>
  <si>
    <t xml:space="preserve">memahami kebalikan dari penjumlahan di atas 10 yaitu pengurangan di atas 10, dan dapat menguasai keterampilan berhitung. </t>
  </si>
  <si>
    <t>menunjukkan kemampuan dalam Mengetahui dan mempraktekkan  jalan, lari, dan lompat aktivitas gerak dasar lokomotor, dengan benar.</t>
  </si>
  <si>
    <t xml:space="preserve">menunjukkan kemampuan dalam mengetahui dan mempraktekkan  Pengetahuan gerakan kaki, gerakan lengan, pengambilan napas, dan koordinasi gerakan renang gaya dada </t>
  </si>
  <si>
    <t>mengenal dan mampu mempraktikkan aktivitas kebugaran jasmani untuk kesehatan diantaranya</t>
  </si>
  <si>
    <t xml:space="preserve">menunjukkan kemampuan dalam mempraktekkan gerakan kaki, gerakan lengan, pengambilan napas, dan koordinasi gerakan renang gaya dada </t>
  </si>
  <si>
    <t>mengidentifikasi bentuk alami/natural dan bentuk buatan manusia. memahami bahwa dirinya dapat berperan merancang, merawat dan mengembangkan lingkungannya.</t>
  </si>
  <si>
    <t xml:space="preserve"> mengenal dan dapat menggunakan kosakata: Lengkung, Kurva, Bergelombang, Spiral, Garis Rangka/Outline. </t>
  </si>
  <si>
    <t>mengenal dan dapat menggunakan kosakata: Tekstur, Kasar, Halus, Bergerigi, Berbulu, Licin. Siswa mampu mengenali dan menggunakan tekstur yang didapat dari lingkungan sekitar ke dalam karyanya.</t>
  </si>
  <si>
    <t>mengenali bentuk dasar geometris/non geometris dan menggunakan garis untuk menggambar atau membuat kolase untuk membuat potret wajah sendiri atau orang lain.</t>
  </si>
  <si>
    <t>menuangkan pengalaman, pengamatan atau hasil tiruan bentuk ke dalam karya. Dan mengenali bentuk dasar geometris/non geometris dan menggunakan garis untuk membuat karya 2 atau 3 dimensi.</t>
  </si>
  <si>
    <t>mengeksplorasi proses pencampuran warna dan menemukan berbagai macam warna sebagai hasilnya.</t>
  </si>
  <si>
    <t>membuat sebuah lukisan yang didominasi dengan warna terang, dan menggunakan warna gelap untuk detail bagian.</t>
  </si>
  <si>
    <t>mampu membuat karya cetak dengan menggunakan pewarna basah dan bentuk natural dari dedaunan yang mereka pilih.</t>
  </si>
  <si>
    <t>menerapkan pengetahuan dan keterampilan yang telah dipelajarinya untuk membuat karya berdasarkan minat atau ketersediaan bahan di sekitarnya.</t>
  </si>
  <si>
    <t>menceritakan perbedaan gerak sehari-hari dan gerak tari yang dilakukannya berdasarkan pengalaman pribadi. Menilai kemampuan dirinya dalam melakukan gerak koordinasi tubuh.</t>
  </si>
  <si>
    <t>menerapkan unsur waktu dalam gerak tari sesuai iringan berdasarkan
tempo dengan merangkai gerak sesuai irama dan lagu.</t>
  </si>
  <si>
    <t xml:space="preserve">menerapkan unsur ruang gerak tari melalui rangsangan atau stimulus. membedakan unsur ruang gerak tari dengan melakukan pengamatan melalui rangsangan atau stimulus. </t>
  </si>
  <si>
    <t xml:space="preserve">merangkai gerak dengan menerapkan unsur tenaga dalam gerak tari melalui berbagai rangsangan. Membedakan penggunaan tenaga dalam gerak tari. </t>
  </si>
  <si>
    <t xml:space="preserve">bernyanyi secara mandiri dan bersama lagu nasional guna membangun rasa nasionalisme. Mampu bernyanyi lagu daerah secara mandiri dan bersama. </t>
  </si>
  <si>
    <t xml:space="preserve">mengidentifikasi dan menirukan pulsa dengan tempo sederhana. Mengidentifikasi dan menirukan pola ritme sederhana. </t>
  </si>
  <si>
    <t xml:space="preserve">menyanyikan lagu anak sederhana dengan birama 2/4 dengan iringan musik. Menyanyikan lagu anak sederhana dengan birama 3/4 dengan iringan musik sederhana. </t>
  </si>
  <si>
    <t xml:space="preserve">menemukan berbagai jenis warna bunyi non-musikal, baik melodis dan non-melodis. Mengidentifikasi berbagai suara alat musik, ritmis maupun
melodis. </t>
  </si>
  <si>
    <t>menggabungkan properti pendukung dengan gerak tubuh, suara, dan karakter yang dimainkan, berkolaborasi memainkan peran dengan properti, gerak tubuh, emosi, dan suara yang sesuai.</t>
  </si>
  <si>
    <t>mereplikasi emosi dan peristiwa melalui improvisasi gerak dan suara. Siswa mengakomodasi kemampuan berpikir secara artistik. Dan Siswa berekspresi melalui pertunjukan tablo secara berkelompok.</t>
  </si>
  <si>
    <t>meniru dan menggunakan properti dan kostum sesuai peran, mampu memerankan tokoh sesuai cerita dalam pertunjukan di kelas.</t>
  </si>
  <si>
    <t xml:space="preserve">mampu menyebutkan nama-nama hewan, menyebutkan hewan apa yang dimiliki dengan memasukkan konsep "have"serta mampu bertanya menggunakan kata tanya  "What pet do you have?"pada teman di kelasnya </t>
  </si>
  <si>
    <t>§  Membaca Surah an-Nas</t>
  </si>
  <si>
    <t xml:space="preserve">membaca Surat an-Nās dengan tartil.menunjukkan hafalan Surah an-Nās dengan lancar. menyebutkan huruf hijaiah bersambung sesuai dengan makhārijul ḥurūf; </t>
  </si>
  <si>
    <t>§  Allah al-Ḥafīẓ</t>
  </si>
  <si>
    <t>menunjukkan perilaku bersyukur sebagai implementasi dari pemahaman makna asmaulhusna al-Walī dengan penuh tanggung jawab</t>
  </si>
  <si>
    <t> Sayang Kepada Sesama</t>
  </si>
  <si>
    <t>menyakini dengan sungguh-sungguh bahwa sikap menyayangi manusia cerminan dari iman; memberikan contoh-contoh sikap menyayangi manusia  dengan benar;</t>
  </si>
  <si>
    <t>menerima dengan ikhlas bahwa azan adalah panggilan Allah kepada hamba-Nya untuk melaksanakan salat; menjelaskan ketentuan.</t>
  </si>
  <si>
    <t>azan</t>
  </si>
  <si>
    <t>meyakini dengan sungguh-sungguh kebenaran kisah Nabi Nuh a.s. dan menjelaskan biografi Nabi Nuh a.s. dengan baik.</t>
  </si>
  <si>
    <t>terbiasa dan senang membaca Al-Qur’an dengan tartil dan dapat membaca QS. al-Falaq dengan tartil.</t>
  </si>
  <si>
    <t>menyebutkan nama-nama Malaikat dan tugasnya, membuat karya gambar tentang nama malaikat dan tugastugasnya.</t>
  </si>
  <si>
    <t>menerima makna zikir setelah salat sebagai wujud berserah diri kepada Allah Swt., nenunjukkan sikap berserah diri kepada Allah Swt. sebagai implementasi makna zikir setelah salat</t>
  </si>
  <si>
    <t>menjelaskan kisah Nabi Ibrahim a.s. di masa kanak-kanak dengan benar; dan menceritakan kembali kisah Nabi Ibrahim a.s. di masa kanak-kanak dengan baik dan benar.</t>
  </si>
  <si>
    <t>menyimpulkan perasaan tokoh cerita dan menyampaikan pendapat terhadap cerita dengan mengaitkan pesan pada cerita dengan pengalaman pribadinya.</t>
  </si>
  <si>
    <t xml:space="preserve">menuliskan kalimat dengan kombinasi subjek, predikat, dan objek;dan menceritakan sebuah kejadian secara runtut.
</t>
  </si>
  <si>
    <t>berbicara dengan volume yang tepat sesuai konteks dan tempat berbicara; dan membuat cerita dengan struktur awal, tengah, dan akhir yang sederhana.</t>
  </si>
  <si>
    <t>membedakan informasi yang bersifat fakta dan opini pada cerita; dan membuat beberapa kalimat berisi informasi menggunakan kata kunci sesuai topik;</t>
  </si>
  <si>
    <t xml:space="preserve">menulis kalimat dengan menggunakan tanda baca koma; dan mengategorikan kata kunci dari informasi pada pengatur grafis sederhana.
</t>
  </si>
  <si>
    <t xml:space="preserve">memahami kata-kata baru pada gambar; dan menuliskan nama-nama pekerjaan;
</t>
  </si>
  <si>
    <t>mengingat dan menyebutkan informasi kunci pada teks yang dibacakan dengan tepat; dan berbicara sopan menggunakan kalimat imbauan dan ajakan.</t>
  </si>
  <si>
    <t xml:space="preserve">menjelaskan informasi yang ada di dalamnya;dan membaca kata-kata yang sering ditemui sehari-hari.
</t>
  </si>
  <si>
    <t>mengelompokkan aturan di sekolah sehingga dapat menceritakan sikap patuh dan tidak patuh di  rumah dan di sekolah dengan baik, serta membuat kesepakatan sederhana dengan baik.</t>
  </si>
  <si>
    <t>menunjukkan sikap beriman dan bersyukur kepada Tuhan Yang Maha Kuasa yang telah menciptakannya sebagai cerminan nilai Pancasila dan Profil Pelajar Pancasila.</t>
  </si>
  <si>
    <t>menunjukkan sikap berpikir kritis sebagai aspek nilai Profil Pelajar Pancasila dan menunjukkan sikap berkebinekaan global dan gotong royong.</t>
  </si>
  <si>
    <t>menunjukkan sikap demokratis, saling menghargai, gotong royong dan bekerja sama sebagai bentuk kekompakan.</t>
  </si>
  <si>
    <t>membilang dengan menggunakan benda konkret atau abstrak yang dapat dikelompokkan menjadi ratusan dan menghitung penjumlahan dan pengurangan dengan menggunakan bentuk puluhan.</t>
  </si>
  <si>
    <t xml:space="preserve">menuliskan kalimat matematika dari penjumlahan dua bilangan yang terdiri dari dua angka dari situasi tertentu dan mengungkapkan cara penghitungannya
</t>
  </si>
  <si>
    <t xml:space="preserve">Membaca waktu pada jam dinding dalam satuan menit dan selisih waktu awal dan akhir sebagai durasi atau lama waktu.
</t>
  </si>
  <si>
    <t>mengenali situasi yang menggunakan penjumlahan dan menuliskan kalimat matematikanya, dan memikirkan cara menyelesaikan penjumlahan bilangan 2 angka yang tidak mengalami penambahan angka pada hasil penjumlahannya.</t>
  </si>
  <si>
    <t>mengenali soal cerita yang menggunakan pengurangan dan menuliskan kalimat matematikanya, lalu mengurangkan dua bilangan yang terdiri atas dua angka secara bersusun tanpa meminjam.</t>
  </si>
  <si>
    <t>memikirkan tentang bagaimana membandingkan panjang pita dan memahami bahwa pita tersebut dapat dibandingkan dengan menggunakan panjang satuan yang berbeda-beda.</t>
  </si>
  <si>
    <t>mendata banyaknya peserta didik yang melakukan pekerjaan rumah tertentu, menghitung banyaknya peserta didik yang melakukan pekerjaan rumah yang sama, lalu menyajikannya dalam bentuk grafik</t>
  </si>
  <si>
    <t>menyatakan banyaknya semua benda dengan menggunakan banyaknya piring dan banyaknya benda tiap piring, jika banyaknya benda di setiap piring sama</t>
  </si>
  <si>
    <t>menyusun tabel perkalian bilangan 2 melalui soal bergambar tentang mencari banyaknya anak yang naik bianglala.</t>
  </si>
  <si>
    <t xml:space="preserve">membaca permasalahan yang disajikan kemudian memutuskan operasi penjumlahan, pengurangan, atau perkalian yang paling cocok digunakan untuk menyelesaikannya. </t>
  </si>
  <si>
    <t>memahami pola pada tabel perkalian dan menghitung hasil perkalian dengan membuat satu tabel perkalian berisi perkalian bilangan 1 sampai 9.</t>
  </si>
  <si>
    <t xml:space="preserve">membedakan garis lurus dan kurva lengkung pada benda-benda konkret, dan mengenali bentuk garis lurus.
</t>
  </si>
  <si>
    <t>membilang hal-hal konkret sambil mengingat kembali materi yang telah dipelajari oleh peserta didik.</t>
  </si>
  <si>
    <t>memperdalam pemahaman mengenai arti dan representasi dari pecahan.</t>
  </si>
  <si>
    <t xml:space="preserve">menunjukkan kemampuan dalam mengategorikan dan mampu mempraktikkan pola gerak dasar jalan, lari, lompat, dan meloncat dengan benar </t>
  </si>
  <si>
    <t xml:space="preserve">menunjukkan kemampuan dalam mengategorikan dan mampu mempraktikkan pola gerak dasar nonlokomotor seperti gerakan memutar, mengayun, membungkuk, menekuk, dan meliuk dengan benar </t>
  </si>
  <si>
    <t>menunjukkan kemampuan dalam mengategorikan dan mampu mempraktikkan pola gerak dasar manipulatif seperti gerakan melempar, menangkap, menendang, menahan, dan menggiring bola dengan benar</t>
  </si>
  <si>
    <t xml:space="preserve">menunjukkan kemampuan dalam mengategorikan dan mampu mempraktikkan aktivitas pembelajaran pola gerak dominan pada senam seperti bertumpu, bergantung, keseimbangan,  berpindah/lokomotor, tolakan, putaran,  ayunan, melayang, dan mendarat dengan benar </t>
  </si>
  <si>
    <t>menunjukkan kemampuan dalam mengategorikan dan mampu mempraktikkan pola gerak dasar lokomotor dan nonlokomotor sesuai dengan irama (ketukan) tanpa/dengan musik dalam aktivitas gerak berirama dengan benar</t>
  </si>
  <si>
    <t xml:space="preserve">menunjukkan kemampuan dalam mengategorikan dan mampu mempraktikkan pengenalan air dengan benar </t>
  </si>
  <si>
    <t xml:space="preserve">menunjukkan kemampuan dalam mengategorikan dan mampu mempraktikkan aktivitas latihan kebugaran jasmani untuk kesehatan seperti latihan sikap tubuh dalam keadaan diam dan bergerak dengan benar </t>
  </si>
  <si>
    <t>menunjukkan kemampuan dalam mengategorikan dan mampu menerapkan konsep cara menjaga kebersihan lingkungan rumah, kelas, sekolah, dan lain-lain sesuai dengan pola perilaku hidup sehat</t>
  </si>
  <si>
    <t>menggunakan  kata tanya  "do you like ...?" kepada teman-teman,  orang tua, dan guru menggunakan bahasa tubuh yang baik dengan ramah dan tepat.</t>
  </si>
  <si>
    <t>menyebutkan,  mengungkapkan,  dan menanyakan  tentang  buah  kesukaannya  dan  kesukaan temannya  dengan penuh percaya diri.</t>
  </si>
  <si>
    <t>menyebutkan, mengungkapkan benda-benda di kelas dalam bentuk tunggal dan jamak.</t>
  </si>
  <si>
    <t>menyebutkan dan menghitung angka 11-20 serta menghitung  benda menggunakan  konsep "There  is dan There are".</t>
  </si>
  <si>
    <t>mengucapkan, menyebutkan dan menggunakan preposisi  melalui benda-benda di kelas yang berhubungan dengan angka.</t>
  </si>
  <si>
    <t>menyebutkan  kata my and your, juga dapat menyebutkan  kata his dan her dalam memperkenalkan  keluarga dan teman.</t>
  </si>
  <si>
    <t>menyebutkan  kata my, your, juga  menyebutkan   kata  his dan her. Mengidentiflkasi   anggota keluarga dan menyebutkan  karakteristiknya   /Ciri fisik  masing-masing anggota keluarga.</t>
  </si>
  <si>
    <t>menyebutkan   nama-nama hewan dan mendiskripsikan  karakteristik   hewan meggunakan kata big, small, tall or short.</t>
  </si>
  <si>
    <t>menyebutkan  nama hewan dan bagian tubuh  pada binatang.</t>
  </si>
  <si>
    <t>mengucapkan  dan menyebutkan   nama makanan  dan minuman.  Peserta didik  juga  dapat  menggunakan  yes/no question dengan menggunakan nama makanan dan minuman.</t>
  </si>
  <si>
    <t>membaca, menuis, Menjelaskan pesan pokok dan menghafal serta membuat  paparan yang  berisi Q.S. al-Ḥujurāt/49:13 tentang keragaman sebagai sunnatullah dan Hadis terkait</t>
  </si>
  <si>
    <t>membaca Q.S.At-Tīn dengan tartil, memahami hukum bacaan Nun sukun atau Tanwin, serta hadis tentang silaturahmi, serta dapat menulis dan menjelaskan pesan- pesan pokok Q.S. At-Tīn dengan baik</t>
  </si>
  <si>
    <t xml:space="preserve">menjelaskan arti Asmaul Husna al-Mālik, al-Azīz, al-Quddūs, As- Salām dan al-Mu’min, dapat membuat karya berupa kaligraf al-Mālik, al-Azīz, al-Quddūs, As-Salām dan al-Mu’min  beserta artinya </t>
  </si>
  <si>
    <t>menjelaskan arti iman kepada Rasul, menyebutkan sifat-sifat Rasul, dapat membuat karya poster tentang keteladanan sifat rasul sidiq, amanah, tabligh, dan fathonah</t>
  </si>
  <si>
    <t>menjelasakan makna salam, sikap senang menolong orang lain, ciri-ciri munafk, dapat membuat paparan mengenai salam, sikap senang menolong orang lain, dan ciri-ciri munafik</t>
  </si>
  <si>
    <t>menjelaskan ketentuan dan tata cara salat Jumat, salat duha dan salat tahajud, dapat mempraktikkan ibadah salat Jumat, salat duha dan salat tahajud</t>
  </si>
  <si>
    <t>menceritakan kisah Nabi Muhammad membangun Kota Madinah, dapat membuat paparan mengenai kisah Nabi Muhammad membangun Kota Madinah dengan mempersaudarakan umat</t>
  </si>
  <si>
    <t>menyebutkan permasalahan yang dialami tokoh di dalam cerita, menilai kesesuaian antara ilustrasi dengan isi teks, membedakan informasi fakta dan opini</t>
  </si>
  <si>
    <t xml:space="preserve">memahami instruksi yang disampaikan secara audio, menemukan dan mengidentifikasi informasi di dalam teks dan gambar, menyampaikan pendapat tentang informasi di dalam teks, dan membuat teks narasi </t>
  </si>
  <si>
    <t>menyampaikan pendapat tentang isi dan ilustrasi teks, memahami kejadian dan perubahan perasaan tokoh dalam cerita, dan menggunakan kalimat efektif</t>
  </si>
  <si>
    <t xml:space="preserve"> memahami tujuan dan pesan yang disampaikan penulis dalam tulisannya, memahami dan menggunakan tanda baca dalam penulisan angka atau nilai uang, dan memahami dan menulis teks prosedur</t>
  </si>
  <si>
    <t>mengenal identitas dirinya teman-temannya sesuai budaya, minat dan perilakunya, serta cara berkomunikasi dengan mereka, dan mengenali karakteristik fisik dan non-fisik orang dan benda yang ada di lingkungan sekitarnya</t>
  </si>
  <si>
    <t>mengenal lingkungan rumah,  sekolah, lingkungan (RT/RW/desa/kelurahan dan kecamatan) sebagai bagian tidak terpisahkan dari wilayah NKR</t>
  </si>
  <si>
    <t xml:space="preserve">menyadari pentingnya gotong royong dalam lingkungan keluarga dan lingkungan masyarakat  danm menganalisis karakteristik peran setiap individu untuk dapat kontribusi dalam gotong royong. </t>
  </si>
  <si>
    <t xml:space="preserve">menggunakan operasi hitung bilangan bulat untuk menyelesaikan masalah. Menggunakan tanda kurung ( ) dalam menerapkan empat operasi dasar campuran aritmatika pada bilangan bulat. </t>
  </si>
  <si>
    <t xml:space="preserve">memahami arti satuan dan ukuran luas, serta mampu menghitung luas dan mencari panjang sisi dari suatu persegi yang diketahui luasnya, </t>
  </si>
  <si>
    <t>memperdalam pemahaman tentang bilangan desimal dan operasi hitung yang melibatkan bilangan desimal. .</t>
  </si>
  <si>
    <t>meringkas konversi unit menggunakan desimal dan meringkas besar kecilnya bilangan desimal.</t>
  </si>
  <si>
    <t xml:space="preserve">mengumpulkan dan menyusun bahan sesuai dengan tujuan sehingga dapat diekspresikan dengan cara yang mudah dipahami menggunakan tabel dan diagram, dan karakteristiknya dapat diselidiki. </t>
  </si>
  <si>
    <t xml:space="preserve">menggunakan operasi perkalian dan pembagian pada bilangan desimal. Menggunakan operasi perkalian dan pembagian pada bilangan desimal. </t>
  </si>
  <si>
    <t xml:space="preserve">menyelidiki hubungan antar dua besaran yang berubah seiring waktu dan mampu menuliskan perubahannya. Menggunakan grafik untuk menunjukkan perubahan dan membaca karakteristik perubahan. </t>
  </si>
  <si>
    <t xml:space="preserve">Menambah pengalaman dalam memahami jumlah dan cara mengukurnya melalui kegiatan membandingkan besar benda, dan lain-lain. Secara langsung dapat mengukur panjang, luas , dan volume. </t>
  </si>
  <si>
    <t>mengidentifikasi bagian tubuh tumbuhan dan mendeskripsikan fungsinya, Mendeskripsikan proses fotosintesis dan mengaitkan pentingnya proses ini bagi makhluk hidup,</t>
  </si>
  <si>
    <t>menceritakan perkembangan sejarah daerah tempat tinggal,Mengidentifikasi dan menunjukkan kekayaan alam yang ada di daerah tempat tinggal</t>
  </si>
  <si>
    <t>mengenali materi dan karakteristiknya,Mempelajari karakteristik wujud zat/materi.,Mencari tahu bagaimana perubahan wujud zat terjadi</t>
  </si>
  <si>
    <t>mendeskripsikan keragaman budaya dan kearifan lokal di daerahnya masing-masing,Mengetahui manfaat dan pelestarian keragaman budaya di Indonesia.</t>
  </si>
  <si>
    <t>mengidentifikasi ragam gaya yang terlibat dalam aktivitas sehari-hari, Memanfaatkan gaya tersebut untuk membantu manusia mengatasi tantangan dalam kehidupan sehari-hari</t>
  </si>
  <si>
    <t>mengenal cara mendapatkan barang kebutuhan,Mengaitkan pemahaman terhadap kebutuhan dan keinginan dengan nilai guna barang dan skala prioritas</t>
  </si>
  <si>
    <t>memahami berbagai variasi pola gerak dasar lokomotor, non-lokomotor, dan manipulatif dalam berbagai permainan invasi diantaranya Permainan sepak bola</t>
  </si>
  <si>
    <t xml:space="preserve">menunjukkan kemampuan dalam mempraktikkan berbagai  variasi pola gerak dasar lokomotor, non-lokomotor, dan manipulatif dalam berbagai olahraga tradisional anak Indonesia </t>
  </si>
  <si>
    <t>memahami pola langkah dasar, gerak dan ayunan lengan dan tangan, pelurusan sendi, dan irama gerak dengan benar</t>
  </si>
  <si>
    <t>memahami berbagai variasi pola gerak dominan senam lantai tanpa menggunakan alat dengan benar dan memhami variasi berbagai pola gerak dominan senam lantai dengan mengguna-kan alat dengan benar</t>
  </si>
  <si>
    <t>memahami berbagai  variasi pola gerak dasar lokomotor, non- lokomotor, dan manipulatif dalam berbagai beladiri diantaranya pencak silat</t>
  </si>
  <si>
    <t>memahami gerak dasar pengenalan air, gerakan meluncur, gerakan kaki, gerakan lengan, gerakan mengambil napas, dan koordinasi gerakan renang gaya dada menempuh jarak 15 meter dengan benar</t>
  </si>
  <si>
    <t>memahami dan mampu menerapkan konsep pemeliharaan kebersihan dan kesehatan alat reproduksi, serta kesehatan diri dan orang lain dari penyakit menular dan tidak menular sesuai dengan pola perilaku hidup sehat.</t>
  </si>
  <si>
    <t>memahami masalah sampah dan lingkungan, siswa peduli dengan masalah lingkungan dalam bentuk respon yang kreatif</t>
  </si>
  <si>
    <t>peduli dengan masalah lingkungan dalam bentuk respon yang kreatif,dan membuat desain (merancang) produk  dari sampah plasti berdasarkan prinsip desain yang baik</t>
  </si>
  <si>
    <t>mengerti unsur sains dalam layang-layang,  merancang layang-layang, menggambar/melukis/menghias layang-layang,  dan mengoperasikan layang-layang</t>
  </si>
  <si>
    <t>memahami bentuk dan fungsi dasar/sederhana wayang. mengidentifkasi hubungan wayang dengan seni rupa dan seni dan tradisi. Dan membuat tokoh wayang versinya sendiri</t>
  </si>
  <si>
    <t xml:space="preserve"> memahami bentuk dan fungsi dasar/sederhana jadwal pelajaran, Siswa dapat merancang jadwal pelajaran hias. </t>
  </si>
  <si>
    <t>memperagakan ciri khas gerak tari dari fora, fauna, dan makhluk hidup di sekitar lingkungannya secara individu maupun kelompok.</t>
  </si>
  <si>
    <t>memperagakan gerak tari permainan tradisional egrang, baik secara individu maupun kelompok.</t>
  </si>
  <si>
    <t>memperagakan gerak tari permainan tradisional engklek, baik secara individu maupun kelompok.</t>
  </si>
  <si>
    <t>membuat gerak tari berdasarkan pada cerita fabel, legenda, dan sejarah secara individu maupun kelompok.</t>
  </si>
  <si>
    <t xml:space="preserve">memahami karya dan penuturan seniman atau pengrajin setempat. Dan mengamati karya dan penuturan seniman atau pengrajin setempat. </t>
  </si>
  <si>
    <t xml:space="preserve">mengasah kemampuannya mendengar dan mengenali berbagai bunyi yang ada di lingkungan sekitar dan mengenali berbagai jenis alat musik berdasarkan cara memainkannya. </t>
  </si>
  <si>
    <t xml:space="preserve">memahami pola irama sederhana not penuh, setengah, seperempat, dan seperdelapan dan mengasah kemampuan musikalitasnya dengan menirukan pola irama sederhana. </t>
  </si>
  <si>
    <t xml:space="preserve">memahami perbedaan bunyi dari tangga nada diatonis dan mengidentifikasikan macam-macam alat musik melodis. </t>
  </si>
  <si>
    <t>menggabungkan permainan alat musik ritmis dan melodis dan mengkreasikan sebuah lagu sederhana baik secara irama maupun melodi</t>
  </si>
  <si>
    <t xml:space="preserve">mengasah kemampuan musikal dan multitaskingnya melalui primavista ritmis. </t>
  </si>
  <si>
    <t>melatih konsentrasi melalui kegiatan primavista not angka. Membaca partitur not angka pada lagu-lagu sederhana
secara menyeluruh.</t>
  </si>
  <si>
    <t xml:space="preserve">memahami hubungan antarnada melalui pemahaman interval dan harmoni sederhana. </t>
  </si>
  <si>
    <t>membaca not angka sesuai dengan solmisasinya pada materi lagu Padhang Wulan dan Ibu Kita Kartini.</t>
  </si>
  <si>
    <t xml:space="preserve">mengasah kepekaannya mendengar melalui pengenalan keras dan lembutnya bunyi. Berekspresi dalam menyanyikan sebuah lagu. </t>
  </si>
  <si>
    <t xml:space="preserve">memahami perbedaan ayunan birama 4/4, 2/4, dan 3/4. Memahami peran dirigen dalam sebuah aubade atau paduan suara. </t>
  </si>
  <si>
    <t xml:space="preserve">mengkategorikan lagu anak, lagu daerah, lagu nasional, dan lagu popular berdasarkan lirik dan karakternya. Memaknai lirik dan karakter yang terkandung pada sebuah lagu. </t>
  </si>
  <si>
    <t xml:space="preserve">bereksperimen dengan nada secara lebih mendalam. Menuangkan ide dan mengasah kreatifitasnya dalam menciptakan pola irama dalam sebuah lagu. </t>
  </si>
  <si>
    <t>mengenali keberagaman bahasa dan musik-musik daerah di Indonesia.  Mengambil sebuah keputusan sesuai preferensinya. Mengekspresikan dirinya dalam menampilkan lagu pilihannya.</t>
  </si>
  <si>
    <t>bereksperimen dengan bunyi lebih mendalam. Mempelajari bagaimana caranya menyamakan bunyi sesuai tinggi rendah nadanya.</t>
  </si>
  <si>
    <t xml:space="preserve">bereksperimen dengan seluruh elemen-elemen musik secara lebih mendalam. Menuangkan ide dan mengasah kreatifitasnya dalam menciptakan lagu sderhana secara utuh. </t>
  </si>
  <si>
    <t>melatih kekompakan, sikap kooperatif, dan toleransi dalam bekerja tim. Melatih mental dan kepercayaan dirinya dalam mempertunjukkan hasil kreativitasnya.</t>
  </si>
  <si>
    <t>menggabungkan properti pendukung dengan peran yang dimainkan. Dan memainkan peran binatang dan peristiwa alam dengan properti yang sesuai.</t>
  </si>
  <si>
    <t xml:space="preserve">mengingat dialog sederhana, gerak tubuh, suara, dan emosi dirinya sendiri dan orang-orang di sekitarnya dan meniru dialog sederhana, gerak tubuh, suara, dan emosi dirinya sendiri dan orang-orang di sekitarnya.  </t>
  </si>
  <si>
    <t>mengingat gerak tubuh, suara, dan emosi manusia dan hewan dan meniru karakter manusia dan hewan. Serta memainkan peran cerita fabel dan legenda dengan properti yang sesuai.</t>
  </si>
  <si>
    <t>menggabungkan properti pendukung dengan peran yang dimainkan dan berkolaborasi memainkan peran cerita kehidupan sehari-hari dengan properti yang sesuai.</t>
  </si>
  <si>
    <t xml:space="preserve">memahami ide pokok dari informasi yang disampaikan secara lisan dengan bantuan visual, serta menggunakan kosa kata sederhana. </t>
  </si>
  <si>
    <t xml:space="preserve">mengikuti rangkaian instruksi sederhana yang berkaitan dengan prosedur kelas dan aktivitas belajar dengan bantuan visual </t>
  </si>
  <si>
    <t>membaca dan memberikan respon terhadap teks pendek sederhana dan familiar dalam bentuk tulisan atau digital, termasuk teks visual, multimodal atau interaktif</t>
  </si>
  <si>
    <t xml:space="preserve">menulis kosakata sederhana yang berkaitan dengan lingkungan kelas dan rumah dalam Bahasa Inggris menggunakan ejaan y ng diciptakan sendiri oleh anak. </t>
  </si>
  <si>
    <t xml:space="preserve">mengenal dan memahami teks
tembang dolanan.
</t>
  </si>
  <si>
    <t xml:space="preserve">melagukan dan mengapresiasi
tembang dolanan
</t>
  </si>
  <si>
    <t xml:space="preserve">mengenal dan memahami sandhangan aksara Jawa.
</t>
  </si>
  <si>
    <t xml:space="preserve">menulis kalimat dengan huruf latin dan huruf Jawa menggunakan sandhangan aksara Jawa.
</t>
  </si>
  <si>
    <t xml:space="preserve">mengenal, memahami, dan
mengidentifikasi kata berimbuhan dalam teks sesuai kaidah.
</t>
  </si>
  <si>
    <t xml:space="preserve">menulis kalimat menggunakan kata berimbuhan.
</t>
  </si>
  <si>
    <t xml:space="preserve">melafalkan, mengartikan, dan menjelaskan makna isi pokok Surah al-Ma’un dengan benar serta mempraktikkan hadis tentang anak yatim dalam bentuk  perilaku menyayangi anak yatim dengan benar. 
</t>
  </si>
  <si>
    <t xml:space="preserve">menjelaskan makna dan menyimpulkan perilaku terpuji yang sesuai dengan asmaulhusna asmaulhusna al-Qawiyyu, al-Qayyum, al- Muhyi, al-Mumit, dan al-B a’is. </t>
  </si>
  <si>
    <t>1. Meyakini  makna hidup indah saling menghargai dan tugas utama sebagai khalifah, menampilkan contoh-contoh perilaku saling menghargai dan tugas utama sebagai khalifah  dengan benar.</t>
  </si>
  <si>
    <t xml:space="preserve">menjelaskan dan mempraktikkan makna zakat, infak, sedekah, dan hadiah dengan benar. </t>
  </si>
  <si>
    <t>menjelaskan pengertian  dan menghubungkan peristiwa Fathu Makkah dan Haji Wada dengan perilaku terpuji sehari-hari dengan benar.</t>
  </si>
  <si>
    <t xml:space="preserve">menemukan perilaku-perilaku yang sesuai dengan isi Al-Qur’an Surah Ali ‘Imran /3: 64 dan al-Baqarah/2: 256 dengan benar. </t>
  </si>
  <si>
    <t>menumbuhkan sikap gotong-royong dan mawas diri sebagai bentuk keimanan kepada hari akhir dengan benar.</t>
  </si>
  <si>
    <t xml:space="preserve">meneladani Rasulullah saw. dalam berinteraksi dengan  pemeluk agama lain dengan benar </t>
  </si>
  <si>
    <t xml:space="preserve">menemukan hikmah dan mempraktikkan manasik haji dan kurban sesuai ketentuan  dengan benar </t>
  </si>
  <si>
    <t xml:space="preserve">menjelaskan kisah perjuangan khulafaurrasyidin dan membiasakan perilaku terpuji gemar menolong sebagai bukti  mengimani perjuangan khulafaurrasyidin dalam berdakwah dengan tepat. </t>
  </si>
  <si>
    <t>menghargai karakter unik teman kalian, serta menunjukkan integritas dan berakhlak baik dalam lingkungan belajar dan sosial melalui berbagai kegiatan bersama.</t>
  </si>
  <si>
    <t>mempelajari berbagai jenis buku baik fiksi maupun nonfiksi, memupuk kegemaran membaca, mengenal bagian-bagian buku dan proses pembuatannya, hingga belajar menulis cerita sendiri.</t>
  </si>
  <si>
    <t>mengembangkan bakat diri serta tulus dalam menghargai karya orang lain dan mendalami kisah sebuah prestasi lewat hobi, berkomunikasi melalui surat dengan tokoh inspiratif,</t>
  </si>
  <si>
    <t>meneladani kisah tokoh pada teks, mencari informasi dari tokoh melalui wawancara, dan menjadi pribadi yang unggul serta berprestasi yang melaksanakan nilai-nilai luhur tersebut dalam kehidupan sehari-hari.</t>
  </si>
  <si>
    <t xml:space="preserve">kemampuan literasi, mampu berpikir kritis, dan dapat menggunakan teknologi sebagai sumber informasi.  </t>
  </si>
  <si>
    <t>mengenal simbol, petunjuk, dan informasi di lokasi wisata, serta menerima dan membuat informasi lewat pengumuman.</t>
  </si>
  <si>
    <t xml:space="preserve">mengurai sebab dan akibat dari masalah tersebut, serta menulis teks eksposisi sederhana untuk meningkatkan kesadaran pembaca agar mencintai dan menjaga lingkungan </t>
  </si>
  <si>
    <t xml:space="preserve">memberikan saran dan pendapat, menyusun dan membacakan naskah pidato, serta membuat kampanye antiperundungan.  </t>
  </si>
  <si>
    <t xml:space="preserve">menunjukkan dan menceritakan perilaku yang sesuai dengan nilai-nilai Pancasila sebagai suatu kesatuan dalam bentuk keimanan ketakwaan kepada Tuhan Yang Maha Esa.  </t>
  </si>
  <si>
    <t>menyebutkan norma yang berlaku di lingkungannya sebagai bentuk sikap beriman dan bertakwa kepada Tuhan Yang Maha Esa.</t>
  </si>
  <si>
    <t>berperilaku menghargai keberagaman yang ada di lingkungannya sebagai bentuk sikap menghadapi tantangan dan keuntungan hidup kebinekaan.</t>
  </si>
  <si>
    <t>menjelaskan sikap dan perilaku persatuan yang dapat menjaga keutuhan NKRI.</t>
  </si>
  <si>
    <t>memperdalam pemahaman pecahan, memahami arti penjumlahan dan pengurangan pecahan yang berbeda penyebut, serta mampu mengaplikasikannya.</t>
  </si>
  <si>
    <t>memahami arti dari perkalian dan pembagian dari pecahan yang pengali dan pembaginya adalah bilangan bulat, berpikir bagaimana cara menghitungnya, dan berbagai perhitungan lainnya.</t>
  </si>
  <si>
    <t xml:space="preserve">pemahaman bahwa luas sebuah bangun datar dapat dihitung dan mampu mengetahui cara menghitung luasnya. </t>
  </si>
  <si>
    <t xml:space="preserve">memperdalam pemahaman tentang kalimat matematika yang menyatakan hubungan antar kuantitas, dan fokus pada kebersesuaian antara dua kuantitas </t>
  </si>
  <si>
    <t xml:space="preserve">memperdalam pemahaman bangun datar melalui aktivitas seperti observasi dan komposisi bentuk. </t>
  </si>
  <si>
    <t xml:space="preserve">membantu peserta didik memahami gambar bangun ruang melalui kegiatan seperti observasi dan komposisi gambar. </t>
  </si>
  <si>
    <t xml:space="preserve">memahami arti, cara menemukan dan cara membandingkan rasio, dan arti dan cara menyatakan persentase. </t>
  </si>
  <si>
    <t xml:space="preserve">menjelaskan sifat-sifat bunyi dan cahaya melalui percobaan sederhana.
Serta mendemonstrasikan bagaimana sistem pendengaran dan penglihatan manusia bekerja
</t>
  </si>
  <si>
    <t xml:space="preserve">menganalisis hubungan antarmakhluk hidup pada suatu ekosistem dalam bentuk jaring-jaring makanan, mendeskripsikan proses transformasi antarmakhluk hidup dalam suatu ekosistem. </t>
  </si>
  <si>
    <t>memanfaatkan gaya magnet untuk menjalani aktivitas sehari-hari. mendeskripsikan bagaimana energi listrik diperoleh dan digunakan.</t>
  </si>
  <si>
    <t>mengetahui struktur lapisan Bumi (litosfer, hidrosfer, dan atmosfer) dan kenampakan alam yang ada di daratan maupun perairan.</t>
  </si>
  <si>
    <t xml:space="preserve">mengidentifikasi bagaimana bernapas dapat membantu manusia melakukan aktivitas sehari-hari. </t>
  </si>
  <si>
    <t>mengidentifikasi dan menunjukkan kekayaan alam yang ada di sekitarnya dan  merefleksikannya terhadap kekayaan Indonesia.</t>
  </si>
  <si>
    <t xml:space="preserve">mengenal warisan budaya dan mengetahui sejarahnya untuk kemudian dikaitkan dengan kehidupan saat ini. </t>
  </si>
  <si>
    <t xml:space="preserve">mencari hubungan faktor alam dan perbuatan manusia dengan perubahan kondisi alam di permukaan Bumi.  </t>
  </si>
  <si>
    <t>menjelaskan kombinasi gerak nonlokomotor dan manipulatif dalam gerakan menghentikan, menendang, menggiring bola</t>
  </si>
  <si>
    <t xml:space="preserve">menjelaskan kombinasi gerak nonlokomotor dan manipulatif saat  menangkap bola kasti (menekuk tangan dan menangkap bola datar, berdiri dan menangkap bola melambung, serta berjongkok dan  menangkap bola menyusur tanah);  </t>
  </si>
  <si>
    <t>mendeskripsikan  kombinasi gerak dasar jalan, lari, dan lompat pada olahraga  lompat jauh, lempar roket dan lempar jauh</t>
  </si>
  <si>
    <t xml:space="preserve">mendeskripsikan variasi  gerak dasar nonlokomotor pada sikap kuda-kuda dalam pencak  silat. </t>
  </si>
  <si>
    <t xml:space="preserve">menjelaskan daya tahan jantung sebagai indikator capaian kompetensi kebugaran  jasmani.  </t>
  </si>
  <si>
    <t xml:space="preserve">menjelaskan kombinasi  pola gerak dominan senam menggunakan alat seperti melompat,  menggantung, mengayun, meniti, dan mendarat.  </t>
  </si>
  <si>
    <t xml:space="preserve">menjelaskan gerak langkah biasa, langkah rapat, langkah depan, langkah samping, dan langkah keseimbangan dalam gerak berirama. </t>
  </si>
  <si>
    <t xml:space="preserve">mendeskripsikan gerakan meluncur, kaki, posisi tubuh, dan lengan sebagai gerak dasar renang gaya dada. </t>
  </si>
  <si>
    <t xml:space="preserve">menjelaskan konsep pemeliharaan diri dan orang lain dari penyakit menular. </t>
  </si>
  <si>
    <t xml:space="preserve">mendeskripsikan bahaya rokok dan minuman keras bagi kesehatan tubuh. </t>
  </si>
  <si>
    <t xml:space="preserve">mengidentifikasi dan menyebutkan beberapa rasa pada makanan dan minuman dengan tepat dan benar.  </t>
  </si>
  <si>
    <t>mengikuti rangkaian instruksi sederhana yang berkaitan dengan prosedur kelas dan aktivitas belajar dengan bantuan visual,</t>
  </si>
  <si>
    <t xml:space="preserve">mengidentifikasi dan menyebutkan satuan hitung pada makanan dan minuman dengan tepat dan benar.  </t>
  </si>
  <si>
    <t xml:space="preserve">mengidentifikasi dan menyebutkan angka (ratusan dan ribuan) terkait harga makanan dan minuman dengan tepat dan benar.  </t>
  </si>
  <si>
    <t>mengidentifikasi dan menyebutkan beberapa jenis keluhan sakit  dengan tepat dan benar.</t>
  </si>
  <si>
    <t>merespon dan menulis cerita tentang pakaian pada kegiatan saat ini (Present Activities) dengan tepat dan benar.</t>
  </si>
  <si>
    <t>mengenali manfaat dari bagian-bagian tubuh dalam kehidupan sehari-hari.</t>
  </si>
  <si>
    <t xml:space="preserve">menggunakan kata sifat dalam mendeskrisikan manusia, binatang, dan benda-benda lainnya. </t>
  </si>
  <si>
    <t>menggunakan kata sifat perbandingan untuk menjelaskan ciri manusia, binatang, dan benda-benda lainnya.</t>
  </si>
  <si>
    <t>menggunakan ajektiva superlative untuk menjelaskan ciri manusia, binatang, dan benda-benda lainnya.</t>
  </si>
  <si>
    <t xml:space="preserve">menyebutkan tanggal dan bulan.
serta menjawab pertanyaan dengan menggunakan kata tanya “When”.
</t>
  </si>
  <si>
    <t xml:space="preserve"> memberi saran atau pendapat yang santun pada karakter yang ditiru oleh temannya.  menggabungkan properti pendukung dengan permainan pantomim.</t>
  </si>
  <si>
    <t xml:space="preserve">mengenali lima simbol Pancasila dalam Garuda Pancasila dan menjelaskan arti maknanya dengan tepat  sehingga dapat menerapkannya dalam kehidupan sehari-hari </t>
  </si>
  <si>
    <t>menemukan persamaan dan perbedaan identitas diri dan teman, peserta didik dapat menunjukkan sikap hidup rukun dalam keberagaman</t>
  </si>
  <si>
    <t>meyakini bahwa hidup bersih sebagai cerminan dari iman, menumbuhkan sikap gaya hidup bersih, menjelaskan arti gaya hidup bersih dengan menggunakan bahasa sendiri</t>
  </si>
  <si>
    <t>NO. CP</t>
  </si>
  <si>
    <t>CP</t>
  </si>
  <si>
    <t>VER. VII 23</t>
  </si>
  <si>
    <t xml:space="preserve">              TUTORIAL</t>
  </si>
  <si>
    <t>MENU HOME</t>
  </si>
  <si>
    <t>1. Isikan sesuai data identitas Anda</t>
  </si>
  <si>
    <t>2. Untuk KELAS, FASE dan SEMESTER silakan di pilih BUKAN MENULIS SENDIRI</t>
  </si>
  <si>
    <t>MENU SISWA</t>
  </si>
  <si>
    <t>1. Silakan copy paste data Anda dan Hindari CUT</t>
  </si>
  <si>
    <t>EDIT CP/TP</t>
  </si>
  <si>
    <t>2. Usahakan jumlah karakter/huruf di bawah 200 karakter biar deskripsi tidak panjang panjang</t>
  </si>
  <si>
    <t>INPUT NILAI</t>
  </si>
  <si>
    <t>1. Silakan copy paste data NILAI Anda dan Hindari CUT</t>
  </si>
  <si>
    <t>2. Untuk yang warna hitam tidak usah di isi</t>
  </si>
  <si>
    <t>KABUPATEN</t>
  </si>
  <si>
    <t>3. Untuk mengisi nilai bisa FORMATIF saja, SUMATIF saja, yang penting ada 2 nilai sudah bisa jadi raport</t>
  </si>
  <si>
    <t>1. Tuliskan nama proyek dan diskripsi proyek</t>
  </si>
  <si>
    <t>2.  Pilih dimensi dan elemen P5 yang akan diangkat dalam proyek ini ( tinggal pilih saja)</t>
  </si>
  <si>
    <t>3. Tuliskan huruf V seperti contoh, sesuaikan dengan keadaan siswa</t>
  </si>
  <si>
    <t>4. Catatan proyek Anda tidak usah melakukan apa apa karena sudah terisi OTOMATIS dari NILAI PROYEK</t>
  </si>
  <si>
    <t>5. Raport proyek sudah jadi tingggal ngeprint</t>
  </si>
  <si>
    <t>EKSKUL DAN ABSEN</t>
  </si>
  <si>
    <t>1. Berikan predikat A,B,C,dan D pada setiap EKSKUL</t>
  </si>
  <si>
    <t>2. Setiap anak pasti punya pilihan ekskul yang berbeda, jadi tinggal pilih nama ekskul</t>
  </si>
  <si>
    <t xml:space="preserve">3. Untuk nama EKSKUL sudah tersedia jadi tinggal memilih saja, tidak usah menulis </t>
  </si>
  <si>
    <t>4. Untuk merubah nama EKSKUL,bisa lewat sheet MAPEL</t>
  </si>
  <si>
    <t>MENCETAK RAPORT</t>
  </si>
  <si>
    <t>1. Pilih raport kelas rendah untuk kelas 1, 2, dan 3</t>
  </si>
  <si>
    <t>2. Pilih raport kelas tinggi untuk kelas 4, 5, dan 6</t>
  </si>
  <si>
    <t>3. Perbedaannya yaitu pada MAPEL IPAS, kelas rendah tidak ada IPAS</t>
  </si>
  <si>
    <t>INPUT PROJEK P5</t>
  </si>
  <si>
    <t>4. Ada beberapa garis yang saya sembunyikan berkaitan MAPEL SENI BUDAYA ( untuk menampilkannya silakan BLOK beberapa garis yang tersebunyi lalu klik UNHIDE</t>
  </si>
  <si>
    <t>5. Silakan print sesuai nomor absen, namun sebelumnya bisa PREVIEW dulu</t>
  </si>
  <si>
    <t>6. Setelah klik PREVIEW, untuk kembali lagi silakan klik tombol ESC di keyboard</t>
  </si>
  <si>
    <t>Jangan lupa AKTIFKAN KODE MACRO dengan cara klik Enable Content seperti di bawah ini</t>
  </si>
  <si>
    <t xml:space="preserve">       TUJUAN PEMBELAJARAN (Kalau bermasalah silakan baca TUTORIAL dulu)</t>
  </si>
  <si>
    <r>
      <t xml:space="preserve">       INPUT DIMENSI, ELEMEN, DAN SUB ELEMEN  </t>
    </r>
    <r>
      <rPr>
        <b/>
        <sz val="18"/>
        <color rgb="FFFFFF00"/>
        <rFont val="Calibri"/>
        <family val="2"/>
        <scheme val="minor"/>
      </rPr>
      <t>(tinggal pilih saja dengan cara mengeklik anak panah)</t>
    </r>
  </si>
  <si>
    <t>NAMA LENGKAP</t>
  </si>
  <si>
    <t>Lakukan COPY PASTE dengan klik kanan</t>
  </si>
  <si>
    <t>Bila tidak muncul LEWATI SAJA</t>
  </si>
  <si>
    <t xml:space="preserve">Proyek </t>
  </si>
  <si>
    <t>v</t>
  </si>
  <si>
    <t xml:space="preserve">memperkaya pengalaman siswa mengenai pokok pemikiran tentang bentuk. Memahami ciri khas bentuk berbagai benda. </t>
  </si>
  <si>
    <t xml:space="preserve">memahami makna jumlah dan menggunakannya melalui kegiatan menghitung jumlah satuan benda dan lain-lain. </t>
  </si>
  <si>
    <t>merasakan arah dan gerakan yang direpresentasikan oleh garis. Siswa mengeksplorasi garis dalam hubungannya dengan musik dan perasaan.</t>
  </si>
  <si>
    <t>berkreasi dan mampu memilih bentuk yang diperlukannya. mengidentifikasi nama-nama bentuk geometris dan bentuk organik.</t>
  </si>
  <si>
    <t>cp non muslim bisa ditulis di sini</t>
  </si>
  <si>
    <t>AS KAYRA ROHMAN DIKHA</t>
  </si>
  <si>
    <t xml:space="preserve">BIHAN ULUL AKBAR </t>
  </si>
  <si>
    <t xml:space="preserve">DHAISA DHARMA </t>
  </si>
  <si>
    <t xml:space="preserve">FITRIA AQILA SINDI </t>
  </si>
  <si>
    <t xml:space="preserve">MUHAMMAD SYAIFULLOH YUSUF </t>
  </si>
  <si>
    <t>MUHIB FADHILUL</t>
  </si>
  <si>
    <t xml:space="preserve">SAFA NUR AINI </t>
  </si>
  <si>
    <t xml:space="preserve">SALMA HAMIDAH </t>
  </si>
  <si>
    <t xml:space="preserve">SALSA HAFIDZAH </t>
  </si>
  <si>
    <t xml:space="preserve">SALWA HANIFAH </t>
  </si>
  <si>
    <t>WIJAYA DHARMA KUSUMA</t>
  </si>
  <si>
    <t>3160205464</t>
  </si>
  <si>
    <t>3160221683</t>
  </si>
  <si>
    <t>3168504466</t>
  </si>
  <si>
    <t>3169940881</t>
  </si>
  <si>
    <t>3168005025</t>
  </si>
  <si>
    <t>0169819898</t>
  </si>
  <si>
    <t>3152654174</t>
  </si>
  <si>
    <t>3164035996</t>
  </si>
  <si>
    <t>3167234159</t>
  </si>
  <si>
    <t>3164104619</t>
  </si>
  <si>
    <t>3173312144</t>
  </si>
  <si>
    <t>ASKA</t>
  </si>
  <si>
    <t>BIHAN</t>
  </si>
  <si>
    <t>SALMA</t>
  </si>
  <si>
    <t>SALSA</t>
  </si>
  <si>
    <t>SALWA</t>
  </si>
  <si>
    <t>WIJAYA</t>
  </si>
  <si>
    <t>DARMA</t>
  </si>
  <si>
    <t>YUSUF</t>
  </si>
  <si>
    <t>FADHIL</t>
  </si>
  <si>
    <t>SAFA</t>
  </si>
  <si>
    <t>AQILA</t>
  </si>
  <si>
    <t>KEWIRAUSAHAAN (COOKING CLASS SALAD BUAH)</t>
  </si>
  <si>
    <t>20517698</t>
  </si>
  <si>
    <t>Jl.Mangundarmo, 85 Tulusbesar. Tumpang</t>
  </si>
  <si>
    <t>2024/2025</t>
  </si>
  <si>
    <t>Tulusbesar</t>
  </si>
  <si>
    <t>Tumpang</t>
  </si>
  <si>
    <t>memahami, mendengarkan, dan mengidentifikasi aturan berdasarkan adat jawa</t>
  </si>
  <si>
    <t xml:space="preserve">Tari </t>
  </si>
  <si>
    <t>SD Negeri 2 Tulusbesar</t>
  </si>
  <si>
    <t xml:space="preserve">Komunikasi untuk mencapau tujuan bersama-Memahami informasi sederhana dari orang lain menyampaikan informasi sederhana kepada orang lain menggunakan kata-katanya sendiri </t>
  </si>
  <si>
    <t xml:space="preserve">Kreatif </t>
  </si>
  <si>
    <t>Menghasilkan karya dan tindakan yang orisinal-Mengeksplorasi dan mengekpresikan pikiran dan/atau perasaannya dalam bentuk karya dan/atau tindakan serta mengapresiasi karya dan tindakan yang dihasilkan</t>
  </si>
  <si>
    <t>SUYATI,S.Pd</t>
  </si>
  <si>
    <t>MANIS ARI WAHYUNI,S.Pd</t>
  </si>
  <si>
    <t>198405052019032012</t>
  </si>
  <si>
    <t>197210092025212003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</si>
</sst>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quot;&quot;"/>
    <numFmt numFmtId="165" formatCode="[$-13809]dddd\,\ dd\ mmmm\ yyyy;@"/>
  </numFmts>
  <fonts count="72" x14ac:knownFonts="1">
    <font>
      <sz val="11"/>
      <color theme="1"/>
      <name val="Calibri"/>
      <family val="2"/>
      <scheme val="minor"/>
    </font>
    <font>
      <sz val="11"/>
      <color theme="1"/>
      <name val="Arial"/>
      <family val="2"/>
    </font>
    <font>
      <sz val="11"/>
      <color theme="1"/>
      <name val="Arial"/>
      <family val="2"/>
    </font>
    <font>
      <sz val="11"/>
      <color theme="1"/>
      <name val="Arial"/>
      <family val="2"/>
    </font>
    <font>
      <sz val="11"/>
      <color theme="1"/>
      <name val="Arial"/>
      <family val="2"/>
    </font>
    <font>
      <b/>
      <sz val="11"/>
      <color theme="1"/>
      <name val="Calibri"/>
      <family val="2"/>
      <scheme val="minor"/>
    </font>
    <font>
      <b/>
      <sz val="18"/>
      <color theme="0"/>
      <name val="Calibri"/>
      <family val="2"/>
      <scheme val="minor"/>
    </font>
    <font>
      <b/>
      <sz val="22"/>
      <color theme="0"/>
      <name val="Calibri"/>
      <family val="2"/>
      <scheme val="minor"/>
    </font>
    <font>
      <b/>
      <sz val="10"/>
      <color theme="1"/>
      <name val="Calibri"/>
      <family val="2"/>
      <scheme val="minor"/>
    </font>
    <font>
      <b/>
      <sz val="12"/>
      <color theme="1"/>
      <name val="Arial"/>
      <family val="2"/>
    </font>
    <font>
      <sz val="12"/>
      <color theme="1"/>
      <name val="Calibri"/>
      <family val="2"/>
      <scheme val="minor"/>
    </font>
    <font>
      <b/>
      <sz val="12"/>
      <color theme="1"/>
      <name val="Calibri"/>
      <family val="2"/>
      <scheme val="minor"/>
    </font>
    <font>
      <b/>
      <sz val="14"/>
      <color theme="1"/>
      <name val="Calibri"/>
      <family val="2"/>
      <scheme val="minor"/>
    </font>
    <font>
      <b/>
      <sz val="18"/>
      <color theme="1"/>
      <name val="Calibri"/>
      <family val="2"/>
      <scheme val="minor"/>
    </font>
    <font>
      <sz val="11"/>
      <color rgb="FF52575C"/>
      <name val="Calibri"/>
      <family val="2"/>
      <scheme val="minor"/>
    </font>
    <font>
      <sz val="11"/>
      <color theme="1"/>
      <name val="Arial"/>
      <family val="2"/>
    </font>
    <font>
      <sz val="11"/>
      <color theme="1"/>
      <name val="Arial Narrow"/>
      <family val="2"/>
    </font>
    <font>
      <b/>
      <sz val="11"/>
      <color theme="1"/>
      <name val="Arial Narrow"/>
      <family val="2"/>
    </font>
    <font>
      <b/>
      <sz val="11"/>
      <color theme="1"/>
      <name val="Arial"/>
      <family val="2"/>
    </font>
    <font>
      <sz val="10"/>
      <color theme="1"/>
      <name val="Arial Narrow"/>
      <family val="2"/>
    </font>
    <font>
      <sz val="9"/>
      <color theme="1"/>
      <name val="Arial Narrow"/>
      <family val="2"/>
    </font>
    <font>
      <b/>
      <sz val="12"/>
      <color theme="1"/>
      <name val="Arial Narrow"/>
      <family val="2"/>
    </font>
    <font>
      <sz val="10"/>
      <color theme="1"/>
      <name val="Arial"/>
      <family val="2"/>
    </font>
    <font>
      <b/>
      <sz val="14"/>
      <color theme="1"/>
      <name val="Bahnschrift"/>
      <family val="2"/>
    </font>
    <font>
      <sz val="11"/>
      <color theme="1"/>
      <name val="Calibri"/>
      <family val="2"/>
      <charset val="1"/>
      <scheme val="minor"/>
    </font>
    <font>
      <sz val="8"/>
      <color theme="1"/>
      <name val="Arial Narrow"/>
      <family val="2"/>
    </font>
    <font>
      <sz val="12"/>
      <color theme="1"/>
      <name val="Arial Narrow"/>
      <family val="2"/>
    </font>
    <font>
      <b/>
      <sz val="14"/>
      <color theme="1"/>
      <name val="Arial Narrow"/>
      <family val="2"/>
    </font>
    <font>
      <b/>
      <sz val="16"/>
      <color theme="0"/>
      <name val="Calibri"/>
      <family val="2"/>
      <scheme val="minor"/>
    </font>
    <font>
      <sz val="14"/>
      <color rgb="FFFF0000"/>
      <name val="Calibri"/>
      <family val="2"/>
      <scheme val="minor"/>
    </font>
    <font>
      <b/>
      <sz val="11"/>
      <color theme="1"/>
      <name val="Arial Black"/>
      <family val="2"/>
    </font>
    <font>
      <sz val="10"/>
      <color theme="1"/>
      <name val="Book Antiqua"/>
      <family val="1"/>
    </font>
    <font>
      <sz val="11"/>
      <color theme="1"/>
      <name val="Book Antiqua"/>
      <family val="1"/>
    </font>
    <font>
      <b/>
      <sz val="10"/>
      <color theme="1"/>
      <name val="Book Antiqua"/>
      <family val="1"/>
    </font>
    <font>
      <sz val="9"/>
      <color theme="1"/>
      <name val="Book Antiqua"/>
      <family val="1"/>
    </font>
    <font>
      <b/>
      <sz val="11"/>
      <color theme="1"/>
      <name val="Book Antiqua"/>
      <family val="1"/>
    </font>
    <font>
      <b/>
      <sz val="8"/>
      <color theme="1"/>
      <name val="Arial Narrow"/>
      <family val="2"/>
    </font>
    <font>
      <b/>
      <sz val="9"/>
      <color theme="1"/>
      <name val="Arial Narrow"/>
      <family val="2"/>
    </font>
    <font>
      <b/>
      <sz val="10"/>
      <color theme="1"/>
      <name val="Arial"/>
      <family val="2"/>
    </font>
    <font>
      <b/>
      <u/>
      <sz val="11"/>
      <color theme="1"/>
      <name val="Arial"/>
      <family val="2"/>
    </font>
    <font>
      <b/>
      <sz val="14"/>
      <color theme="1"/>
      <name val="Book Antiqua"/>
      <family val="1"/>
    </font>
    <font>
      <sz val="10"/>
      <name val="Arial"/>
      <family val="2"/>
    </font>
    <font>
      <sz val="10"/>
      <name val="Book Antiqua"/>
      <family val="1"/>
    </font>
    <font>
      <sz val="13"/>
      <color theme="1"/>
      <name val="Book Antiqua"/>
      <family val="1"/>
    </font>
    <font>
      <b/>
      <sz val="14"/>
      <name val="Book Antiqua"/>
      <family val="1"/>
    </font>
    <font>
      <b/>
      <sz val="18"/>
      <color theme="1"/>
      <name val="Book Antiqua"/>
      <family val="1"/>
    </font>
    <font>
      <b/>
      <sz val="20"/>
      <color theme="1"/>
      <name val="Book Antiqua"/>
      <family val="1"/>
    </font>
    <font>
      <sz val="14"/>
      <color theme="1"/>
      <name val="Book Antiqua"/>
      <family val="1"/>
    </font>
    <font>
      <b/>
      <sz val="16"/>
      <color theme="1"/>
      <name val="Book Antiqua"/>
      <family val="1"/>
    </font>
    <font>
      <b/>
      <u/>
      <sz val="13"/>
      <color theme="1"/>
      <name val="Book Antiqua"/>
      <family val="1"/>
    </font>
    <font>
      <b/>
      <sz val="16"/>
      <color theme="1"/>
      <name val="Bookman Old Style"/>
      <family val="1"/>
    </font>
    <font>
      <b/>
      <u/>
      <sz val="12"/>
      <color theme="1"/>
      <name val="Book Antiqua"/>
      <family val="1"/>
    </font>
    <font>
      <sz val="8"/>
      <name val="Calibri"/>
      <family val="2"/>
      <scheme val="minor"/>
    </font>
    <font>
      <b/>
      <sz val="11"/>
      <color theme="0"/>
      <name val="Arial"/>
      <family val="2"/>
    </font>
    <font>
      <sz val="11"/>
      <color theme="0"/>
      <name val="Arial"/>
      <family val="2"/>
    </font>
    <font>
      <sz val="11"/>
      <color theme="0"/>
      <name val="Calibri"/>
      <family val="2"/>
      <scheme val="minor"/>
    </font>
    <font>
      <b/>
      <sz val="12"/>
      <color theme="0"/>
      <name val="Calibri"/>
      <family val="2"/>
      <scheme val="minor"/>
    </font>
    <font>
      <b/>
      <sz val="11"/>
      <color theme="0"/>
      <name val="Calibri"/>
      <family val="2"/>
      <scheme val="minor"/>
    </font>
    <font>
      <i/>
      <sz val="11"/>
      <color theme="0"/>
      <name val="Calibri"/>
      <family val="2"/>
      <scheme val="minor"/>
    </font>
    <font>
      <b/>
      <i/>
      <sz val="11"/>
      <color theme="0"/>
      <name val="Calibri"/>
      <family val="2"/>
      <scheme val="minor"/>
    </font>
    <font>
      <i/>
      <sz val="12"/>
      <color theme="1"/>
      <name val="Calibri"/>
      <family val="2"/>
      <scheme val="minor"/>
    </font>
    <font>
      <b/>
      <sz val="26"/>
      <color theme="0"/>
      <name val="Calibri"/>
      <family val="2"/>
      <scheme val="minor"/>
    </font>
    <font>
      <sz val="16"/>
      <color theme="1"/>
      <name val="Calibri"/>
      <family val="2"/>
      <scheme val="minor"/>
    </font>
    <font>
      <sz val="11"/>
      <color theme="1"/>
      <name val="Calibri"/>
      <family val="2"/>
      <scheme val="minor"/>
    </font>
    <font>
      <b/>
      <sz val="18"/>
      <color theme="0"/>
      <name val="Arial"/>
      <family val="2"/>
    </font>
    <font>
      <b/>
      <sz val="20"/>
      <color theme="0"/>
      <name val="Bookman Old Style"/>
      <family val="1"/>
    </font>
    <font>
      <b/>
      <sz val="20"/>
      <color theme="0"/>
      <name val="Book Antiqua"/>
      <family val="1"/>
    </font>
    <font>
      <sz val="14"/>
      <color theme="1"/>
      <name val="Calibri"/>
      <family val="2"/>
      <scheme val="minor"/>
    </font>
    <font>
      <b/>
      <sz val="8"/>
      <color theme="0"/>
      <name val="Arial Narrow"/>
      <family val="2"/>
    </font>
    <font>
      <b/>
      <sz val="14"/>
      <color rgb="FFFF0000"/>
      <name val="Calibri"/>
      <family val="2"/>
      <scheme val="minor"/>
    </font>
    <font>
      <b/>
      <sz val="18"/>
      <color rgb="FFFFFF00"/>
      <name val="Calibri"/>
      <family val="2"/>
      <scheme val="minor"/>
    </font>
    <font>
      <sz val="12"/>
      <color theme="0"/>
      <name val="Calibri"/>
      <family val="2"/>
      <scheme val="minor"/>
    </font>
  </fonts>
  <fills count="34">
    <fill>
      <patternFill patternType="none"/>
    </fill>
    <fill>
      <patternFill patternType="gray125"/>
    </fill>
    <fill>
      <patternFill patternType="solid">
        <fgColor theme="3" tint="-0.249977111117893"/>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rgb="FFCCFFFF"/>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7"/>
        <bgColor indexed="64"/>
      </patternFill>
    </fill>
    <fill>
      <patternFill patternType="solid">
        <fgColor rgb="FFFFC000"/>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1"/>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2060"/>
        <bgColor indexed="64"/>
      </patternFill>
    </fill>
  </fills>
  <borders count="75">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diagonal/>
    </border>
  </borders>
  <cellStyleXfs count="4">
    <xf numFmtId="0" fontId="0" fillId="0" borderId="0"/>
    <xf numFmtId="0" fontId="24" fillId="0" borderId="0"/>
    <xf numFmtId="0" fontId="41" fillId="0" borderId="0"/>
    <xf numFmtId="0" fontId="63" fillId="0" borderId="0"/>
  </cellStyleXfs>
  <cellXfs count="746">
    <xf numFmtId="0" fontId="0" fillId="0" borderId="0" xfId="0"/>
    <xf numFmtId="0" fontId="6" fillId="2" borderId="0" xfId="0" applyFont="1" applyFill="1" applyAlignment="1" applyProtection="1">
      <alignment horizontal="left" vertical="center"/>
      <protection hidden="1"/>
    </xf>
    <xf numFmtId="0" fontId="7" fillId="2" borderId="0" xfId="0" applyFont="1" applyFill="1" applyAlignment="1" applyProtection="1">
      <alignment horizontal="left" vertical="center"/>
      <protection hidden="1"/>
    </xf>
    <xf numFmtId="0" fontId="0" fillId="2" borderId="0" xfId="0" applyFill="1" applyProtection="1">
      <protection hidden="1"/>
    </xf>
    <xf numFmtId="0" fontId="0" fillId="0" borderId="0" xfId="0" applyProtection="1">
      <protection hidden="1"/>
    </xf>
    <xf numFmtId="0" fontId="0" fillId="3" borderId="0" xfId="0" applyFill="1" applyProtection="1">
      <protection hidden="1"/>
    </xf>
    <xf numFmtId="0" fontId="0" fillId="4" borderId="0" xfId="0" applyFill="1" applyProtection="1">
      <protection hidden="1"/>
    </xf>
    <xf numFmtId="0" fontId="0" fillId="5" borderId="0" xfId="0" applyFill="1" applyProtection="1">
      <protection hidden="1"/>
    </xf>
    <xf numFmtId="0" fontId="0" fillId="6" borderId="0" xfId="0" applyFill="1" applyProtection="1">
      <protection hidden="1"/>
    </xf>
    <xf numFmtId="0" fontId="0" fillId="0" borderId="2" xfId="0" applyBorder="1" applyAlignment="1">
      <alignment horizontal="center" vertical="center"/>
    </xf>
    <xf numFmtId="0" fontId="0" fillId="0" borderId="2" xfId="0" applyBorder="1" applyAlignment="1">
      <alignment horizontal="left" wrapText="1"/>
    </xf>
    <xf numFmtId="0" fontId="0" fillId="0" borderId="0" xfId="0" applyAlignment="1">
      <alignment wrapText="1"/>
    </xf>
    <xf numFmtId="0" fontId="0" fillId="0" borderId="2" xfId="0" applyBorder="1" applyAlignment="1">
      <alignment horizontal="left" vertical="top" wrapText="1"/>
    </xf>
    <xf numFmtId="0" fontId="0" fillId="0" borderId="2" xfId="0" quotePrefix="1" applyBorder="1" applyAlignment="1">
      <alignment horizontal="center" vertical="center"/>
    </xf>
    <xf numFmtId="0" fontId="0" fillId="0" borderId="2" xfId="0" applyBorder="1"/>
    <xf numFmtId="0" fontId="0" fillId="0" borderId="2" xfId="0" applyBorder="1" applyAlignment="1">
      <alignment horizontal="center" vertical="center" wrapText="1"/>
    </xf>
    <xf numFmtId="0" fontId="0" fillId="0" borderId="2" xfId="0" applyBorder="1" applyAlignment="1">
      <alignment horizontal="left" vertical="center" wrapText="1"/>
    </xf>
    <xf numFmtId="0" fontId="12" fillId="0" borderId="0" xfId="0" applyFont="1" applyAlignment="1">
      <alignment horizontal="center"/>
    </xf>
    <xf numFmtId="0" fontId="0" fillId="0" borderId="1" xfId="0" applyBorder="1" applyAlignment="1">
      <alignment horizontal="center" vertic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horizontal="center" vertical="center" wrapText="1"/>
    </xf>
    <xf numFmtId="0" fontId="0" fillId="0" borderId="0" xfId="0" quotePrefix="1" applyAlignment="1">
      <alignment horizontal="center" vertical="center"/>
    </xf>
    <xf numFmtId="0" fontId="0" fillId="0" borderId="2" xfId="0" applyBorder="1" applyAlignment="1" applyProtection="1">
      <alignment vertical="top" wrapText="1"/>
      <protection locked="0"/>
    </xf>
    <xf numFmtId="0" fontId="0" fillId="0" borderId="2" xfId="0" applyBorder="1" applyAlignment="1" applyProtection="1">
      <alignment horizontal="left" vertical="top" wrapText="1"/>
      <protection locked="0"/>
    </xf>
    <xf numFmtId="0" fontId="0" fillId="0" borderId="2" xfId="0" applyBorder="1" applyAlignment="1" applyProtection="1">
      <alignment horizontal="left" wrapText="1"/>
      <protection locked="0"/>
    </xf>
    <xf numFmtId="0" fontId="0" fillId="0" borderId="2" xfId="0" applyBorder="1" applyAlignment="1" applyProtection="1">
      <alignment horizontal="center" vertical="top" wrapText="1"/>
      <protection locked="0"/>
    </xf>
    <xf numFmtId="0" fontId="0" fillId="0" borderId="2" xfId="0" applyBorder="1" applyAlignment="1" applyProtection="1">
      <alignment horizontal="center" vertical="center" wrapText="1"/>
      <protection locked="0"/>
    </xf>
    <xf numFmtId="0" fontId="0" fillId="0" borderId="0" xfId="0" applyAlignment="1">
      <alignment vertical="center"/>
    </xf>
    <xf numFmtId="0" fontId="5" fillId="8" borderId="1" xfId="0" applyFont="1" applyFill="1" applyBorder="1" applyAlignment="1">
      <alignment horizontal="center" vertical="center"/>
    </xf>
    <xf numFmtId="0" fontId="5" fillId="8" borderId="3" xfId="0" applyFont="1" applyFill="1" applyBorder="1" applyAlignment="1">
      <alignment horizontal="center" vertical="center"/>
    </xf>
    <xf numFmtId="0" fontId="5" fillId="8" borderId="1" xfId="0" applyFont="1" applyFill="1" applyBorder="1" applyAlignment="1">
      <alignment horizontal="center" vertical="center" wrapText="1"/>
    </xf>
    <xf numFmtId="0" fontId="5" fillId="8" borderId="3" xfId="0" applyFont="1" applyFill="1" applyBorder="1" applyAlignment="1">
      <alignment horizontal="center" vertical="center" wrapText="1"/>
    </xf>
    <xf numFmtId="0" fontId="5" fillId="8" borderId="2" xfId="0" applyFont="1" applyFill="1" applyBorder="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0" fillId="0" borderId="0" xfId="0" applyAlignment="1">
      <alignment vertical="center" wrapText="1"/>
    </xf>
    <xf numFmtId="0" fontId="0" fillId="0" borderId="0" xfId="0" applyAlignment="1">
      <alignment vertical="top"/>
    </xf>
    <xf numFmtId="0" fontId="14" fillId="0" borderId="0" xfId="0" applyFont="1"/>
    <xf numFmtId="0" fontId="0" fillId="0" borderId="0" xfId="0" applyAlignment="1">
      <alignment horizontal="left" vertical="center"/>
    </xf>
    <xf numFmtId="0" fontId="0" fillId="0" borderId="0" xfId="0" applyAlignment="1">
      <alignment horizontal="left" vertical="top"/>
    </xf>
    <xf numFmtId="0" fontId="0" fillId="6" borderId="0" xfId="0" applyFill="1"/>
    <xf numFmtId="0" fontId="0" fillId="4" borderId="0" xfId="0" applyFill="1"/>
    <xf numFmtId="0" fontId="0" fillId="14" borderId="0" xfId="0" applyFill="1"/>
    <xf numFmtId="0" fontId="0" fillId="14" borderId="39" xfId="0" applyFill="1" applyBorder="1"/>
    <xf numFmtId="0" fontId="16" fillId="14" borderId="0" xfId="0" applyFont="1" applyFill="1"/>
    <xf numFmtId="0" fontId="17" fillId="0" borderId="0" xfId="0" applyFont="1" applyAlignment="1">
      <alignment horizontal="center"/>
    </xf>
    <xf numFmtId="0" fontId="17" fillId="0" borderId="0" xfId="0" applyFont="1" applyAlignment="1">
      <alignment horizontal="center" vertical="center"/>
    </xf>
    <xf numFmtId="0" fontId="20" fillId="11" borderId="17" xfId="0" applyFont="1" applyFill="1" applyBorder="1" applyAlignment="1">
      <alignment horizontal="left" vertical="center"/>
    </xf>
    <xf numFmtId="0" fontId="16" fillId="13" borderId="50" xfId="0" applyFont="1" applyFill="1" applyBorder="1" applyAlignment="1">
      <alignment horizontal="center" vertical="center"/>
    </xf>
    <xf numFmtId="0" fontId="16" fillId="13" borderId="33" xfId="0" applyFont="1" applyFill="1" applyBorder="1" applyAlignment="1">
      <alignment horizontal="center" vertical="center"/>
    </xf>
    <xf numFmtId="0" fontId="16" fillId="13" borderId="31" xfId="0" applyFont="1" applyFill="1" applyBorder="1" applyAlignment="1">
      <alignment horizontal="center" vertical="center"/>
    </xf>
    <xf numFmtId="0" fontId="17" fillId="16" borderId="29" xfId="0" applyFont="1" applyFill="1" applyBorder="1" applyAlignment="1">
      <alignment horizontal="center" vertical="center"/>
    </xf>
    <xf numFmtId="0" fontId="0" fillId="11" borderId="0" xfId="0" applyFill="1" applyAlignment="1">
      <alignment horizontal="center"/>
    </xf>
    <xf numFmtId="0" fontId="17" fillId="16" borderId="64" xfId="0" applyFont="1" applyFill="1" applyBorder="1" applyAlignment="1">
      <alignment horizontal="center" vertical="center"/>
    </xf>
    <xf numFmtId="0" fontId="17" fillId="16" borderId="61" xfId="0" applyFont="1" applyFill="1" applyBorder="1" applyAlignment="1">
      <alignment horizontal="center" vertical="center"/>
    </xf>
    <xf numFmtId="0" fontId="17" fillId="16" borderId="65" xfId="0" applyFont="1" applyFill="1" applyBorder="1" applyAlignment="1">
      <alignment horizontal="center" vertical="center"/>
    </xf>
    <xf numFmtId="164" fontId="16" fillId="0" borderId="2" xfId="0" quotePrefix="1" applyNumberFormat="1" applyFont="1" applyBorder="1" applyAlignment="1">
      <alignment horizontal="center" vertical="center"/>
    </xf>
    <xf numFmtId="0" fontId="19" fillId="23" borderId="33" xfId="0" applyFont="1" applyFill="1" applyBorder="1" applyAlignment="1">
      <alignment horizontal="center" vertical="center"/>
    </xf>
    <xf numFmtId="0" fontId="19" fillId="23" borderId="2" xfId="0" applyFont="1" applyFill="1" applyBorder="1" applyAlignment="1">
      <alignment horizontal="center" vertical="center"/>
    </xf>
    <xf numFmtId="0" fontId="15" fillId="0" borderId="0" xfId="0" applyFont="1" applyProtection="1">
      <protection hidden="1"/>
    </xf>
    <xf numFmtId="0" fontId="16" fillId="6" borderId="5" xfId="0" applyFont="1" applyFill="1" applyBorder="1" applyProtection="1">
      <protection hidden="1"/>
    </xf>
    <xf numFmtId="0" fontId="16" fillId="6" borderId="7" xfId="0" applyFont="1" applyFill="1" applyBorder="1" applyProtection="1">
      <protection hidden="1"/>
    </xf>
    <xf numFmtId="0" fontId="17" fillId="0" borderId="3" xfId="0" applyFont="1" applyBorder="1" applyAlignment="1" applyProtection="1">
      <alignment horizontal="center" vertical="center"/>
      <protection hidden="1"/>
    </xf>
    <xf numFmtId="0" fontId="16" fillId="6" borderId="17" xfId="0" applyFont="1" applyFill="1" applyBorder="1" applyProtection="1">
      <protection hidden="1"/>
    </xf>
    <xf numFmtId="0" fontId="16" fillId="6" borderId="4" xfId="0" applyFont="1" applyFill="1" applyBorder="1" applyProtection="1">
      <protection hidden="1"/>
    </xf>
    <xf numFmtId="0" fontId="17" fillId="5" borderId="0" xfId="0" applyFont="1" applyFill="1" applyAlignment="1" applyProtection="1">
      <alignment wrapText="1"/>
      <protection hidden="1"/>
    </xf>
    <xf numFmtId="0" fontId="18" fillId="0" borderId="0" xfId="0" applyFont="1" applyProtection="1">
      <protection hidden="1"/>
    </xf>
    <xf numFmtId="0" fontId="16" fillId="5" borderId="0" xfId="0" applyFont="1" applyFill="1" applyAlignment="1" applyProtection="1">
      <alignment wrapText="1"/>
      <protection hidden="1"/>
    </xf>
    <xf numFmtId="0" fontId="16" fillId="5" borderId="0" xfId="0" applyFont="1" applyFill="1" applyAlignment="1" applyProtection="1">
      <alignment vertical="top" wrapText="1"/>
      <protection hidden="1"/>
    </xf>
    <xf numFmtId="0" fontId="15" fillId="5" borderId="0" xfId="0" applyFont="1" applyFill="1" applyProtection="1">
      <protection hidden="1"/>
    </xf>
    <xf numFmtId="0" fontId="16" fillId="5" borderId="0" xfId="0" applyFont="1" applyFill="1" applyAlignment="1" applyProtection="1">
      <alignment vertical="top" wrapText="1"/>
      <protection locked="0"/>
    </xf>
    <xf numFmtId="0" fontId="16" fillId="5" borderId="0" xfId="0" applyFont="1" applyFill="1" applyAlignment="1" applyProtection="1">
      <alignment wrapText="1"/>
      <protection locked="0"/>
    </xf>
    <xf numFmtId="0" fontId="12" fillId="0" borderId="19" xfId="0" applyFont="1" applyBorder="1" applyAlignment="1">
      <alignment horizontal="center"/>
    </xf>
    <xf numFmtId="0" fontId="0" fillId="0" borderId="2" xfId="0" applyBorder="1" applyAlignment="1">
      <alignment horizontal="left" vertical="center"/>
    </xf>
    <xf numFmtId="0" fontId="7" fillId="2" borderId="0" xfId="0" applyFont="1" applyFill="1" applyAlignment="1" applyProtection="1">
      <alignment horizontal="center" vertical="center"/>
      <protection hidden="1"/>
    </xf>
    <xf numFmtId="0" fontId="0" fillId="3" borderId="0" xfId="0" applyFill="1" applyAlignment="1" applyProtection="1">
      <alignment horizontal="center"/>
      <protection hidden="1"/>
    </xf>
    <xf numFmtId="0" fontId="0" fillId="5" borderId="0" xfId="0" applyFill="1" applyAlignment="1" applyProtection="1">
      <alignment horizontal="center"/>
      <protection hidden="1"/>
    </xf>
    <xf numFmtId="0" fontId="0" fillId="0" borderId="0" xfId="0" applyAlignment="1">
      <alignment horizontal="center"/>
    </xf>
    <xf numFmtId="0" fontId="0" fillId="0" borderId="0" xfId="0" applyAlignment="1">
      <alignment horizontal="center" wrapText="1"/>
    </xf>
    <xf numFmtId="0" fontId="5" fillId="0" borderId="0" xfId="0" applyFont="1" applyAlignment="1">
      <alignment horizontal="center" wrapText="1"/>
    </xf>
    <xf numFmtId="0" fontId="0" fillId="5" borderId="0" xfId="0" applyFill="1" applyAlignment="1" applyProtection="1">
      <alignment horizontal="center" vertical="center"/>
      <protection hidden="1"/>
    </xf>
    <xf numFmtId="0" fontId="0" fillId="0" borderId="2" xfId="0" applyBorder="1" applyAlignment="1">
      <alignment horizontal="left" vertical="top"/>
    </xf>
    <xf numFmtId="0" fontId="0" fillId="0" borderId="5" xfId="0" applyBorder="1" applyAlignment="1">
      <alignment horizontal="left" vertical="center" wrapText="1"/>
    </xf>
    <xf numFmtId="0" fontId="0" fillId="0" borderId="7" xfId="0" applyBorder="1" applyAlignment="1">
      <alignment horizontal="center" vertical="center" wrapText="1"/>
    </xf>
    <xf numFmtId="0" fontId="19" fillId="23" borderId="56" xfId="0" applyFont="1" applyFill="1" applyBorder="1" applyAlignment="1">
      <alignment horizontal="center" vertical="center"/>
    </xf>
    <xf numFmtId="0" fontId="25" fillId="23" borderId="31" xfId="0" applyFont="1" applyFill="1" applyBorder="1" applyAlignment="1">
      <alignment horizontal="left" vertical="center" wrapText="1"/>
    </xf>
    <xf numFmtId="0" fontId="25" fillId="23" borderId="49" xfId="0" applyFont="1" applyFill="1" applyBorder="1" applyAlignment="1">
      <alignment horizontal="left" vertical="center" wrapText="1"/>
    </xf>
    <xf numFmtId="0" fontId="16" fillId="10" borderId="2" xfId="0" applyFont="1" applyFill="1" applyBorder="1" applyAlignment="1">
      <alignment horizontal="center" vertical="center"/>
    </xf>
    <xf numFmtId="0" fontId="0" fillId="6" borderId="0" xfId="0" applyFill="1" applyProtection="1">
      <protection locked="0"/>
    </xf>
    <xf numFmtId="0" fontId="0" fillId="6" borderId="0" xfId="0" quotePrefix="1" applyFill="1" applyAlignment="1" applyProtection="1">
      <alignment horizontal="left"/>
      <protection locked="0"/>
    </xf>
    <xf numFmtId="0" fontId="0" fillId="6" borderId="0" xfId="0" applyFill="1" applyAlignment="1" applyProtection="1">
      <alignment horizontal="left"/>
      <protection locked="0"/>
    </xf>
    <xf numFmtId="0" fontId="28" fillId="2" borderId="0" xfId="0" applyFont="1" applyFill="1" applyAlignment="1" applyProtection="1">
      <alignment horizontal="left" vertical="center"/>
      <protection hidden="1"/>
    </xf>
    <xf numFmtId="0" fontId="29" fillId="5" borderId="0" xfId="0" applyFont="1" applyFill="1" applyAlignment="1" applyProtection="1">
      <alignment horizontal="left" vertical="top"/>
      <protection hidden="1"/>
    </xf>
    <xf numFmtId="0" fontId="31" fillId="6" borderId="0" xfId="0" applyFont="1" applyFill="1"/>
    <xf numFmtId="0" fontId="32" fillId="6" borderId="0" xfId="0" applyFont="1" applyFill="1"/>
    <xf numFmtId="0" fontId="0" fillId="6" borderId="0" xfId="0" applyFill="1" applyAlignment="1">
      <alignment horizontal="center" vertical="center"/>
    </xf>
    <xf numFmtId="0" fontId="0" fillId="24" borderId="0" xfId="0" applyFill="1"/>
    <xf numFmtId="0" fontId="0" fillId="24" borderId="0" xfId="0" applyFill="1" applyAlignment="1">
      <alignment horizontal="center" vertical="center"/>
    </xf>
    <xf numFmtId="0" fontId="15" fillId="0" borderId="47" xfId="0" applyFont="1" applyBorder="1"/>
    <xf numFmtId="0" fontId="15" fillId="0" borderId="48" xfId="0" applyFont="1" applyBorder="1"/>
    <xf numFmtId="0" fontId="15" fillId="0" borderId="67" xfId="0" applyFont="1" applyBorder="1"/>
    <xf numFmtId="1" fontId="0" fillId="5" borderId="0" xfId="0" applyNumberFormat="1" applyFill="1" applyProtection="1">
      <protection hidden="1"/>
    </xf>
    <xf numFmtId="0" fontId="0" fillId="7" borderId="0" xfId="0" applyFill="1"/>
    <xf numFmtId="0" fontId="31" fillId="6" borderId="0" xfId="0" applyFont="1" applyFill="1" applyAlignment="1">
      <alignment horizontal="left"/>
    </xf>
    <xf numFmtId="0" fontId="31" fillId="6" borderId="0" xfId="0" applyFont="1" applyFill="1" applyAlignment="1">
      <alignment horizontal="center" vertical="center"/>
    </xf>
    <xf numFmtId="0" fontId="35" fillId="6" borderId="2" xfId="0" applyFont="1" applyFill="1" applyBorder="1" applyAlignment="1">
      <alignment horizontal="center" vertical="center"/>
    </xf>
    <xf numFmtId="0" fontId="0" fillId="7" borderId="0" xfId="0" applyFill="1" applyAlignment="1">
      <alignment horizontal="center" vertical="center"/>
    </xf>
    <xf numFmtId="0" fontId="32" fillId="6" borderId="2" xfId="0" applyFont="1" applyFill="1" applyBorder="1" applyAlignment="1">
      <alignment horizontal="center" vertical="center"/>
    </xf>
    <xf numFmtId="1" fontId="32" fillId="6" borderId="2" xfId="0" applyNumberFormat="1" applyFont="1" applyFill="1" applyBorder="1" applyAlignment="1">
      <alignment horizontal="center" vertical="center"/>
    </xf>
    <xf numFmtId="0" fontId="32" fillId="6" borderId="2" xfId="0" applyFont="1" applyFill="1" applyBorder="1"/>
    <xf numFmtId="0" fontId="32" fillId="0" borderId="0" xfId="2" applyFont="1"/>
    <xf numFmtId="0" fontId="42" fillId="16" borderId="0" xfId="2" applyFont="1" applyFill="1"/>
    <xf numFmtId="0" fontId="42" fillId="0" borderId="0" xfId="2" applyFont="1"/>
    <xf numFmtId="0" fontId="32" fillId="16" borderId="0" xfId="2" applyFont="1" applyFill="1"/>
    <xf numFmtId="0" fontId="42" fillId="6" borderId="0" xfId="2" applyFont="1" applyFill="1"/>
    <xf numFmtId="49" fontId="40" fillId="6" borderId="0" xfId="2" applyNumberFormat="1" applyFont="1" applyFill="1" applyAlignment="1">
      <alignment horizontal="center"/>
    </xf>
    <xf numFmtId="49" fontId="42" fillId="6" borderId="0" xfId="2" applyNumberFormat="1" applyFont="1" applyFill="1"/>
    <xf numFmtId="49" fontId="35" fillId="6" borderId="0" xfId="2" applyNumberFormat="1" applyFont="1" applyFill="1"/>
    <xf numFmtId="49" fontId="35" fillId="6" borderId="2" xfId="2" applyNumberFormat="1" applyFont="1" applyFill="1" applyBorder="1" applyAlignment="1">
      <alignment horizontal="center" vertical="center" wrapText="1"/>
    </xf>
    <xf numFmtId="49" fontId="42" fillId="6" borderId="1" xfId="2" applyNumberFormat="1" applyFont="1" applyFill="1" applyBorder="1"/>
    <xf numFmtId="49" fontId="42" fillId="6" borderId="42" xfId="2" applyNumberFormat="1" applyFont="1" applyFill="1" applyBorder="1"/>
    <xf numFmtId="49" fontId="42" fillId="6" borderId="3" xfId="2" applyNumberFormat="1" applyFont="1" applyFill="1" applyBorder="1"/>
    <xf numFmtId="49" fontId="35" fillId="6" borderId="2" xfId="2" applyNumberFormat="1" applyFont="1" applyFill="1" applyBorder="1" applyAlignment="1">
      <alignment horizontal="center" vertical="center"/>
    </xf>
    <xf numFmtId="49" fontId="42" fillId="6" borderId="21" xfId="2" applyNumberFormat="1" applyFont="1" applyFill="1" applyBorder="1"/>
    <xf numFmtId="49" fontId="42" fillId="6" borderId="42" xfId="2" applyNumberFormat="1" applyFont="1" applyFill="1" applyBorder="1" applyAlignment="1">
      <alignment horizontal="center"/>
    </xf>
    <xf numFmtId="49" fontId="42" fillId="6" borderId="69" xfId="2" applyNumberFormat="1" applyFont="1" applyFill="1" applyBorder="1"/>
    <xf numFmtId="49" fontId="42" fillId="6" borderId="70" xfId="2" applyNumberFormat="1" applyFont="1" applyFill="1" applyBorder="1"/>
    <xf numFmtId="49" fontId="42" fillId="6" borderId="3" xfId="2" applyNumberFormat="1" applyFont="1" applyFill="1" applyBorder="1" applyAlignment="1">
      <alignment horizontal="center"/>
    </xf>
    <xf numFmtId="49" fontId="42" fillId="6" borderId="4" xfId="2" applyNumberFormat="1" applyFont="1" applyFill="1" applyBorder="1"/>
    <xf numFmtId="49" fontId="42" fillId="6" borderId="1" xfId="2" applyNumberFormat="1" applyFont="1" applyFill="1" applyBorder="1" applyAlignment="1">
      <alignment horizontal="center"/>
    </xf>
    <xf numFmtId="49" fontId="42" fillId="6" borderId="0" xfId="2" applyNumberFormat="1" applyFont="1" applyFill="1" applyAlignment="1">
      <alignment horizontal="center"/>
    </xf>
    <xf numFmtId="0" fontId="31" fillId="24" borderId="0" xfId="0" applyFont="1" applyFill="1"/>
    <xf numFmtId="0" fontId="33" fillId="6" borderId="0" xfId="0" applyFont="1" applyFill="1"/>
    <xf numFmtId="0" fontId="0" fillId="5" borderId="0" xfId="0" applyFill="1" applyAlignment="1" applyProtection="1">
      <alignment vertical="center"/>
      <protection hidden="1"/>
    </xf>
    <xf numFmtId="0" fontId="12" fillId="0" borderId="0" xfId="0" applyFont="1" applyAlignment="1">
      <alignment horizontal="center" vertical="center"/>
    </xf>
    <xf numFmtId="0" fontId="0" fillId="0" borderId="2" xfId="0" applyBorder="1" applyAlignment="1">
      <alignment vertical="center" wrapText="1"/>
    </xf>
    <xf numFmtId="0" fontId="0" fillId="0" borderId="0" xfId="0" applyAlignment="1">
      <alignment horizontal="left" vertical="center" wrapText="1"/>
    </xf>
    <xf numFmtId="0" fontId="0" fillId="0" borderId="2" xfId="0" applyBorder="1" applyAlignment="1">
      <alignment vertical="center"/>
    </xf>
    <xf numFmtId="0" fontId="12" fillId="0" borderId="19" xfId="0" applyFont="1" applyBorder="1" applyAlignment="1">
      <alignment horizontal="center" vertical="center"/>
    </xf>
    <xf numFmtId="0" fontId="5" fillId="6" borderId="0" xfId="0" applyFont="1" applyFill="1" applyProtection="1">
      <protection hidden="1"/>
    </xf>
    <xf numFmtId="0" fontId="5" fillId="6" borderId="0" xfId="0" quotePrefix="1" applyFont="1" applyFill="1" applyAlignment="1" applyProtection="1">
      <alignment horizontal="left"/>
      <protection hidden="1"/>
    </xf>
    <xf numFmtId="0" fontId="5" fillId="6" borderId="0" xfId="0" applyFont="1" applyFill="1" applyAlignment="1" applyProtection="1">
      <alignment horizontal="left"/>
      <protection hidden="1"/>
    </xf>
    <xf numFmtId="0" fontId="19" fillId="23" borderId="33" xfId="0" applyFont="1" applyFill="1" applyBorder="1" applyAlignment="1" applyProtection="1">
      <alignment horizontal="center" vertical="center"/>
      <protection hidden="1"/>
    </xf>
    <xf numFmtId="0" fontId="19" fillId="23" borderId="2" xfId="0" applyFont="1" applyFill="1" applyBorder="1" applyAlignment="1" applyProtection="1">
      <alignment horizontal="center" vertical="center"/>
      <protection hidden="1"/>
    </xf>
    <xf numFmtId="0" fontId="19" fillId="23" borderId="5" xfId="0" applyFont="1" applyFill="1" applyBorder="1" applyAlignment="1" applyProtection="1">
      <alignment horizontal="center" vertical="center"/>
      <protection hidden="1"/>
    </xf>
    <xf numFmtId="0" fontId="20" fillId="23" borderId="31" xfId="0" applyFont="1" applyFill="1" applyBorder="1" applyAlignment="1" applyProtection="1">
      <alignment horizontal="left" vertical="center" wrapText="1"/>
      <protection hidden="1"/>
    </xf>
    <xf numFmtId="0" fontId="20" fillId="23" borderId="49" xfId="0" applyFont="1" applyFill="1" applyBorder="1" applyAlignment="1" applyProtection="1">
      <alignment horizontal="left" vertical="center" wrapText="1"/>
      <protection hidden="1"/>
    </xf>
    <xf numFmtId="0" fontId="20" fillId="23" borderId="58" xfId="0" applyFont="1" applyFill="1" applyBorder="1" applyAlignment="1" applyProtection="1">
      <alignment horizontal="left" vertical="center" wrapText="1"/>
      <protection hidden="1"/>
    </xf>
    <xf numFmtId="0" fontId="17" fillId="0" borderId="0" xfId="0" applyFont="1" applyAlignment="1" applyProtection="1">
      <alignment horizontal="center"/>
      <protection hidden="1"/>
    </xf>
    <xf numFmtId="0" fontId="17" fillId="0" borderId="0" xfId="0" applyFont="1" applyAlignment="1" applyProtection="1">
      <alignment horizontal="center" vertical="center"/>
      <protection hidden="1"/>
    </xf>
    <xf numFmtId="0" fontId="16" fillId="13" borderId="50" xfId="0" applyFont="1" applyFill="1" applyBorder="1" applyAlignment="1" applyProtection="1">
      <alignment horizontal="center" vertical="center"/>
      <protection hidden="1"/>
    </xf>
    <xf numFmtId="0" fontId="20" fillId="11" borderId="17" xfId="0" applyFont="1" applyFill="1" applyBorder="1" applyAlignment="1" applyProtection="1">
      <alignment horizontal="left" vertical="center"/>
      <protection hidden="1"/>
    </xf>
    <xf numFmtId="1" fontId="17" fillId="7" borderId="59" xfId="0" applyNumberFormat="1" applyFont="1" applyFill="1" applyBorder="1" applyAlignment="1" applyProtection="1">
      <alignment horizontal="center" vertical="center"/>
      <protection hidden="1"/>
    </xf>
    <xf numFmtId="0" fontId="16" fillId="0" borderId="0" xfId="0" applyFont="1" applyProtection="1">
      <protection hidden="1"/>
    </xf>
    <xf numFmtId="0" fontId="16" fillId="13" borderId="33" xfId="0" applyFont="1" applyFill="1" applyBorder="1" applyAlignment="1" applyProtection="1">
      <alignment horizontal="center" vertical="center"/>
      <protection hidden="1"/>
    </xf>
    <xf numFmtId="0" fontId="16" fillId="13" borderId="31" xfId="0" applyFont="1" applyFill="1" applyBorder="1" applyAlignment="1" applyProtection="1">
      <alignment horizontal="center" vertical="center"/>
      <protection hidden="1"/>
    </xf>
    <xf numFmtId="0" fontId="17" fillId="16" borderId="29" xfId="0" applyFont="1" applyFill="1" applyBorder="1" applyAlignment="1" applyProtection="1">
      <alignment horizontal="center" vertical="center"/>
      <protection hidden="1"/>
    </xf>
    <xf numFmtId="0" fontId="17" fillId="16" borderId="64" xfId="0" applyFont="1" applyFill="1" applyBorder="1" applyAlignment="1" applyProtection="1">
      <alignment horizontal="center" vertical="center"/>
      <protection hidden="1"/>
    </xf>
    <xf numFmtId="0" fontId="17" fillId="16" borderId="65" xfId="0" applyFont="1" applyFill="1" applyBorder="1" applyAlignment="1" applyProtection="1">
      <alignment horizontal="center" vertical="center"/>
      <protection hidden="1"/>
    </xf>
    <xf numFmtId="0" fontId="17" fillId="16" borderId="61" xfId="0" applyFont="1" applyFill="1" applyBorder="1" applyAlignment="1" applyProtection="1">
      <alignment horizontal="center" vertical="center"/>
      <protection hidden="1"/>
    </xf>
    <xf numFmtId="0" fontId="0" fillId="11" borderId="0" xfId="0" applyFill="1" applyAlignment="1" applyProtection="1">
      <alignment horizontal="center"/>
      <protection hidden="1"/>
    </xf>
    <xf numFmtId="0" fontId="16" fillId="0" borderId="2" xfId="0" applyFont="1" applyBorder="1" applyAlignment="1" applyProtection="1">
      <alignment horizontal="center" vertical="center"/>
      <protection locked="0"/>
    </xf>
    <xf numFmtId="0" fontId="19" fillId="23" borderId="56" xfId="0" applyFont="1" applyFill="1" applyBorder="1" applyAlignment="1" applyProtection="1">
      <alignment horizontal="center" vertical="center"/>
      <protection hidden="1"/>
    </xf>
    <xf numFmtId="0" fontId="20" fillId="23" borderId="60" xfId="0" applyFont="1" applyFill="1" applyBorder="1" applyAlignment="1" applyProtection="1">
      <alignment horizontal="left" vertical="center" wrapText="1"/>
      <protection hidden="1"/>
    </xf>
    <xf numFmtId="0" fontId="25" fillId="23" borderId="31" xfId="0" applyFont="1" applyFill="1" applyBorder="1" applyAlignment="1" applyProtection="1">
      <alignment horizontal="left" vertical="center" wrapText="1"/>
      <protection hidden="1"/>
    </xf>
    <xf numFmtId="0" fontId="25" fillId="23" borderId="49" xfId="0" applyFont="1" applyFill="1" applyBorder="1" applyAlignment="1" applyProtection="1">
      <alignment horizontal="left" vertical="center" wrapText="1"/>
      <protection hidden="1"/>
    </xf>
    <xf numFmtId="0" fontId="7" fillId="6" borderId="0" xfId="0" applyFont="1" applyFill="1" applyAlignment="1" applyProtection="1">
      <alignment horizontal="left" vertical="center"/>
      <protection hidden="1"/>
    </xf>
    <xf numFmtId="0" fontId="0" fillId="24" borderId="0" xfId="0" applyFill="1" applyProtection="1">
      <protection hidden="1"/>
    </xf>
    <xf numFmtId="0" fontId="0" fillId="11" borderId="0" xfId="0" applyFill="1" applyProtection="1">
      <protection hidden="1"/>
    </xf>
    <xf numFmtId="0" fontId="31" fillId="6" borderId="0" xfId="0" applyFont="1" applyFill="1" applyAlignment="1" applyProtection="1">
      <alignment horizontal="left" indent="4"/>
      <protection hidden="1"/>
    </xf>
    <xf numFmtId="0" fontId="0" fillId="23" borderId="0" xfId="0" applyFill="1" applyProtection="1">
      <protection hidden="1"/>
    </xf>
    <xf numFmtId="0" fontId="0" fillId="24" borderId="0" xfId="0" applyFill="1" applyAlignment="1" applyProtection="1">
      <alignment vertical="center"/>
      <protection hidden="1"/>
    </xf>
    <xf numFmtId="0" fontId="0" fillId="6" borderId="0" xfId="0" applyFill="1" applyAlignment="1" applyProtection="1">
      <alignment vertical="center"/>
      <protection hidden="1"/>
    </xf>
    <xf numFmtId="0" fontId="5" fillId="6" borderId="0" xfId="0" applyFont="1" applyFill="1" applyAlignment="1" applyProtection="1">
      <alignment vertical="center"/>
      <protection hidden="1"/>
    </xf>
    <xf numFmtId="0" fontId="0" fillId="23" borderId="0" xfId="0" applyFill="1" applyAlignment="1" applyProtection="1">
      <alignment vertical="center"/>
      <protection hidden="1"/>
    </xf>
    <xf numFmtId="0" fontId="0" fillId="0" borderId="0" xfId="0" applyAlignment="1" applyProtection="1">
      <alignment vertical="center"/>
      <protection hidden="1"/>
    </xf>
    <xf numFmtId="0" fontId="5" fillId="24" borderId="0" xfId="0" applyFont="1" applyFill="1" applyAlignment="1" applyProtection="1">
      <alignment horizontal="center"/>
      <protection hidden="1"/>
    </xf>
    <xf numFmtId="0" fontId="5" fillId="6" borderId="0" xfId="0" applyFont="1" applyFill="1" applyAlignment="1" applyProtection="1">
      <alignment horizontal="center"/>
      <protection hidden="1"/>
    </xf>
    <xf numFmtId="0" fontId="5" fillId="23" borderId="0" xfId="0" applyFont="1" applyFill="1" applyAlignment="1" applyProtection="1">
      <alignment horizontal="center"/>
      <protection hidden="1"/>
    </xf>
    <xf numFmtId="0" fontId="5" fillId="0" borderId="0" xfId="0" applyFont="1" applyAlignment="1" applyProtection="1">
      <alignment horizontal="center"/>
      <protection hidden="1"/>
    </xf>
    <xf numFmtId="0" fontId="0" fillId="24" borderId="0" xfId="0" applyFill="1" applyAlignment="1" applyProtection="1">
      <alignment horizontal="center" vertical="center"/>
      <protection hidden="1"/>
    </xf>
    <xf numFmtId="0" fontId="0" fillId="6" borderId="0" xfId="0" applyFill="1" applyAlignment="1" applyProtection="1">
      <alignment horizontal="center" vertical="center"/>
      <protection hidden="1"/>
    </xf>
    <xf numFmtId="0" fontId="0" fillId="23" borderId="0" xfId="0" applyFill="1" applyAlignment="1" applyProtection="1">
      <alignment horizontal="center" vertical="center"/>
      <protection hidden="1"/>
    </xf>
    <xf numFmtId="0" fontId="0" fillId="0" borderId="0" xfId="0" applyAlignment="1" applyProtection="1">
      <alignment horizontal="center" vertical="center"/>
      <protection hidden="1"/>
    </xf>
    <xf numFmtId="0" fontId="0" fillId="25" borderId="0" xfId="0" applyFill="1" applyProtection="1">
      <protection hidden="1"/>
    </xf>
    <xf numFmtId="0" fontId="0" fillId="2" borderId="0" xfId="0" applyFill="1"/>
    <xf numFmtId="0" fontId="32" fillId="6" borderId="0" xfId="2" applyFont="1" applyFill="1"/>
    <xf numFmtId="0" fontId="43" fillId="6" borderId="0" xfId="2" applyFont="1" applyFill="1"/>
    <xf numFmtId="0" fontId="46" fillId="6" borderId="0" xfId="2" applyFont="1" applyFill="1" applyAlignment="1">
      <alignment horizontal="center"/>
    </xf>
    <xf numFmtId="0" fontId="47" fillId="6" borderId="0" xfId="2" applyFont="1" applyFill="1"/>
    <xf numFmtId="0" fontId="43" fillId="6" borderId="0" xfId="2" applyFont="1" applyFill="1" applyAlignment="1">
      <alignment horizontal="right"/>
    </xf>
    <xf numFmtId="0" fontId="51" fillId="6" borderId="0" xfId="2" applyFont="1" applyFill="1"/>
    <xf numFmtId="0" fontId="49" fillId="6" borderId="0" xfId="2" applyFont="1" applyFill="1"/>
    <xf numFmtId="0" fontId="10" fillId="2" borderId="0" xfId="0" applyFont="1" applyFill="1" applyProtection="1">
      <protection hidden="1"/>
    </xf>
    <xf numFmtId="0" fontId="56" fillId="2" borderId="0" xfId="0" applyFont="1" applyFill="1" applyProtection="1">
      <protection hidden="1"/>
    </xf>
    <xf numFmtId="0" fontId="53" fillId="2" borderId="66" xfId="0" applyFont="1" applyFill="1" applyBorder="1" applyAlignment="1">
      <alignment horizontal="center" vertical="center"/>
    </xf>
    <xf numFmtId="0" fontId="53" fillId="2" borderId="40" xfId="0" applyFont="1" applyFill="1" applyBorder="1" applyAlignment="1">
      <alignment horizontal="center" vertical="center"/>
    </xf>
    <xf numFmtId="0" fontId="54" fillId="2" borderId="62" xfId="0" applyFont="1" applyFill="1" applyBorder="1" applyAlignment="1">
      <alignment horizontal="center"/>
    </xf>
    <xf numFmtId="0" fontId="54" fillId="2" borderId="35" xfId="0" applyFont="1" applyFill="1" applyBorder="1" applyAlignment="1">
      <alignment horizontal="center"/>
    </xf>
    <xf numFmtId="0" fontId="54" fillId="2" borderId="34" xfId="0" applyFont="1" applyFill="1" applyBorder="1" applyAlignment="1">
      <alignment horizontal="center"/>
    </xf>
    <xf numFmtId="0" fontId="54" fillId="2" borderId="63" xfId="0" applyFont="1" applyFill="1" applyBorder="1" applyAlignment="1">
      <alignment horizontal="center"/>
    </xf>
    <xf numFmtId="0" fontId="61" fillId="2" borderId="0" xfId="0" applyFont="1" applyFill="1" applyAlignment="1" applyProtection="1">
      <alignment horizontal="left" vertical="center"/>
      <protection hidden="1"/>
    </xf>
    <xf numFmtId="0" fontId="62" fillId="6" borderId="0" xfId="0" applyFont="1" applyFill="1"/>
    <xf numFmtId="0" fontId="25" fillId="10" borderId="33" xfId="0" applyFont="1" applyFill="1" applyBorder="1" applyAlignment="1" applyProtection="1">
      <alignment horizontal="center" vertical="center" wrapText="1"/>
      <protection hidden="1"/>
    </xf>
    <xf numFmtId="0" fontId="25" fillId="10" borderId="2" xfId="0" applyFont="1" applyFill="1" applyBorder="1" applyAlignment="1" applyProtection="1">
      <alignment horizontal="center" vertical="center" wrapText="1"/>
      <protection hidden="1"/>
    </xf>
    <xf numFmtId="0" fontId="25" fillId="10" borderId="56" xfId="0" applyFont="1" applyFill="1" applyBorder="1" applyAlignment="1" applyProtection="1">
      <alignment horizontal="center" vertical="center" wrapText="1"/>
      <protection hidden="1"/>
    </xf>
    <xf numFmtId="0" fontId="25" fillId="21" borderId="2" xfId="0" applyFont="1" applyFill="1" applyBorder="1" applyAlignment="1" applyProtection="1">
      <alignment horizontal="center" vertical="center" wrapText="1"/>
      <protection hidden="1"/>
    </xf>
    <xf numFmtId="0" fontId="25" fillId="10" borderId="31" xfId="0" applyFont="1" applyFill="1" applyBorder="1" applyAlignment="1" applyProtection="1">
      <alignment horizontal="center" vertical="center" wrapText="1"/>
      <protection hidden="1"/>
    </xf>
    <xf numFmtId="0" fontId="25" fillId="10" borderId="49" xfId="0" applyFont="1" applyFill="1" applyBorder="1" applyAlignment="1" applyProtection="1">
      <alignment horizontal="center" vertical="center" wrapText="1"/>
      <protection hidden="1"/>
    </xf>
    <xf numFmtId="0" fontId="25" fillId="10" borderId="60" xfId="0" applyFont="1" applyFill="1" applyBorder="1" applyAlignment="1" applyProtection="1">
      <alignment horizontal="center" vertical="center" wrapText="1"/>
      <protection hidden="1"/>
    </xf>
    <xf numFmtId="0" fontId="25" fillId="21" borderId="33" xfId="0" applyFont="1" applyFill="1" applyBorder="1" applyAlignment="1" applyProtection="1">
      <alignment horizontal="center" vertical="center" wrapText="1"/>
      <protection hidden="1"/>
    </xf>
    <xf numFmtId="0" fontId="25" fillId="21" borderId="56" xfId="0" applyFont="1" applyFill="1" applyBorder="1" applyAlignment="1" applyProtection="1">
      <alignment horizontal="center" vertical="center" wrapText="1"/>
      <protection hidden="1"/>
    </xf>
    <xf numFmtId="0" fontId="25" fillId="21" borderId="31" xfId="0" applyFont="1" applyFill="1" applyBorder="1" applyAlignment="1" applyProtection="1">
      <alignment horizontal="center" vertical="center" wrapText="1"/>
      <protection hidden="1"/>
    </xf>
    <xf numFmtId="0" fontId="25" fillId="21" borderId="49" xfId="0" applyFont="1" applyFill="1" applyBorder="1" applyAlignment="1" applyProtection="1">
      <alignment horizontal="center" vertical="center" wrapText="1"/>
      <protection hidden="1"/>
    </xf>
    <xf numFmtId="0" fontId="25" fillId="21" borderId="60" xfId="0" applyFont="1" applyFill="1" applyBorder="1" applyAlignment="1" applyProtection="1">
      <alignment horizontal="center" vertical="center" wrapText="1"/>
      <protection hidden="1"/>
    </xf>
    <xf numFmtId="0" fontId="0" fillId="14" borderId="14" xfId="0" applyFill="1" applyBorder="1"/>
    <xf numFmtId="0" fontId="0" fillId="5" borderId="40" xfId="0" applyFill="1" applyBorder="1" applyProtection="1">
      <protection hidden="1"/>
    </xf>
    <xf numFmtId="0" fontId="0" fillId="5" borderId="39" xfId="0" applyFill="1" applyBorder="1" applyProtection="1">
      <protection hidden="1"/>
    </xf>
    <xf numFmtId="0" fontId="0" fillId="5" borderId="68" xfId="0" applyFill="1" applyBorder="1" applyProtection="1">
      <protection hidden="1"/>
    </xf>
    <xf numFmtId="0" fontId="17" fillId="16" borderId="2" xfId="0" applyFont="1" applyFill="1" applyBorder="1" applyAlignment="1" applyProtection="1">
      <alignment horizontal="center" vertical="center"/>
      <protection hidden="1"/>
    </xf>
    <xf numFmtId="0" fontId="17" fillId="15" borderId="2" xfId="0" applyFont="1" applyFill="1" applyBorder="1" applyAlignment="1" applyProtection="1">
      <alignment horizontal="center" vertical="center"/>
      <protection hidden="1"/>
    </xf>
    <xf numFmtId="0" fontId="17" fillId="16" borderId="2" xfId="0" applyFont="1" applyFill="1" applyBorder="1" applyAlignment="1" applyProtection="1">
      <alignment horizontal="center" vertical="center" wrapText="1"/>
      <protection hidden="1"/>
    </xf>
    <xf numFmtId="0" fontId="17" fillId="15" borderId="2" xfId="0" applyFont="1" applyFill="1" applyBorder="1" applyAlignment="1" applyProtection="1">
      <alignment horizontal="center" vertical="center" wrapText="1"/>
      <protection hidden="1"/>
    </xf>
    <xf numFmtId="0" fontId="16" fillId="13" borderId="2" xfId="0" applyFont="1" applyFill="1" applyBorder="1" applyAlignment="1" applyProtection="1">
      <alignment horizontal="center" vertical="center"/>
      <protection hidden="1"/>
    </xf>
    <xf numFmtId="164" fontId="16" fillId="11" borderId="24" xfId="0" quotePrefix="1" applyNumberFormat="1" applyFont="1" applyFill="1" applyBorder="1" applyAlignment="1" applyProtection="1">
      <alignment horizontal="left" vertical="center" indent="1"/>
      <protection hidden="1"/>
    </xf>
    <xf numFmtId="0" fontId="16" fillId="0" borderId="2" xfId="0" applyFont="1" applyBorder="1" applyAlignment="1" applyProtection="1">
      <alignment horizontal="left" vertical="top" wrapText="1"/>
      <protection hidden="1"/>
    </xf>
    <xf numFmtId="0" fontId="16" fillId="18" borderId="30" xfId="0" applyFont="1" applyFill="1" applyBorder="1" applyAlignment="1" applyProtection="1">
      <alignment horizontal="center" vertical="center"/>
      <protection hidden="1"/>
    </xf>
    <xf numFmtId="0" fontId="16" fillId="18" borderId="26" xfId="0" applyFont="1" applyFill="1" applyBorder="1" applyAlignment="1" applyProtection="1">
      <alignment horizontal="center" vertical="center"/>
      <protection hidden="1"/>
    </xf>
    <xf numFmtId="0" fontId="16" fillId="18" borderId="29" xfId="0" applyFont="1" applyFill="1" applyBorder="1" applyAlignment="1" applyProtection="1">
      <alignment horizontal="center" vertical="center"/>
      <protection hidden="1"/>
    </xf>
    <xf numFmtId="0" fontId="16" fillId="18" borderId="25" xfId="0" applyFont="1" applyFill="1" applyBorder="1" applyAlignment="1" applyProtection="1">
      <alignment horizontal="center" vertical="center"/>
      <protection hidden="1"/>
    </xf>
    <xf numFmtId="0" fontId="16" fillId="15" borderId="27" xfId="0" applyFont="1" applyFill="1" applyBorder="1" applyAlignment="1" applyProtection="1">
      <alignment horizontal="center" vertical="center"/>
      <protection hidden="1"/>
    </xf>
    <xf numFmtId="0" fontId="16" fillId="15" borderId="26" xfId="0" applyFont="1" applyFill="1" applyBorder="1" applyAlignment="1" applyProtection="1">
      <alignment horizontal="center" vertical="center"/>
      <protection hidden="1"/>
    </xf>
    <xf numFmtId="0" fontId="16" fillId="15" borderId="28" xfId="0" applyFont="1" applyFill="1" applyBorder="1" applyAlignment="1" applyProtection="1">
      <alignment horizontal="center" vertical="center"/>
      <protection hidden="1"/>
    </xf>
    <xf numFmtId="0" fontId="16" fillId="19" borderId="30" xfId="0" applyFont="1" applyFill="1" applyBorder="1" applyAlignment="1" applyProtection="1">
      <alignment horizontal="center" vertical="center"/>
      <protection hidden="1"/>
    </xf>
    <xf numFmtId="0" fontId="16" fillId="19" borderId="26" xfId="0" applyFont="1" applyFill="1" applyBorder="1" applyAlignment="1" applyProtection="1">
      <alignment horizontal="center" vertical="center"/>
      <protection hidden="1"/>
    </xf>
    <xf numFmtId="0" fontId="16" fillId="19" borderId="25" xfId="0" applyFont="1" applyFill="1" applyBorder="1" applyAlignment="1" applyProtection="1">
      <alignment horizontal="center" vertical="center"/>
      <protection hidden="1"/>
    </xf>
    <xf numFmtId="0" fontId="16" fillId="20" borderId="27" xfId="0" applyFont="1" applyFill="1" applyBorder="1" applyAlignment="1" applyProtection="1">
      <alignment horizontal="center" vertical="center"/>
      <protection hidden="1"/>
    </xf>
    <xf numFmtId="0" fontId="16" fillId="20" borderId="26" xfId="0" applyFont="1" applyFill="1" applyBorder="1" applyAlignment="1" applyProtection="1">
      <alignment horizontal="center" vertical="center"/>
      <protection hidden="1"/>
    </xf>
    <xf numFmtId="0" fontId="16" fillId="20" borderId="28" xfId="0" applyFont="1" applyFill="1" applyBorder="1" applyAlignment="1" applyProtection="1">
      <alignment horizontal="center" vertical="center"/>
      <protection hidden="1"/>
    </xf>
    <xf numFmtId="0" fontId="16" fillId="14" borderId="30" xfId="0" applyFont="1" applyFill="1" applyBorder="1" applyAlignment="1" applyProtection="1">
      <alignment horizontal="center" vertical="center"/>
      <protection hidden="1"/>
    </xf>
    <xf numFmtId="0" fontId="16" fillId="14" borderId="26" xfId="0" applyFont="1" applyFill="1" applyBorder="1" applyAlignment="1" applyProtection="1">
      <alignment horizontal="center" vertical="center"/>
      <protection hidden="1"/>
    </xf>
    <xf numFmtId="0" fontId="16" fillId="14" borderId="25" xfId="0" applyFont="1" applyFill="1" applyBorder="1" applyAlignment="1" applyProtection="1">
      <alignment horizontal="center" vertical="center"/>
      <protection hidden="1"/>
    </xf>
    <xf numFmtId="0" fontId="16" fillId="13" borderId="3" xfId="0" applyFont="1" applyFill="1" applyBorder="1" applyAlignment="1" applyProtection="1">
      <alignment horizontal="center" vertical="center"/>
      <protection hidden="1"/>
    </xf>
    <xf numFmtId="0" fontId="21" fillId="12" borderId="15" xfId="0" applyFont="1" applyFill="1" applyBorder="1" applyProtection="1">
      <protection hidden="1"/>
    </xf>
    <xf numFmtId="0" fontId="0" fillId="12" borderId="14" xfId="0" applyFill="1" applyBorder="1" applyProtection="1">
      <protection hidden="1"/>
    </xf>
    <xf numFmtId="0" fontId="17" fillId="12" borderId="33" xfId="0" applyFont="1" applyFill="1" applyBorder="1" applyProtection="1">
      <protection hidden="1"/>
    </xf>
    <xf numFmtId="0" fontId="16" fillId="12" borderId="6" xfId="0" applyFont="1" applyFill="1" applyBorder="1" applyProtection="1">
      <protection hidden="1"/>
    </xf>
    <xf numFmtId="0" fontId="17" fillId="12" borderId="31" xfId="0" applyFont="1" applyFill="1" applyBorder="1" applyProtection="1">
      <protection hidden="1"/>
    </xf>
    <xf numFmtId="0" fontId="16" fillId="12" borderId="9" xfId="0" applyFont="1" applyFill="1" applyBorder="1" applyProtection="1">
      <protection hidden="1"/>
    </xf>
    <xf numFmtId="0" fontId="0" fillId="0" borderId="16"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4"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17" fillId="14" borderId="14" xfId="0" applyFont="1" applyFill="1" applyBorder="1" applyAlignment="1" applyProtection="1">
      <alignment horizontal="center"/>
      <protection hidden="1"/>
    </xf>
    <xf numFmtId="0" fontId="48" fillId="24" borderId="0" xfId="0" applyFont="1" applyFill="1" applyAlignment="1">
      <alignment horizontal="center" vertical="center"/>
    </xf>
    <xf numFmtId="0" fontId="25" fillId="5" borderId="11" xfId="0" applyFont="1" applyFill="1" applyBorder="1" applyAlignment="1" applyProtection="1">
      <alignment horizontal="center" vertical="center" wrapText="1"/>
      <protection hidden="1"/>
    </xf>
    <xf numFmtId="1" fontId="17" fillId="7" borderId="71" xfId="0" applyNumberFormat="1" applyFont="1" applyFill="1" applyBorder="1" applyAlignment="1" applyProtection="1">
      <alignment horizontal="center" vertical="center"/>
      <protection hidden="1"/>
    </xf>
    <xf numFmtId="1" fontId="17" fillId="7" borderId="32" xfId="0" applyNumberFormat="1" applyFont="1" applyFill="1" applyBorder="1" applyAlignment="1" applyProtection="1">
      <alignment horizontal="center" vertical="center"/>
      <protection hidden="1"/>
    </xf>
    <xf numFmtId="0" fontId="25" fillId="5" borderId="72" xfId="0" applyFont="1" applyFill="1" applyBorder="1" applyAlignment="1" applyProtection="1">
      <alignment horizontal="center" vertical="center" wrapText="1"/>
      <protection hidden="1"/>
    </xf>
    <xf numFmtId="0" fontId="25" fillId="5" borderId="1" xfId="0" applyFont="1" applyFill="1" applyBorder="1" applyAlignment="1" applyProtection="1">
      <alignment horizontal="center" vertical="center" wrapText="1"/>
      <protection hidden="1"/>
    </xf>
    <xf numFmtId="0" fontId="0" fillId="5" borderId="43" xfId="0" applyFill="1" applyBorder="1" applyAlignment="1" applyProtection="1">
      <alignment horizontal="center"/>
      <protection locked="0"/>
    </xf>
    <xf numFmtId="0" fontId="0" fillId="5" borderId="44" xfId="0" applyFill="1" applyBorder="1" applyAlignment="1" applyProtection="1">
      <alignment horizontal="center"/>
      <protection locked="0"/>
    </xf>
    <xf numFmtId="0" fontId="0" fillId="5" borderId="36" xfId="0" applyFill="1" applyBorder="1" applyAlignment="1" applyProtection="1">
      <alignment horizontal="center"/>
      <protection locked="0"/>
    </xf>
    <xf numFmtId="0" fontId="0" fillId="5" borderId="33" xfId="0" applyFill="1" applyBorder="1" applyAlignment="1" applyProtection="1">
      <alignment horizontal="center"/>
      <protection locked="0"/>
    </xf>
    <xf numFmtId="0" fontId="0" fillId="5" borderId="2" xfId="0" applyFill="1" applyBorder="1" applyAlignment="1" applyProtection="1">
      <alignment horizontal="center"/>
      <protection locked="0"/>
    </xf>
    <xf numFmtId="0" fontId="0" fillId="5" borderId="56" xfId="0" applyFill="1" applyBorder="1" applyAlignment="1" applyProtection="1">
      <alignment horizontal="center"/>
      <protection locked="0"/>
    </xf>
    <xf numFmtId="0" fontId="0" fillId="5" borderId="31" xfId="0" applyFill="1" applyBorder="1" applyAlignment="1" applyProtection="1">
      <alignment horizontal="center"/>
      <protection locked="0"/>
    </xf>
    <xf numFmtId="0" fontId="0" fillId="5" borderId="49" xfId="0" applyFill="1" applyBorder="1" applyAlignment="1" applyProtection="1">
      <alignment horizontal="center"/>
      <protection locked="0"/>
    </xf>
    <xf numFmtId="0" fontId="0" fillId="5" borderId="60"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7" xfId="0" applyFill="1" applyBorder="1" applyAlignment="1" applyProtection="1">
      <alignment horizontal="center"/>
      <protection locked="0"/>
    </xf>
    <xf numFmtId="0" fontId="0" fillId="5" borderId="54" xfId="0" applyFill="1" applyBorder="1" applyAlignment="1" applyProtection="1">
      <alignment horizontal="center"/>
      <protection locked="0"/>
    </xf>
    <xf numFmtId="0" fontId="20" fillId="23" borderId="72" xfId="0" applyFont="1" applyFill="1" applyBorder="1" applyAlignment="1" applyProtection="1">
      <alignment horizontal="left" vertical="center" wrapText="1"/>
      <protection hidden="1"/>
    </xf>
    <xf numFmtId="0" fontId="20" fillId="23" borderId="1" xfId="0" applyFont="1" applyFill="1" applyBorder="1" applyAlignment="1" applyProtection="1">
      <alignment horizontal="left" vertical="center" wrapText="1"/>
      <protection hidden="1"/>
    </xf>
    <xf numFmtId="0" fontId="20" fillId="23" borderId="22" xfId="0" applyFont="1" applyFill="1" applyBorder="1" applyAlignment="1" applyProtection="1">
      <alignment horizontal="left" vertical="center" wrapText="1"/>
      <protection hidden="1"/>
    </xf>
    <xf numFmtId="0" fontId="25" fillId="10" borderId="72" xfId="0" applyFont="1" applyFill="1" applyBorder="1" applyAlignment="1" applyProtection="1">
      <alignment horizontal="center" vertical="center" wrapText="1"/>
      <protection hidden="1"/>
    </xf>
    <xf numFmtId="0" fontId="25" fillId="10" borderId="1" xfId="0" applyFont="1" applyFill="1" applyBorder="1" applyAlignment="1" applyProtection="1">
      <alignment horizontal="center" vertical="center" wrapText="1"/>
      <protection hidden="1"/>
    </xf>
    <xf numFmtId="0" fontId="25" fillId="10" borderId="73" xfId="0" applyFont="1" applyFill="1" applyBorder="1" applyAlignment="1" applyProtection="1">
      <alignment horizontal="center" vertical="center" wrapText="1"/>
      <protection hidden="1"/>
    </xf>
    <xf numFmtId="0" fontId="25" fillId="21" borderId="72" xfId="0" applyFont="1" applyFill="1" applyBorder="1" applyAlignment="1" applyProtection="1">
      <alignment horizontal="center" vertical="center" wrapText="1"/>
      <protection hidden="1"/>
    </xf>
    <xf numFmtId="0" fontId="25" fillId="21" borderId="1" xfId="0" applyFont="1" applyFill="1" applyBorder="1" applyAlignment="1" applyProtection="1">
      <alignment horizontal="center" vertical="center" wrapText="1"/>
      <protection hidden="1"/>
    </xf>
    <xf numFmtId="0" fontId="25" fillId="21" borderId="73" xfId="0" applyFont="1" applyFill="1" applyBorder="1" applyAlignment="1" applyProtection="1">
      <alignment horizontal="center" vertical="center" wrapText="1"/>
      <protection hidden="1"/>
    </xf>
    <xf numFmtId="0" fontId="17" fillId="16" borderId="26" xfId="0" applyFont="1" applyFill="1" applyBorder="1" applyAlignment="1" applyProtection="1">
      <alignment horizontal="center" vertical="center"/>
      <protection hidden="1"/>
    </xf>
    <xf numFmtId="0" fontId="17" fillId="16" borderId="28" xfId="0" applyFont="1" applyFill="1" applyBorder="1" applyAlignment="1" applyProtection="1">
      <alignment horizontal="center" vertical="center"/>
      <protection hidden="1"/>
    </xf>
    <xf numFmtId="0" fontId="17" fillId="16" borderId="30" xfId="0" applyFont="1" applyFill="1" applyBorder="1" applyAlignment="1" applyProtection="1">
      <alignment horizontal="center" vertical="center"/>
      <protection hidden="1"/>
    </xf>
    <xf numFmtId="0" fontId="17" fillId="16" borderId="27" xfId="0" applyFont="1" applyFill="1" applyBorder="1" applyAlignment="1" applyProtection="1">
      <alignment horizontal="center" vertical="center"/>
      <protection hidden="1"/>
    </xf>
    <xf numFmtId="0" fontId="2" fillId="0" borderId="47" xfId="0" applyFont="1" applyBorder="1"/>
    <xf numFmtId="0" fontId="2" fillId="0" borderId="32" xfId="0" quotePrefix="1" applyFont="1" applyBorder="1"/>
    <xf numFmtId="0" fontId="53" fillId="2" borderId="15" xfId="0" applyFont="1" applyFill="1" applyBorder="1" applyAlignment="1">
      <alignment horizontal="center" vertical="center"/>
    </xf>
    <xf numFmtId="0" fontId="53" fillId="2" borderId="74" xfId="0" applyFont="1" applyFill="1" applyBorder="1" applyAlignment="1">
      <alignment horizontal="center" vertical="center"/>
    </xf>
    <xf numFmtId="0" fontId="54" fillId="2" borderId="43" xfId="0" applyFont="1" applyFill="1" applyBorder="1" applyAlignment="1">
      <alignment horizontal="center" vertical="center"/>
    </xf>
    <xf numFmtId="0" fontId="54" fillId="2" borderId="33" xfId="0" applyFont="1" applyFill="1" applyBorder="1" applyAlignment="1">
      <alignment horizontal="center" vertical="center"/>
    </xf>
    <xf numFmtId="0" fontId="54" fillId="2" borderId="31" xfId="0" applyFont="1" applyFill="1" applyBorder="1" applyAlignment="1">
      <alignment horizontal="center" vertical="center"/>
    </xf>
    <xf numFmtId="0" fontId="2" fillId="0" borderId="57" xfId="0" quotePrefix="1" applyFont="1" applyBorder="1"/>
    <xf numFmtId="0" fontId="0" fillId="29" borderId="0" xfId="0" applyFill="1"/>
    <xf numFmtId="0" fontId="50" fillId="11" borderId="0" xfId="0" applyFont="1" applyFill="1" applyAlignment="1" applyProtection="1">
      <alignment vertical="center"/>
      <protection hidden="1"/>
    </xf>
    <xf numFmtId="0" fontId="16" fillId="6" borderId="0" xfId="0" applyFont="1" applyFill="1" applyProtection="1">
      <protection hidden="1"/>
    </xf>
    <xf numFmtId="0" fontId="17" fillId="6" borderId="0" xfId="0" applyFont="1" applyFill="1" applyProtection="1">
      <protection hidden="1"/>
    </xf>
    <xf numFmtId="0" fontId="17" fillId="6" borderId="2" xfId="0" applyFont="1" applyFill="1" applyBorder="1" applyAlignment="1" applyProtection="1">
      <alignment horizontal="center" vertical="center"/>
      <protection hidden="1"/>
    </xf>
    <xf numFmtId="0" fontId="17" fillId="6" borderId="2" xfId="0" applyFont="1" applyFill="1" applyBorder="1" applyAlignment="1" applyProtection="1">
      <alignment horizontal="center" vertical="center" wrapText="1"/>
      <protection hidden="1"/>
    </xf>
    <xf numFmtId="0" fontId="16" fillId="6" borderId="0" xfId="0" applyFont="1" applyFill="1" applyAlignment="1" applyProtection="1">
      <alignment vertical="center"/>
      <protection hidden="1"/>
    </xf>
    <xf numFmtId="0" fontId="17" fillId="6" borderId="0" xfId="0" applyFont="1" applyFill="1" applyAlignment="1" applyProtection="1">
      <alignment vertical="center"/>
      <protection hidden="1"/>
    </xf>
    <xf numFmtId="0" fontId="17" fillId="6" borderId="0" xfId="0" applyFont="1" applyFill="1" applyAlignment="1" applyProtection="1">
      <alignment horizontal="center"/>
      <protection hidden="1"/>
    </xf>
    <xf numFmtId="0" fontId="16" fillId="6" borderId="0" xfId="0" applyFont="1" applyFill="1" applyAlignment="1" applyProtection="1">
      <alignment horizontal="center" vertical="center"/>
      <protection hidden="1"/>
    </xf>
    <xf numFmtId="0" fontId="16" fillId="6" borderId="6" xfId="0" applyFont="1" applyFill="1" applyBorder="1" applyAlignment="1" applyProtection="1">
      <alignment horizontal="center" vertical="center"/>
      <protection hidden="1"/>
    </xf>
    <xf numFmtId="0" fontId="16" fillId="6" borderId="2" xfId="0" applyFont="1" applyFill="1" applyBorder="1" applyAlignment="1" applyProtection="1">
      <alignment horizontal="center" vertical="center"/>
      <protection hidden="1"/>
    </xf>
    <xf numFmtId="0" fontId="16" fillId="6" borderId="2" xfId="0" applyFont="1" applyFill="1" applyBorder="1" applyAlignment="1" applyProtection="1">
      <alignment horizontal="left" vertical="center" indent="2"/>
      <protection hidden="1"/>
    </xf>
    <xf numFmtId="0" fontId="16" fillId="6" borderId="2" xfId="0" applyFont="1" applyFill="1" applyBorder="1" applyAlignment="1" applyProtection="1">
      <alignment horizontal="center" vertical="center" wrapText="1"/>
      <protection hidden="1"/>
    </xf>
    <xf numFmtId="0" fontId="16" fillId="6" borderId="0" xfId="0" applyFont="1" applyFill="1" applyAlignment="1" applyProtection="1">
      <alignment horizontal="center"/>
      <protection hidden="1"/>
    </xf>
    <xf numFmtId="0" fontId="16" fillId="6" borderId="0" xfId="0" applyFont="1" applyFill="1" applyAlignment="1" applyProtection="1">
      <alignment horizontal="left" indent="4"/>
      <protection hidden="1"/>
    </xf>
    <xf numFmtId="0" fontId="0" fillId="27" borderId="0" xfId="0" applyFill="1" applyProtection="1">
      <protection hidden="1"/>
    </xf>
    <xf numFmtId="0" fontId="0" fillId="30" borderId="0" xfId="0" applyFill="1" applyProtection="1">
      <protection hidden="1"/>
    </xf>
    <xf numFmtId="0" fontId="0" fillId="31" borderId="0" xfId="0" applyFill="1" applyProtection="1">
      <protection hidden="1"/>
    </xf>
    <xf numFmtId="0" fontId="0" fillId="29" borderId="2" xfId="0" applyFill="1" applyBorder="1" applyAlignment="1">
      <alignment horizontal="center" vertical="center"/>
    </xf>
    <xf numFmtId="0" fontId="0" fillId="29" borderId="2" xfId="0" applyFill="1" applyBorder="1" applyAlignment="1">
      <alignment horizontal="left" vertical="center" wrapText="1"/>
    </xf>
    <xf numFmtId="0" fontId="0" fillId="29" borderId="2" xfId="0" applyFill="1" applyBorder="1" applyAlignment="1">
      <alignment horizontal="center" vertical="center" wrapText="1"/>
    </xf>
    <xf numFmtId="0" fontId="0" fillId="29" borderId="0" xfId="0" applyFill="1" applyAlignment="1">
      <alignment vertical="center"/>
    </xf>
    <xf numFmtId="0" fontId="0" fillId="29" borderId="2" xfId="0" quotePrefix="1" applyFill="1" applyBorder="1" applyAlignment="1">
      <alignment horizontal="center" vertical="center"/>
    </xf>
    <xf numFmtId="0" fontId="44" fillId="0" borderId="0" xfId="2" applyFont="1" applyAlignment="1">
      <alignment vertical="center"/>
    </xf>
    <xf numFmtId="0" fontId="17" fillId="6" borderId="0" xfId="0" applyFont="1" applyFill="1" applyAlignment="1" applyProtection="1">
      <alignment horizontal="center" vertical="center"/>
      <protection hidden="1"/>
    </xf>
    <xf numFmtId="0" fontId="11" fillId="6" borderId="0" xfId="0" applyFont="1" applyFill="1" applyProtection="1">
      <protection locked="0"/>
    </xf>
    <xf numFmtId="0" fontId="63" fillId="0" borderId="0" xfId="3" applyAlignment="1" applyProtection="1">
      <alignment horizontal="center"/>
      <protection hidden="1"/>
    </xf>
    <xf numFmtId="0" fontId="55" fillId="29" borderId="0" xfId="0" applyFont="1" applyFill="1" applyProtection="1">
      <protection hidden="1"/>
    </xf>
    <xf numFmtId="0" fontId="0" fillId="29" borderId="0" xfId="0" applyFill="1" applyProtection="1">
      <protection hidden="1"/>
    </xf>
    <xf numFmtId="0" fontId="28" fillId="32" borderId="0" xfId="0" applyFont="1" applyFill="1" applyAlignment="1" applyProtection="1">
      <alignment horizontal="left" vertical="center"/>
      <protection hidden="1"/>
    </xf>
    <xf numFmtId="0" fontId="7" fillId="32" borderId="0" xfId="0" applyFont="1" applyFill="1" applyAlignment="1" applyProtection="1">
      <alignment horizontal="left" vertical="center"/>
      <protection hidden="1"/>
    </xf>
    <xf numFmtId="0" fontId="0" fillId="32" borderId="0" xfId="0" applyFill="1" applyProtection="1">
      <protection hidden="1"/>
    </xf>
    <xf numFmtId="0" fontId="0" fillId="17" borderId="0" xfId="0" applyFill="1" applyProtection="1">
      <protection hidden="1"/>
    </xf>
    <xf numFmtId="0" fontId="9" fillId="17" borderId="0" xfId="0" applyFont="1" applyFill="1" applyProtection="1">
      <protection hidden="1"/>
    </xf>
    <xf numFmtId="0" fontId="8" fillId="17" borderId="0" xfId="0" applyFont="1" applyFill="1" applyProtection="1">
      <protection hidden="1"/>
    </xf>
    <xf numFmtId="0" fontId="8" fillId="17" borderId="0" xfId="0" applyFont="1" applyFill="1" applyProtection="1">
      <protection locked="0"/>
    </xf>
    <xf numFmtId="0" fontId="10" fillId="17" borderId="0" xfId="0" applyFont="1" applyFill="1" applyProtection="1">
      <protection hidden="1"/>
    </xf>
    <xf numFmtId="0" fontId="11" fillId="17" borderId="0" xfId="0" applyFont="1" applyFill="1" applyProtection="1">
      <protection hidden="1"/>
    </xf>
    <xf numFmtId="9" fontId="10" fillId="17" borderId="0" xfId="0" applyNumberFormat="1" applyFont="1" applyFill="1" applyAlignment="1" applyProtection="1">
      <alignment vertical="center"/>
      <protection hidden="1"/>
    </xf>
    <xf numFmtId="9" fontId="10" fillId="17" borderId="0" xfId="0" applyNumberFormat="1" applyFont="1" applyFill="1" applyProtection="1">
      <protection hidden="1"/>
    </xf>
    <xf numFmtId="0" fontId="10" fillId="17" borderId="0" xfId="0" applyFont="1" applyFill="1" applyAlignment="1" applyProtection="1">
      <alignment vertical="center"/>
      <protection hidden="1"/>
    </xf>
    <xf numFmtId="0" fontId="55" fillId="33" borderId="0" xfId="0" applyFont="1" applyFill="1" applyProtection="1">
      <protection hidden="1"/>
    </xf>
    <xf numFmtId="0" fontId="57" fillId="32" borderId="0" xfId="0" applyFont="1" applyFill="1" applyAlignment="1" applyProtection="1">
      <alignment horizontal="right" vertical="center"/>
      <protection hidden="1"/>
    </xf>
    <xf numFmtId="0" fontId="17" fillId="7" borderId="13" xfId="0" applyFont="1" applyFill="1" applyBorder="1" applyAlignment="1" applyProtection="1">
      <alignment vertical="center" wrapText="1"/>
      <protection hidden="1"/>
    </xf>
    <xf numFmtId="0" fontId="25" fillId="10" borderId="33" xfId="0" applyFont="1" applyFill="1" applyBorder="1" applyAlignment="1" applyProtection="1">
      <alignment vertical="center" wrapText="1"/>
      <protection hidden="1"/>
    </xf>
    <xf numFmtId="0" fontId="25" fillId="10" borderId="2" xfId="0" applyFont="1" applyFill="1" applyBorder="1" applyAlignment="1" applyProtection="1">
      <alignment vertical="center" wrapText="1"/>
      <protection hidden="1"/>
    </xf>
    <xf numFmtId="0" fontId="25" fillId="10" borderId="56" xfId="0" applyFont="1" applyFill="1" applyBorder="1" applyAlignment="1" applyProtection="1">
      <alignment vertical="center" wrapText="1"/>
      <protection hidden="1"/>
    </xf>
    <xf numFmtId="0" fontId="25" fillId="21" borderId="33" xfId="0" applyFont="1" applyFill="1" applyBorder="1" applyAlignment="1" applyProtection="1">
      <alignment vertical="center" wrapText="1"/>
      <protection hidden="1"/>
    </xf>
    <xf numFmtId="0" fontId="25" fillId="21" borderId="2" xfId="0" applyFont="1" applyFill="1" applyBorder="1" applyAlignment="1" applyProtection="1">
      <alignment vertical="center" wrapText="1"/>
      <protection hidden="1"/>
    </xf>
    <xf numFmtId="0" fontId="25" fillId="21" borderId="56" xfId="0" applyFont="1" applyFill="1" applyBorder="1" applyAlignment="1" applyProtection="1">
      <alignment vertical="center" wrapText="1"/>
      <protection hidden="1"/>
    </xf>
    <xf numFmtId="0" fontId="17" fillId="14" borderId="15" xfId="0" applyFont="1" applyFill="1" applyBorder="1" applyProtection="1">
      <protection hidden="1"/>
    </xf>
    <xf numFmtId="0" fontId="17" fillId="14" borderId="14" xfId="0" applyFont="1" applyFill="1" applyBorder="1" applyProtection="1">
      <protection hidden="1"/>
    </xf>
    <xf numFmtId="0" fontId="17" fillId="14" borderId="13" xfId="0" applyFont="1" applyFill="1" applyBorder="1" applyProtection="1">
      <protection hidden="1"/>
    </xf>
    <xf numFmtId="0" fontId="65" fillId="11" borderId="0" xfId="0" applyFont="1" applyFill="1" applyAlignment="1" applyProtection="1">
      <alignment horizontal="center" vertical="center"/>
      <protection hidden="1"/>
    </xf>
    <xf numFmtId="0" fontId="66" fillId="0" borderId="0" xfId="2" applyFont="1" applyAlignment="1">
      <alignment horizontal="center" vertical="center"/>
    </xf>
    <xf numFmtId="0" fontId="12" fillId="6" borderId="0" xfId="0" applyFont="1" applyFill="1"/>
    <xf numFmtId="0" fontId="67" fillId="6" borderId="0" xfId="0" applyFont="1" applyFill="1"/>
    <xf numFmtId="0" fontId="67" fillId="6" borderId="0" xfId="0" applyFont="1" applyFill="1" applyAlignment="1">
      <alignment horizontal="left"/>
    </xf>
    <xf numFmtId="1" fontId="0" fillId="0" borderId="0" xfId="0" applyNumberFormat="1" applyProtection="1">
      <protection hidden="1"/>
    </xf>
    <xf numFmtId="0" fontId="37" fillId="28" borderId="31" xfId="0" applyFont="1" applyFill="1" applyBorder="1" applyAlignment="1" applyProtection="1">
      <alignment horizontal="center" vertical="center" wrapText="1"/>
      <protection hidden="1"/>
    </xf>
    <xf numFmtId="0" fontId="37" fillId="28" borderId="60" xfId="0" applyFont="1" applyFill="1" applyBorder="1" applyAlignment="1" applyProtection="1">
      <alignment horizontal="center" vertical="center" wrapText="1"/>
      <protection hidden="1"/>
    </xf>
    <xf numFmtId="0" fontId="37" fillId="15" borderId="31" xfId="0" applyFont="1" applyFill="1" applyBorder="1" applyAlignment="1" applyProtection="1">
      <alignment horizontal="center" vertical="center" wrapText="1"/>
      <protection hidden="1"/>
    </xf>
    <xf numFmtId="0" fontId="37" fillId="15" borderId="58" xfId="0" applyFont="1" applyFill="1" applyBorder="1" applyAlignment="1" applyProtection="1">
      <alignment horizontal="center" vertical="center" wrapText="1"/>
      <protection hidden="1"/>
    </xf>
    <xf numFmtId="0" fontId="37" fillId="3" borderId="31" xfId="0" applyFont="1" applyFill="1" applyBorder="1" applyAlignment="1" applyProtection="1">
      <alignment horizontal="center" vertical="center" wrapText="1"/>
      <protection hidden="1"/>
    </xf>
    <xf numFmtId="0" fontId="37" fillId="3" borderId="60" xfId="0" applyFont="1" applyFill="1" applyBorder="1" applyAlignment="1" applyProtection="1">
      <alignment horizontal="center" vertical="center" wrapText="1"/>
      <protection hidden="1"/>
    </xf>
    <xf numFmtId="0" fontId="37" fillId="18" borderId="54" xfId="0" applyFont="1" applyFill="1" applyBorder="1" applyAlignment="1" applyProtection="1">
      <alignment horizontal="center" vertical="center" wrapText="1"/>
      <protection hidden="1"/>
    </xf>
    <xf numFmtId="0" fontId="37" fillId="18" borderId="58" xfId="0" applyFont="1" applyFill="1" applyBorder="1" applyAlignment="1" applyProtection="1">
      <alignment horizontal="center" vertical="center" wrapText="1"/>
      <protection hidden="1"/>
    </xf>
    <xf numFmtId="0" fontId="37" fillId="19" borderId="31" xfId="0" applyFont="1" applyFill="1" applyBorder="1" applyAlignment="1" applyProtection="1">
      <alignment horizontal="center" vertical="center" wrapText="1"/>
      <protection hidden="1"/>
    </xf>
    <xf numFmtId="0" fontId="37" fillId="19" borderId="60" xfId="0" applyFont="1" applyFill="1" applyBorder="1" applyAlignment="1" applyProtection="1">
      <alignment horizontal="center" vertical="center" wrapText="1"/>
      <protection hidden="1"/>
    </xf>
    <xf numFmtId="0" fontId="37" fillId="26" borderId="54" xfId="0" applyFont="1" applyFill="1" applyBorder="1" applyAlignment="1" applyProtection="1">
      <alignment horizontal="center" vertical="center" wrapText="1"/>
      <protection hidden="1"/>
    </xf>
    <xf numFmtId="0" fontId="37" fillId="26" borderId="49" xfId="0" applyFont="1" applyFill="1" applyBorder="1" applyAlignment="1" applyProtection="1">
      <alignment horizontal="center" vertical="center" wrapText="1"/>
      <protection hidden="1"/>
    </xf>
    <xf numFmtId="0" fontId="37" fillId="26" borderId="60" xfId="0" applyFont="1" applyFill="1" applyBorder="1" applyAlignment="1" applyProtection="1">
      <alignment horizontal="center" vertical="center" wrapText="1"/>
      <protection hidden="1"/>
    </xf>
    <xf numFmtId="0" fontId="25" fillId="13" borderId="62" xfId="0" applyFont="1" applyFill="1" applyBorder="1" applyAlignment="1" applyProtection="1">
      <alignment horizontal="center" vertical="center"/>
      <protection hidden="1"/>
    </xf>
    <xf numFmtId="0" fontId="25" fillId="11" borderId="67" xfId="0" applyFont="1" applyFill="1" applyBorder="1" applyAlignment="1" applyProtection="1">
      <alignment horizontal="center" vertical="center"/>
      <protection hidden="1"/>
    </xf>
    <xf numFmtId="0" fontId="25" fillId="28" borderId="50" xfId="0" applyFont="1" applyFill="1" applyBorder="1" applyAlignment="1" applyProtection="1">
      <alignment horizontal="center" vertical="center" wrapText="1"/>
      <protection hidden="1"/>
    </xf>
    <xf numFmtId="0" fontId="25" fillId="28" borderId="59" xfId="0" applyFont="1" applyFill="1" applyBorder="1" applyAlignment="1" applyProtection="1">
      <alignment horizontal="center" vertical="center" wrapText="1"/>
      <protection hidden="1"/>
    </xf>
    <xf numFmtId="0" fontId="25" fillId="15" borderId="16" xfId="0" applyFont="1" applyFill="1" applyBorder="1" applyAlignment="1" applyProtection="1">
      <alignment horizontal="center" vertical="center" wrapText="1"/>
      <protection hidden="1"/>
    </xf>
    <xf numFmtId="0" fontId="25" fillId="15" borderId="17" xfId="0" applyFont="1" applyFill="1" applyBorder="1" applyAlignment="1" applyProtection="1">
      <alignment horizontal="center" vertical="center" wrapText="1"/>
      <protection hidden="1"/>
    </xf>
    <xf numFmtId="0" fontId="25" fillId="3" borderId="50" xfId="0" applyFont="1" applyFill="1" applyBorder="1" applyAlignment="1" applyProtection="1">
      <alignment horizontal="center" vertical="center" wrapText="1"/>
      <protection hidden="1"/>
    </xf>
    <xf numFmtId="0" fontId="25" fillId="3" borderId="59" xfId="0" applyFont="1" applyFill="1" applyBorder="1" applyAlignment="1" applyProtection="1">
      <alignment horizontal="center" vertical="center" wrapText="1"/>
      <protection hidden="1"/>
    </xf>
    <xf numFmtId="0" fontId="25" fillId="18" borderId="16" xfId="0" applyFont="1" applyFill="1" applyBorder="1" applyAlignment="1" applyProtection="1">
      <alignment horizontal="center" vertical="center" wrapText="1"/>
      <protection hidden="1"/>
    </xf>
    <xf numFmtId="0" fontId="25" fillId="18" borderId="17" xfId="0" applyFont="1" applyFill="1" applyBorder="1" applyAlignment="1" applyProtection="1">
      <alignment horizontal="center" vertical="center" wrapText="1"/>
      <protection hidden="1"/>
    </xf>
    <xf numFmtId="0" fontId="25" fillId="19" borderId="50" xfId="0" applyFont="1" applyFill="1" applyBorder="1" applyAlignment="1" applyProtection="1">
      <alignment horizontal="center" vertical="center" wrapText="1"/>
      <protection hidden="1"/>
    </xf>
    <xf numFmtId="0" fontId="25" fillId="19" borderId="59" xfId="0" applyFont="1" applyFill="1" applyBorder="1" applyAlignment="1" applyProtection="1">
      <alignment horizontal="center" vertical="center" wrapText="1"/>
      <protection hidden="1"/>
    </xf>
    <xf numFmtId="0" fontId="25" fillId="26" borderId="16" xfId="0" applyFont="1" applyFill="1" applyBorder="1" applyAlignment="1" applyProtection="1">
      <alignment horizontal="center" vertical="center" wrapText="1"/>
      <protection hidden="1"/>
    </xf>
    <xf numFmtId="0" fontId="25" fillId="26" borderId="3" xfId="0" applyFont="1" applyFill="1" applyBorder="1" applyAlignment="1" applyProtection="1">
      <alignment horizontal="center" vertical="center" wrapText="1"/>
      <protection hidden="1"/>
    </xf>
    <xf numFmtId="0" fontId="25" fillId="26" borderId="59" xfId="0" applyFont="1" applyFill="1" applyBorder="1" applyAlignment="1" applyProtection="1">
      <alignment horizontal="center" vertical="center" wrapText="1"/>
      <protection hidden="1"/>
    </xf>
    <xf numFmtId="0" fontId="16" fillId="13" borderId="35" xfId="0" applyFont="1" applyFill="1" applyBorder="1" applyAlignment="1" applyProtection="1">
      <alignment horizontal="center" vertical="center"/>
      <protection hidden="1"/>
    </xf>
    <xf numFmtId="0" fontId="20" fillId="11" borderId="47" xfId="0" applyFont="1" applyFill="1" applyBorder="1" applyAlignment="1" applyProtection="1">
      <alignment horizontal="left" vertical="center"/>
      <protection hidden="1"/>
    </xf>
    <xf numFmtId="1" fontId="16" fillId="28" borderId="33" xfId="0" applyNumberFormat="1" applyFont="1" applyFill="1" applyBorder="1" applyAlignment="1" applyProtection="1">
      <alignment horizontal="center" vertical="center"/>
      <protection hidden="1"/>
    </xf>
    <xf numFmtId="0" fontId="16" fillId="13" borderId="34" xfId="0" applyFont="1" applyFill="1" applyBorder="1" applyAlignment="1" applyProtection="1">
      <alignment horizontal="center" vertical="center"/>
      <protection hidden="1"/>
    </xf>
    <xf numFmtId="0" fontId="20" fillId="11" borderId="48" xfId="0" applyFont="1" applyFill="1" applyBorder="1" applyAlignment="1" applyProtection="1">
      <alignment horizontal="left" vertical="center"/>
      <protection hidden="1"/>
    </xf>
    <xf numFmtId="1" fontId="16" fillId="28" borderId="31" xfId="0" applyNumberFormat="1" applyFont="1" applyFill="1" applyBorder="1" applyAlignment="1" applyProtection="1">
      <alignment horizontal="center" vertical="center"/>
      <protection hidden="1"/>
    </xf>
    <xf numFmtId="1" fontId="16" fillId="0" borderId="56" xfId="0" applyNumberFormat="1" applyFont="1" applyBorder="1" applyAlignment="1" applyProtection="1">
      <alignment horizontal="center" vertical="center"/>
      <protection locked="0"/>
    </xf>
    <xf numFmtId="1" fontId="16" fillId="0" borderId="7" xfId="0" applyNumberFormat="1" applyFont="1" applyBorder="1" applyAlignment="1" applyProtection="1">
      <alignment horizontal="center" vertical="center"/>
      <protection locked="0"/>
    </xf>
    <xf numFmtId="1" fontId="16" fillId="0" borderId="5" xfId="0" applyNumberFormat="1" applyFont="1" applyBorder="1" applyAlignment="1" applyProtection="1">
      <alignment horizontal="center" vertical="center"/>
      <protection locked="0"/>
    </xf>
    <xf numFmtId="1" fontId="16" fillId="0" borderId="33" xfId="0" applyNumberFormat="1" applyFont="1" applyBorder="1" applyAlignment="1" applyProtection="1">
      <alignment horizontal="center" vertical="center"/>
      <protection locked="0"/>
    </xf>
    <xf numFmtId="1" fontId="16" fillId="0" borderId="2" xfId="0" applyNumberFormat="1" applyFont="1" applyBorder="1" applyAlignment="1" applyProtection="1">
      <alignment horizontal="center" vertical="center"/>
      <protection locked="0"/>
    </xf>
    <xf numFmtId="1" fontId="16" fillId="0" borderId="60" xfId="0" applyNumberFormat="1" applyFont="1" applyBorder="1" applyAlignment="1" applyProtection="1">
      <alignment horizontal="center" vertical="center"/>
      <protection locked="0"/>
    </xf>
    <xf numFmtId="1" fontId="16" fillId="0" borderId="54" xfId="0" applyNumberFormat="1" applyFont="1" applyBorder="1" applyAlignment="1" applyProtection="1">
      <alignment horizontal="center" vertical="center"/>
      <protection locked="0"/>
    </xf>
    <xf numFmtId="1" fontId="16" fillId="0" borderId="58" xfId="0" applyNumberFormat="1" applyFont="1" applyBorder="1" applyAlignment="1" applyProtection="1">
      <alignment horizontal="center" vertical="center"/>
      <protection locked="0"/>
    </xf>
    <xf numFmtId="1" fontId="16" fillId="0" borderId="31" xfId="0" applyNumberFormat="1" applyFont="1" applyBorder="1" applyAlignment="1" applyProtection="1">
      <alignment horizontal="center" vertical="center"/>
      <protection locked="0"/>
    </xf>
    <xf numFmtId="1" fontId="16" fillId="0" borderId="49" xfId="0" applyNumberFormat="1" applyFont="1" applyBorder="1" applyAlignment="1" applyProtection="1">
      <alignment horizontal="center" vertical="center"/>
      <protection locked="0"/>
    </xf>
    <xf numFmtId="0" fontId="36" fillId="18" borderId="2" xfId="1" applyFont="1" applyFill="1" applyBorder="1" applyAlignment="1" applyProtection="1">
      <alignment horizontal="center" vertical="center" wrapText="1"/>
      <protection hidden="1"/>
    </xf>
    <xf numFmtId="0" fontId="68" fillId="4" borderId="2" xfId="1" applyFont="1" applyFill="1" applyBorder="1" applyAlignment="1" applyProtection="1">
      <alignment horizontal="center" vertical="center" wrapText="1"/>
      <protection hidden="1"/>
    </xf>
    <xf numFmtId="0" fontId="0" fillId="16" borderId="0" xfId="0" applyFill="1" applyProtection="1">
      <protection hidden="1"/>
    </xf>
    <xf numFmtId="0" fontId="64" fillId="11" borderId="0" xfId="0" applyFont="1" applyFill="1" applyAlignment="1" applyProtection="1">
      <alignment horizontal="center" vertical="center"/>
      <protection hidden="1"/>
    </xf>
    <xf numFmtId="0" fontId="0" fillId="4" borderId="0" xfId="0" applyFill="1" applyAlignment="1" applyProtection="1">
      <alignment vertical="center"/>
      <protection hidden="1"/>
    </xf>
    <xf numFmtId="0" fontId="15" fillId="6" borderId="0" xfId="0" applyFont="1" applyFill="1" applyAlignment="1" applyProtection="1">
      <alignment vertical="center"/>
      <protection hidden="1"/>
    </xf>
    <xf numFmtId="0" fontId="0" fillId="16" borderId="0" xfId="0" applyFill="1" applyAlignment="1" applyProtection="1">
      <alignment vertical="center"/>
      <protection hidden="1"/>
    </xf>
    <xf numFmtId="0" fontId="38" fillId="6" borderId="0" xfId="0" applyFont="1" applyFill="1" applyAlignment="1" applyProtection="1">
      <alignment vertical="center"/>
      <protection hidden="1"/>
    </xf>
    <xf numFmtId="0" fontId="22" fillId="6" borderId="0" xfId="0" applyFont="1" applyFill="1" applyAlignment="1" applyProtection="1">
      <alignment vertical="center"/>
      <protection hidden="1"/>
    </xf>
    <xf numFmtId="0" fontId="15" fillId="6" borderId="0" xfId="0" applyFont="1" applyFill="1" applyProtection="1">
      <protection hidden="1"/>
    </xf>
    <xf numFmtId="0" fontId="18" fillId="6" borderId="0" xfId="0" applyFont="1" applyFill="1" applyProtection="1">
      <protection hidden="1"/>
    </xf>
    <xf numFmtId="0" fontId="0" fillId="6" borderId="0" xfId="0" applyFill="1" applyAlignment="1" applyProtection="1">
      <alignment vertical="top"/>
      <protection hidden="1"/>
    </xf>
    <xf numFmtId="0" fontId="0" fillId="6" borderId="21" xfId="0" applyFill="1" applyBorder="1" applyAlignment="1" applyProtection="1">
      <alignment horizontal="left" vertical="top" wrapText="1"/>
      <protection hidden="1"/>
    </xf>
    <xf numFmtId="0" fontId="0" fillId="6" borderId="0" xfId="0" applyFill="1" applyAlignment="1" applyProtection="1">
      <alignment horizontal="left" vertical="top" wrapText="1"/>
      <protection hidden="1"/>
    </xf>
    <xf numFmtId="0" fontId="0" fillId="6" borderId="4" xfId="0" applyFill="1" applyBorder="1" applyAlignment="1" applyProtection="1">
      <alignment horizontal="left" vertical="top" wrapText="1"/>
      <protection hidden="1"/>
    </xf>
    <xf numFmtId="0" fontId="0" fillId="6" borderId="16" xfId="0" applyFill="1" applyBorder="1" applyAlignment="1" applyProtection="1">
      <alignment horizontal="left" vertical="top" wrapText="1"/>
      <protection hidden="1"/>
    </xf>
    <xf numFmtId="0" fontId="15" fillId="11" borderId="0" xfId="0" applyFont="1" applyFill="1" applyAlignment="1" applyProtection="1">
      <alignment horizontal="center" vertical="center"/>
      <protection hidden="1"/>
    </xf>
    <xf numFmtId="0" fontId="15" fillId="11" borderId="0" xfId="0" applyFont="1" applyFill="1" applyAlignment="1" applyProtection="1">
      <alignment horizontal="center"/>
      <protection hidden="1"/>
    </xf>
    <xf numFmtId="0" fontId="15" fillId="6" borderId="0" xfId="0" applyFont="1" applyFill="1" applyProtection="1">
      <protection locked="0"/>
    </xf>
    <xf numFmtId="165" fontId="4" fillId="6" borderId="0" xfId="0" applyNumberFormat="1" applyFont="1" applyFill="1" applyAlignment="1" applyProtection="1">
      <alignment horizontal="left" vertical="center"/>
      <protection locked="0"/>
    </xf>
    <xf numFmtId="0" fontId="15" fillId="6" borderId="4" xfId="0" applyFont="1" applyFill="1" applyBorder="1" applyProtection="1">
      <protection locked="0"/>
    </xf>
    <xf numFmtId="0" fontId="69" fillId="6" borderId="0" xfId="0" applyFont="1" applyFill="1"/>
    <xf numFmtId="0" fontId="0" fillId="0" borderId="0" xfId="0" applyAlignment="1" applyProtection="1">
      <alignment horizontal="center"/>
      <protection hidden="1"/>
    </xf>
    <xf numFmtId="0" fontId="21" fillId="0" borderId="2" xfId="0" applyFont="1" applyBorder="1" applyAlignment="1" applyProtection="1">
      <alignment horizontal="center" vertical="center"/>
      <protection hidden="1"/>
    </xf>
    <xf numFmtId="0" fontId="20" fillId="0" borderId="2" xfId="0" applyFont="1" applyBorder="1" applyAlignment="1" applyProtection="1">
      <alignment horizontal="center" vertical="center" wrapText="1"/>
      <protection hidden="1"/>
    </xf>
    <xf numFmtId="0" fontId="37" fillId="0" borderId="2" xfId="0" applyFont="1" applyBorder="1" applyAlignment="1" applyProtection="1">
      <alignment horizontal="center" vertical="center" wrapText="1"/>
      <protection hidden="1"/>
    </xf>
    <xf numFmtId="0" fontId="25" fillId="0" borderId="2" xfId="0" applyFont="1" applyBorder="1" applyAlignment="1" applyProtection="1">
      <alignment horizontal="center" vertical="center"/>
      <protection hidden="1"/>
    </xf>
    <xf numFmtId="0" fontId="25" fillId="0" borderId="2" xfId="0" applyFont="1" applyBorder="1" applyAlignment="1" applyProtection="1">
      <alignment horizontal="center" vertical="center" wrapText="1"/>
      <protection hidden="1"/>
    </xf>
    <xf numFmtId="0" fontId="16" fillId="0" borderId="2" xfId="0" applyFont="1" applyBorder="1" applyAlignment="1" applyProtection="1">
      <alignment horizontal="center" vertical="center"/>
      <protection hidden="1"/>
    </xf>
    <xf numFmtId="0" fontId="20" fillId="0" borderId="2" xfId="0" applyFont="1" applyBorder="1" applyAlignment="1" applyProtection="1">
      <alignment horizontal="left" vertical="center"/>
      <protection hidden="1"/>
    </xf>
    <xf numFmtId="1" fontId="16" fillId="0" borderId="2" xfId="0" applyNumberFormat="1" applyFont="1" applyBorder="1" applyAlignment="1" applyProtection="1">
      <alignment horizontal="center" vertical="center"/>
      <protection hidden="1"/>
    </xf>
    <xf numFmtId="1" fontId="21" fillId="0" borderId="2" xfId="0" applyNumberFormat="1" applyFont="1" applyBorder="1" applyAlignment="1" applyProtection="1">
      <alignment horizontal="center" vertical="center" wrapText="1"/>
      <protection hidden="1"/>
    </xf>
    <xf numFmtId="1" fontId="17" fillId="0" borderId="2" xfId="0" applyNumberFormat="1" applyFont="1" applyBorder="1" applyAlignment="1" applyProtection="1">
      <alignment horizontal="center" vertical="center"/>
      <protection hidden="1"/>
    </xf>
    <xf numFmtId="1" fontId="17" fillId="0" borderId="0" xfId="0" applyNumberFormat="1" applyFont="1" applyAlignment="1" applyProtection="1">
      <alignment horizontal="center"/>
      <protection hidden="1"/>
    </xf>
    <xf numFmtId="1" fontId="17" fillId="0" borderId="0" xfId="0" applyNumberFormat="1" applyFont="1" applyAlignment="1" applyProtection="1">
      <alignment horizontal="center" vertical="center"/>
      <protection hidden="1"/>
    </xf>
    <xf numFmtId="0" fontId="12" fillId="0" borderId="0" xfId="0" applyFont="1" applyAlignment="1" applyProtection="1">
      <alignment horizontal="left" vertical="center"/>
      <protection hidden="1"/>
    </xf>
    <xf numFmtId="0" fontId="5" fillId="6" borderId="0" xfId="0" applyFont="1" applyFill="1"/>
    <xf numFmtId="0" fontId="71" fillId="24" borderId="0" xfId="0" applyFont="1" applyFill="1" applyProtection="1">
      <protection hidden="1"/>
    </xf>
    <xf numFmtId="0" fontId="56" fillId="24" borderId="0" xfId="0" applyFont="1" applyFill="1" applyProtection="1">
      <protection hidden="1"/>
    </xf>
    <xf numFmtId="0" fontId="1" fillId="0" borderId="67" xfId="0" applyFont="1" applyBorder="1"/>
    <xf numFmtId="0" fontId="1" fillId="0" borderId="47" xfId="0" applyFont="1" applyBorder="1"/>
    <xf numFmtId="0" fontId="1" fillId="0" borderId="32" xfId="0" quotePrefix="1" applyFont="1" applyBorder="1"/>
    <xf numFmtId="0" fontId="1" fillId="0" borderId="13" xfId="0" applyFont="1" applyBorder="1"/>
    <xf numFmtId="0" fontId="15" fillId="6" borderId="0" xfId="0" applyFont="1" applyFill="1"/>
    <xf numFmtId="164" fontId="16" fillId="0" borderId="2" xfId="0" quotePrefix="1" applyNumberFormat="1" applyFont="1" applyBorder="1" applyAlignment="1">
      <alignment vertical="center"/>
    </xf>
    <xf numFmtId="0" fontId="0" fillId="0" borderId="0" xfId="0" applyProtection="1">
      <protection locked="0" hidden="1"/>
    </xf>
    <xf numFmtId="0" fontId="16" fillId="0" borderId="2" xfId="0" quotePrefix="1" applyFont="1" applyBorder="1" applyAlignment="1">
      <alignment horizontal="center" vertical="center"/>
    </xf>
    <xf numFmtId="0" fontId="0" fillId="10" borderId="2" xfId="0" applyFill="1" applyBorder="1" applyAlignment="1">
      <alignment horizontal="center" vertical="center"/>
    </xf>
    <xf numFmtId="0" fontId="0" fillId="10" borderId="2" xfId="0" applyFill="1" applyBorder="1" applyAlignment="1">
      <alignment horizontal="center" vertical="center"/>
    </xf>
    <xf numFmtId="0" fontId="0" fillId="10" borderId="2" xfId="0" applyFill="1" applyBorder="1" applyAlignment="1">
      <alignment horizontal="center" vertical="center"/>
    </xf>
    <xf numFmtId="0" fontId="0" fillId="15" borderId="2" xfId="0" applyFill="1" applyBorder="1" applyAlignment="1">
      <alignment horizontal="center" vertical="center"/>
    </xf>
    <xf numFmtId="0" fontId="0" fillId="6" borderId="0" xfId="0" quotePrefix="1" applyFill="1" applyProtection="1">
      <protection locked="0"/>
    </xf>
    <xf numFmtId="15" fontId="0" fillId="6" borderId="0" xfId="0" applyNumberFormat="1" applyFill="1" applyAlignment="1" applyProtection="1">
      <alignment horizontal="left"/>
      <protection locked="0"/>
    </xf>
    <xf numFmtId="0" fontId="60" fillId="17" borderId="0" xfId="0" applyFont="1" applyFill="1" applyAlignment="1" applyProtection="1">
      <alignment horizontal="center" vertical="center" wrapText="1"/>
      <protection hidden="1"/>
    </xf>
    <xf numFmtId="0" fontId="55" fillId="33" borderId="0" xfId="0" applyFont="1" applyFill="1" applyAlignment="1" applyProtection="1">
      <alignment horizontal="left" vertical="top" wrapText="1"/>
      <protection hidden="1"/>
    </xf>
    <xf numFmtId="0" fontId="36" fillId="18" borderId="2" xfId="1" applyFont="1" applyFill="1" applyBorder="1" applyAlignment="1" applyProtection="1">
      <alignment horizontal="center" vertical="center" wrapText="1"/>
      <protection hidden="1"/>
    </xf>
    <xf numFmtId="0" fontId="68" fillId="4" borderId="2" xfId="1" applyFont="1" applyFill="1" applyBorder="1" applyAlignment="1" applyProtection="1">
      <alignment horizontal="center" vertical="center" wrapText="1"/>
      <protection hidden="1"/>
    </xf>
    <xf numFmtId="0" fontId="5" fillId="10" borderId="2" xfId="0" applyFont="1" applyFill="1" applyBorder="1" applyAlignment="1">
      <alignment horizontal="center" vertical="center"/>
    </xf>
    <xf numFmtId="0" fontId="36" fillId="10" borderId="2" xfId="1" applyFont="1" applyFill="1" applyBorder="1" applyAlignment="1" applyProtection="1">
      <alignment horizontal="center" vertical="center" wrapText="1"/>
      <protection hidden="1"/>
    </xf>
    <xf numFmtId="0" fontId="13" fillId="16" borderId="0" xfId="0" applyFont="1" applyFill="1" applyAlignment="1">
      <alignment horizontal="center" vertical="center"/>
    </xf>
    <xf numFmtId="0" fontId="12" fillId="0" borderId="0" xfId="0" applyFont="1" applyAlignment="1">
      <alignment horizontal="center"/>
    </xf>
    <xf numFmtId="0" fontId="5" fillId="8" borderId="1" xfId="0" applyFont="1" applyFill="1" applyBorder="1" applyAlignment="1">
      <alignment horizontal="center" vertical="center" wrapText="1"/>
    </xf>
    <xf numFmtId="0" fontId="5" fillId="8" borderId="3" xfId="0" applyFont="1" applyFill="1" applyBorder="1" applyAlignment="1">
      <alignment horizontal="center" vertical="center" wrapText="1"/>
    </xf>
    <xf numFmtId="0" fontId="5" fillId="8" borderId="2" xfId="0" applyFont="1" applyFill="1" applyBorder="1" applyAlignment="1">
      <alignment horizontal="center" vertical="center"/>
    </xf>
    <xf numFmtId="0" fontId="5" fillId="8" borderId="1" xfId="0" applyFont="1" applyFill="1" applyBorder="1" applyAlignment="1">
      <alignment horizontal="center" vertical="center"/>
    </xf>
    <xf numFmtId="0" fontId="5" fillId="8" borderId="3" xfId="0" applyFont="1" applyFill="1" applyBorder="1" applyAlignment="1">
      <alignment horizontal="center" vertical="center"/>
    </xf>
    <xf numFmtId="0" fontId="12" fillId="0" borderId="0" xfId="0" applyFont="1" applyAlignment="1">
      <alignment horizontal="center" vertical="center"/>
    </xf>
    <xf numFmtId="0" fontId="12" fillId="0" borderId="19" xfId="0" applyFont="1" applyBorder="1" applyAlignment="1">
      <alignment horizontal="center"/>
    </xf>
    <xf numFmtId="0" fontId="12" fillId="22" borderId="0" xfId="0" applyFont="1" applyFill="1" applyAlignment="1">
      <alignment horizontal="center" vertical="center"/>
    </xf>
    <xf numFmtId="0" fontId="12" fillId="12" borderId="0" xfId="0" applyFont="1" applyFill="1" applyAlignment="1">
      <alignment horizontal="center" vertical="center"/>
    </xf>
    <xf numFmtId="0" fontId="12" fillId="0" borderId="19" xfId="0" applyFont="1" applyBorder="1" applyAlignment="1">
      <alignment horizontal="center" vertical="center"/>
    </xf>
    <xf numFmtId="0" fontId="17" fillId="16" borderId="40" xfId="0" applyFont="1" applyFill="1" applyBorder="1" applyAlignment="1" applyProtection="1">
      <alignment horizontal="center"/>
      <protection hidden="1"/>
    </xf>
    <xf numFmtId="0" fontId="17" fillId="16" borderId="61" xfId="0" applyFont="1" applyFill="1" applyBorder="1" applyAlignment="1" applyProtection="1">
      <alignment horizontal="center"/>
      <protection hidden="1"/>
    </xf>
    <xf numFmtId="0" fontId="0" fillId="5" borderId="9" xfId="0" applyFill="1" applyBorder="1" applyAlignment="1" applyProtection="1">
      <alignment horizontal="center"/>
      <protection hidden="1"/>
    </xf>
    <xf numFmtId="0" fontId="21" fillId="23" borderId="38" xfId="0" applyFont="1" applyFill="1" applyBorder="1" applyAlignment="1" applyProtection="1">
      <alignment horizontal="center" vertical="center"/>
      <protection hidden="1"/>
    </xf>
    <xf numFmtId="0" fontId="21" fillId="23" borderId="52" xfId="0" applyFont="1" applyFill="1" applyBorder="1" applyAlignment="1" applyProtection="1">
      <alignment horizontal="center" vertical="center"/>
      <protection hidden="1"/>
    </xf>
    <xf numFmtId="0" fontId="17" fillId="13" borderId="51" xfId="0" applyFont="1" applyFill="1" applyBorder="1" applyAlignment="1" applyProtection="1">
      <alignment horizontal="center" vertical="center"/>
      <protection hidden="1"/>
    </xf>
    <xf numFmtId="0" fontId="17" fillId="13" borderId="53" xfId="0" applyFont="1" applyFill="1" applyBorder="1" applyAlignment="1" applyProtection="1">
      <alignment horizontal="center" vertical="center"/>
      <protection hidden="1"/>
    </xf>
    <xf numFmtId="0" fontId="17" fillId="13" borderId="30" xfId="0" applyFont="1" applyFill="1" applyBorder="1" applyAlignment="1" applyProtection="1">
      <alignment horizontal="center" vertical="center"/>
      <protection hidden="1"/>
    </xf>
    <xf numFmtId="0" fontId="17" fillId="11" borderId="55" xfId="0" applyFont="1" applyFill="1" applyBorder="1" applyAlignment="1" applyProtection="1">
      <alignment horizontal="center" vertical="center"/>
      <protection hidden="1"/>
    </xf>
    <xf numFmtId="0" fontId="17" fillId="11" borderId="19" xfId="0" applyFont="1" applyFill="1" applyBorder="1" applyAlignment="1" applyProtection="1">
      <alignment horizontal="center" vertical="center"/>
      <protection hidden="1"/>
    </xf>
    <xf numFmtId="0" fontId="17" fillId="11" borderId="28" xfId="0" applyFont="1" applyFill="1" applyBorder="1" applyAlignment="1" applyProtection="1">
      <alignment horizontal="center" vertical="center"/>
      <protection hidden="1"/>
    </xf>
    <xf numFmtId="0" fontId="17" fillId="7" borderId="13" xfId="0" applyFont="1" applyFill="1" applyBorder="1" applyAlignment="1" applyProtection="1">
      <alignment horizontal="center" vertical="center" wrapText="1"/>
      <protection hidden="1"/>
    </xf>
    <xf numFmtId="0" fontId="17" fillId="7" borderId="11" xfId="0" applyFont="1" applyFill="1" applyBorder="1" applyAlignment="1" applyProtection="1">
      <alignment horizontal="center" vertical="center" wrapText="1"/>
      <protection hidden="1"/>
    </xf>
    <xf numFmtId="0" fontId="17" fillId="7" borderId="8" xfId="0" applyFont="1" applyFill="1" applyBorder="1" applyAlignment="1" applyProtection="1">
      <alignment horizontal="center" vertical="center" wrapText="1"/>
      <protection hidden="1"/>
    </xf>
    <xf numFmtId="0" fontId="17" fillId="14" borderId="15" xfId="0" applyFont="1" applyFill="1" applyBorder="1" applyAlignment="1" applyProtection="1">
      <alignment horizontal="center"/>
      <protection hidden="1"/>
    </xf>
    <xf numFmtId="0" fontId="17" fillId="14" borderId="14" xfId="0" applyFont="1" applyFill="1" applyBorder="1" applyAlignment="1" applyProtection="1">
      <alignment horizontal="center"/>
      <protection hidden="1"/>
    </xf>
    <xf numFmtId="0" fontId="21" fillId="10" borderId="43" xfId="0" applyFont="1" applyFill="1" applyBorder="1" applyAlignment="1" applyProtection="1">
      <alignment horizontal="center" vertical="center" wrapText="1"/>
      <protection hidden="1"/>
    </xf>
    <xf numFmtId="0" fontId="21" fillId="10" borderId="44" xfId="0" applyFont="1" applyFill="1" applyBorder="1" applyAlignment="1" applyProtection="1">
      <alignment horizontal="center" vertical="center" wrapText="1"/>
      <protection hidden="1"/>
    </xf>
    <xf numFmtId="0" fontId="21" fillId="10" borderId="36" xfId="0" applyFont="1" applyFill="1" applyBorder="1" applyAlignment="1" applyProtection="1">
      <alignment horizontal="center" vertical="center" wrapText="1"/>
      <protection hidden="1"/>
    </xf>
    <xf numFmtId="0" fontId="21" fillId="21" borderId="43" xfId="0" applyFont="1" applyFill="1" applyBorder="1" applyAlignment="1" applyProtection="1">
      <alignment horizontal="center" vertical="center" wrapText="1"/>
      <protection hidden="1"/>
    </xf>
    <xf numFmtId="0" fontId="21" fillId="21" borderId="44" xfId="0" applyFont="1" applyFill="1" applyBorder="1" applyAlignment="1" applyProtection="1">
      <alignment horizontal="center" vertical="center" wrapText="1"/>
      <protection hidden="1"/>
    </xf>
    <xf numFmtId="0" fontId="21" fillId="21" borderId="36" xfId="0" applyFont="1" applyFill="1" applyBorder="1" applyAlignment="1" applyProtection="1">
      <alignment horizontal="center" vertical="center" wrapText="1"/>
      <protection hidden="1"/>
    </xf>
    <xf numFmtId="0" fontId="21" fillId="5" borderId="43" xfId="0" applyFont="1" applyFill="1" applyBorder="1" applyAlignment="1" applyProtection="1">
      <alignment horizontal="center" vertical="center" wrapText="1"/>
      <protection hidden="1"/>
    </xf>
    <xf numFmtId="0" fontId="21" fillId="5" borderId="44" xfId="0" applyFont="1" applyFill="1" applyBorder="1" applyAlignment="1" applyProtection="1">
      <alignment horizontal="center" vertical="center" wrapText="1"/>
      <protection hidden="1"/>
    </xf>
    <xf numFmtId="0" fontId="21" fillId="5" borderId="36" xfId="0" applyFont="1" applyFill="1" applyBorder="1" applyAlignment="1" applyProtection="1">
      <alignment horizontal="center" vertical="center" wrapText="1"/>
      <protection hidden="1"/>
    </xf>
    <xf numFmtId="0" fontId="21" fillId="21" borderId="37" xfId="0" applyFont="1" applyFill="1" applyBorder="1" applyAlignment="1" applyProtection="1">
      <alignment horizontal="center" vertical="center" wrapText="1"/>
      <protection hidden="1"/>
    </xf>
    <xf numFmtId="0" fontId="21" fillId="23" borderId="41" xfId="0" applyFont="1" applyFill="1" applyBorder="1" applyAlignment="1" applyProtection="1">
      <alignment horizontal="center" vertical="center"/>
      <protection hidden="1"/>
    </xf>
    <xf numFmtId="0" fontId="21" fillId="10" borderId="38" xfId="0" applyFont="1" applyFill="1" applyBorder="1" applyAlignment="1" applyProtection="1">
      <alignment horizontal="center" vertical="center" wrapText="1"/>
      <protection hidden="1"/>
    </xf>
    <xf numFmtId="0" fontId="21" fillId="10" borderId="52" xfId="0" applyFont="1" applyFill="1" applyBorder="1" applyAlignment="1" applyProtection="1">
      <alignment horizontal="center" vertical="center" wrapText="1"/>
      <protection hidden="1"/>
    </xf>
    <xf numFmtId="0" fontId="21" fillId="10" borderId="37" xfId="0" applyFont="1" applyFill="1" applyBorder="1" applyAlignment="1" applyProtection="1">
      <alignment horizontal="center" vertical="center" wrapText="1"/>
      <protection hidden="1"/>
    </xf>
    <xf numFmtId="0" fontId="21" fillId="21" borderId="45" xfId="0" applyFont="1" applyFill="1" applyBorder="1" applyAlignment="1" applyProtection="1">
      <alignment horizontal="center" vertical="center" wrapText="1"/>
      <protection hidden="1"/>
    </xf>
    <xf numFmtId="0" fontId="21" fillId="21" borderId="52" xfId="0" applyFont="1" applyFill="1" applyBorder="1" applyAlignment="1" applyProtection="1">
      <alignment horizontal="center" vertical="center" wrapText="1"/>
      <protection hidden="1"/>
    </xf>
    <xf numFmtId="0" fontId="21" fillId="21" borderId="41" xfId="0" applyFont="1" applyFill="1" applyBorder="1" applyAlignment="1" applyProtection="1">
      <alignment horizontal="center" vertical="center" wrapText="1"/>
      <protection hidden="1"/>
    </xf>
    <xf numFmtId="0" fontId="21" fillId="23" borderId="43" xfId="0" applyFont="1" applyFill="1" applyBorder="1" applyAlignment="1" applyProtection="1">
      <alignment horizontal="center" vertical="center"/>
      <protection hidden="1"/>
    </xf>
    <xf numFmtId="0" fontId="21" fillId="23" borderId="44" xfId="0" applyFont="1" applyFill="1" applyBorder="1" applyAlignment="1" applyProtection="1">
      <alignment horizontal="center" vertical="center"/>
      <protection hidden="1"/>
    </xf>
    <xf numFmtId="0" fontId="21" fillId="23" borderId="36" xfId="0" applyFont="1" applyFill="1" applyBorder="1" applyAlignment="1" applyProtection="1">
      <alignment horizontal="center" vertical="center"/>
      <protection hidden="1"/>
    </xf>
    <xf numFmtId="0" fontId="17" fillId="16" borderId="40" xfId="0" applyFont="1" applyFill="1" applyBorder="1" applyAlignment="1">
      <alignment horizontal="center"/>
    </xf>
    <xf numFmtId="0" fontId="17" fillId="16" borderId="61" xfId="0" applyFont="1" applyFill="1" applyBorder="1" applyAlignment="1">
      <alignment horizontal="center"/>
    </xf>
    <xf numFmtId="0" fontId="17" fillId="13" borderId="51" xfId="0" applyFont="1" applyFill="1" applyBorder="1" applyAlignment="1">
      <alignment horizontal="center" vertical="center"/>
    </xf>
    <xf numFmtId="0" fontId="17" fillId="13" borderId="53" xfId="0" applyFont="1" applyFill="1" applyBorder="1" applyAlignment="1">
      <alignment horizontal="center" vertical="center"/>
    </xf>
    <xf numFmtId="0" fontId="17" fillId="13" borderId="30" xfId="0" applyFont="1" applyFill="1" applyBorder="1" applyAlignment="1">
      <alignment horizontal="center" vertical="center"/>
    </xf>
    <xf numFmtId="0" fontId="17" fillId="11" borderId="55" xfId="0" applyFont="1" applyFill="1" applyBorder="1" applyAlignment="1">
      <alignment horizontal="center" vertical="center"/>
    </xf>
    <xf numFmtId="0" fontId="17" fillId="11" borderId="19" xfId="0" applyFont="1" applyFill="1" applyBorder="1" applyAlignment="1">
      <alignment horizontal="center" vertical="center"/>
    </xf>
    <xf numFmtId="0" fontId="17" fillId="11" borderId="28" xfId="0" applyFont="1" applyFill="1" applyBorder="1" applyAlignment="1">
      <alignment horizontal="center" vertical="center"/>
    </xf>
    <xf numFmtId="0" fontId="17" fillId="14" borderId="15" xfId="0" applyFont="1" applyFill="1" applyBorder="1" applyAlignment="1">
      <alignment horizontal="center"/>
    </xf>
    <xf numFmtId="0" fontId="17" fillId="14" borderId="14" xfId="0" applyFont="1" applyFill="1" applyBorder="1" applyAlignment="1">
      <alignment horizontal="center"/>
    </xf>
    <xf numFmtId="0" fontId="17" fillId="7" borderId="13" xfId="0" applyFont="1" applyFill="1" applyBorder="1" applyAlignment="1">
      <alignment horizontal="center" vertical="center" wrapText="1"/>
    </xf>
    <xf numFmtId="0" fontId="17" fillId="7" borderId="11" xfId="0" applyFont="1" applyFill="1" applyBorder="1" applyAlignment="1">
      <alignment horizontal="center" vertical="center" wrapText="1"/>
    </xf>
    <xf numFmtId="0" fontId="17" fillId="7" borderId="8" xfId="0" applyFont="1" applyFill="1" applyBorder="1" applyAlignment="1">
      <alignment horizontal="center" vertical="center" wrapText="1"/>
    </xf>
    <xf numFmtId="0" fontId="21" fillId="23" borderId="43" xfId="0" applyFont="1" applyFill="1" applyBorder="1" applyAlignment="1">
      <alignment horizontal="center" vertical="center"/>
    </xf>
    <xf numFmtId="0" fontId="21" fillId="23" borderId="44" xfId="0" applyFont="1" applyFill="1" applyBorder="1" applyAlignment="1">
      <alignment horizontal="center" vertical="center"/>
    </xf>
    <xf numFmtId="0" fontId="21" fillId="23" borderId="36" xfId="0" applyFont="1" applyFill="1" applyBorder="1" applyAlignment="1">
      <alignment horizontal="center" vertical="center"/>
    </xf>
    <xf numFmtId="0" fontId="21" fillId="10" borderId="43" xfId="0" applyFont="1" applyFill="1" applyBorder="1" applyAlignment="1">
      <alignment horizontal="center" vertical="center" wrapText="1"/>
    </xf>
    <xf numFmtId="0" fontId="21" fillId="10" borderId="44" xfId="0" applyFont="1" applyFill="1" applyBorder="1" applyAlignment="1">
      <alignment horizontal="center" vertical="center" wrapText="1"/>
    </xf>
    <xf numFmtId="0" fontId="21" fillId="21" borderId="37" xfId="0" applyFont="1" applyFill="1" applyBorder="1" applyAlignment="1">
      <alignment horizontal="center" vertical="center" wrapText="1"/>
    </xf>
    <xf numFmtId="0" fontId="21" fillId="21" borderId="44" xfId="0" applyFont="1" applyFill="1" applyBorder="1" applyAlignment="1">
      <alignment horizontal="center" vertical="center" wrapText="1"/>
    </xf>
    <xf numFmtId="0" fontId="6" fillId="2" borderId="0" xfId="0" applyFont="1" applyFill="1" applyAlignment="1" applyProtection="1">
      <alignment horizontal="left" vertical="center"/>
      <protection hidden="1"/>
    </xf>
    <xf numFmtId="0" fontId="17" fillId="0" borderId="2" xfId="0" applyFont="1" applyBorder="1" applyAlignment="1" applyProtection="1">
      <alignment horizontal="center" vertical="center" wrapText="1"/>
      <protection hidden="1"/>
    </xf>
    <xf numFmtId="0" fontId="21" fillId="0" borderId="2" xfId="0" applyFont="1" applyBorder="1" applyAlignment="1" applyProtection="1">
      <alignment horizontal="center" vertical="center"/>
      <protection hidden="1"/>
    </xf>
    <xf numFmtId="0" fontId="21" fillId="0" borderId="5" xfId="0" applyFont="1" applyBorder="1" applyAlignment="1" applyProtection="1">
      <alignment horizontal="center" vertical="center"/>
      <protection hidden="1"/>
    </xf>
    <xf numFmtId="0" fontId="21" fillId="0" borderId="6" xfId="0" applyFont="1" applyBorder="1" applyAlignment="1" applyProtection="1">
      <alignment horizontal="center" vertical="center"/>
      <protection hidden="1"/>
    </xf>
    <xf numFmtId="0" fontId="21" fillId="0" borderId="7" xfId="0" applyFont="1" applyBorder="1" applyAlignment="1" applyProtection="1">
      <alignment horizontal="center" vertical="center"/>
      <protection hidden="1"/>
    </xf>
    <xf numFmtId="1" fontId="17" fillId="0" borderId="2" xfId="0" applyNumberFormat="1" applyFont="1" applyBorder="1" applyAlignment="1" applyProtection="1">
      <alignment horizontal="center"/>
      <protection hidden="1"/>
    </xf>
    <xf numFmtId="0" fontId="21" fillId="0" borderId="2" xfId="0" applyFont="1" applyBorder="1" applyAlignment="1" applyProtection="1">
      <alignment horizontal="center" vertical="center" wrapText="1"/>
      <protection hidden="1"/>
    </xf>
    <xf numFmtId="0" fontId="36" fillId="0" borderId="2" xfId="0" applyFont="1" applyBorder="1" applyAlignment="1" applyProtection="1">
      <alignment horizontal="center" vertical="center" wrapText="1"/>
      <protection hidden="1"/>
    </xf>
    <xf numFmtId="0" fontId="17" fillId="0" borderId="2" xfId="0" applyFont="1" applyBorder="1" applyAlignment="1" applyProtection="1">
      <alignment horizontal="center" vertical="center"/>
      <protection hidden="1"/>
    </xf>
    <xf numFmtId="0" fontId="17" fillId="0" borderId="2" xfId="0" applyFont="1" applyBorder="1" applyAlignment="1" applyProtection="1">
      <alignment horizontal="center"/>
      <protection hidden="1"/>
    </xf>
    <xf numFmtId="0" fontId="17" fillId="13" borderId="38" xfId="0" applyFont="1" applyFill="1" applyBorder="1" applyAlignment="1" applyProtection="1">
      <alignment horizontal="center" vertical="center"/>
      <protection hidden="1"/>
    </xf>
    <xf numFmtId="0" fontId="17" fillId="13" borderId="35" xfId="0" applyFont="1" applyFill="1" applyBorder="1" applyAlignment="1" applyProtection="1">
      <alignment horizontal="center" vertical="center"/>
      <protection hidden="1"/>
    </xf>
    <xf numFmtId="0" fontId="17" fillId="13" borderId="34" xfId="0" applyFont="1" applyFill="1" applyBorder="1" applyAlignment="1" applyProtection="1">
      <alignment horizontal="center" vertical="center"/>
      <protection hidden="1"/>
    </xf>
    <xf numFmtId="0" fontId="17" fillId="11" borderId="46" xfId="0" applyFont="1" applyFill="1" applyBorder="1" applyAlignment="1" applyProtection="1">
      <alignment horizontal="center" vertical="center"/>
      <protection hidden="1"/>
    </xf>
    <xf numFmtId="0" fontId="17" fillId="11" borderId="47" xfId="0" applyFont="1" applyFill="1" applyBorder="1" applyAlignment="1" applyProtection="1">
      <alignment horizontal="center" vertical="center"/>
      <protection hidden="1"/>
    </xf>
    <xf numFmtId="0" fontId="17" fillId="11" borderId="48" xfId="0" applyFont="1" applyFill="1" applyBorder="1" applyAlignment="1" applyProtection="1">
      <alignment horizontal="center" vertical="center"/>
      <protection hidden="1"/>
    </xf>
    <xf numFmtId="0" fontId="37" fillId="26" borderId="14" xfId="0" applyFont="1" applyFill="1" applyBorder="1" applyAlignment="1" applyProtection="1">
      <alignment horizontal="center" vertical="center" wrapText="1"/>
      <protection hidden="1"/>
    </xf>
    <xf numFmtId="0" fontId="37" fillId="26" borderId="13" xfId="0" applyFont="1" applyFill="1" applyBorder="1" applyAlignment="1" applyProtection="1">
      <alignment horizontal="center" vertical="center" wrapText="1"/>
      <protection hidden="1"/>
    </xf>
    <xf numFmtId="0" fontId="37" fillId="26" borderId="4" xfId="0" applyFont="1" applyFill="1" applyBorder="1" applyAlignment="1" applyProtection="1">
      <alignment horizontal="center" vertical="center" wrapText="1"/>
      <protection hidden="1"/>
    </xf>
    <xf numFmtId="0" fontId="37" fillId="26" borderId="71" xfId="0" applyFont="1" applyFill="1" applyBorder="1" applyAlignment="1" applyProtection="1">
      <alignment horizontal="center" vertical="center" wrapText="1"/>
      <protection hidden="1"/>
    </xf>
    <xf numFmtId="0" fontId="21" fillId="23" borderId="15" xfId="0" applyFont="1" applyFill="1" applyBorder="1" applyAlignment="1" applyProtection="1">
      <alignment horizontal="center" vertical="center"/>
      <protection hidden="1"/>
    </xf>
    <xf numFmtId="0" fontId="21" fillId="23" borderId="14" xfId="0" applyFont="1" applyFill="1" applyBorder="1" applyAlignment="1" applyProtection="1">
      <alignment horizontal="center" vertical="center"/>
      <protection hidden="1"/>
    </xf>
    <xf numFmtId="0" fontId="21" fillId="23" borderId="13" xfId="0" applyFont="1" applyFill="1" applyBorder="1" applyAlignment="1" applyProtection="1">
      <alignment horizontal="center" vertical="center"/>
      <protection hidden="1"/>
    </xf>
    <xf numFmtId="0" fontId="21" fillId="15" borderId="38" xfId="0" applyFont="1" applyFill="1" applyBorder="1" applyAlignment="1" applyProtection="1">
      <alignment horizontal="center" vertical="center" wrapText="1"/>
      <protection hidden="1"/>
    </xf>
    <xf numFmtId="0" fontId="21" fillId="15" borderId="52" xfId="0" applyFont="1" applyFill="1" applyBorder="1" applyAlignment="1" applyProtection="1">
      <alignment horizontal="center" vertical="center" wrapText="1"/>
      <protection hidden="1"/>
    </xf>
    <xf numFmtId="0" fontId="21" fillId="3" borderId="38" xfId="0" applyFont="1" applyFill="1" applyBorder="1" applyAlignment="1" applyProtection="1">
      <alignment horizontal="center" vertical="center" wrapText="1"/>
      <protection hidden="1"/>
    </xf>
    <xf numFmtId="0" fontId="21" fillId="3" borderId="41" xfId="0" applyFont="1" applyFill="1" applyBorder="1" applyAlignment="1" applyProtection="1">
      <alignment horizontal="center" vertical="center" wrapText="1"/>
      <protection hidden="1"/>
    </xf>
    <xf numFmtId="0" fontId="21" fillId="18" borderId="52" xfId="0" applyFont="1" applyFill="1" applyBorder="1" applyAlignment="1" applyProtection="1">
      <alignment horizontal="center" vertical="center" wrapText="1"/>
      <protection hidden="1"/>
    </xf>
    <xf numFmtId="0" fontId="21" fillId="19" borderId="38" xfId="0" applyFont="1" applyFill="1" applyBorder="1" applyAlignment="1" applyProtection="1">
      <alignment horizontal="center" vertical="center" wrapText="1"/>
      <protection hidden="1"/>
    </xf>
    <xf numFmtId="0" fontId="21" fillId="19" borderId="41" xfId="0" applyFont="1" applyFill="1" applyBorder="1" applyAlignment="1" applyProtection="1">
      <alignment horizontal="center" vertical="center" wrapText="1"/>
      <protection hidden="1"/>
    </xf>
    <xf numFmtId="0" fontId="3" fillId="0" borderId="15" xfId="0" applyFont="1" applyBorder="1" applyAlignment="1">
      <alignment horizontal="left" vertical="top" wrapText="1"/>
    </xf>
    <xf numFmtId="0" fontId="15" fillId="0" borderId="14" xfId="0" applyFont="1" applyBorder="1" applyAlignment="1">
      <alignment horizontal="left" vertical="top" wrapText="1"/>
    </xf>
    <xf numFmtId="0" fontId="15" fillId="0" borderId="13" xfId="0" applyFont="1" applyBorder="1" applyAlignment="1">
      <alignment horizontal="left" vertical="top" wrapText="1"/>
    </xf>
    <xf numFmtId="0" fontId="15" fillId="0" borderId="12" xfId="0" applyFont="1" applyBorder="1" applyAlignment="1">
      <alignment horizontal="left" vertical="top" wrapText="1"/>
    </xf>
    <xf numFmtId="0" fontId="15" fillId="0" borderId="0" xfId="0" applyFont="1" applyAlignment="1">
      <alignment horizontal="left" vertical="top" wrapText="1"/>
    </xf>
    <xf numFmtId="0" fontId="15" fillId="0" borderId="11" xfId="0" applyFont="1" applyBorder="1" applyAlignment="1">
      <alignment horizontal="left" vertical="top" wrapText="1"/>
    </xf>
    <xf numFmtId="0" fontId="15" fillId="0" borderId="10" xfId="0" applyFont="1" applyBorder="1" applyAlignment="1">
      <alignment horizontal="left" vertical="top" wrapText="1"/>
    </xf>
    <xf numFmtId="0" fontId="15" fillId="0" borderId="9" xfId="0" applyFont="1" applyBorder="1" applyAlignment="1">
      <alignment horizontal="left" vertical="top" wrapText="1"/>
    </xf>
    <xf numFmtId="0" fontId="15" fillId="0" borderId="8" xfId="0" applyFont="1" applyBorder="1" applyAlignment="1">
      <alignment horizontal="left" vertical="top" wrapText="1"/>
    </xf>
    <xf numFmtId="0" fontId="27" fillId="12" borderId="15" xfId="0" applyFont="1" applyFill="1" applyBorder="1" applyAlignment="1">
      <alignment horizontal="left"/>
    </xf>
    <xf numFmtId="0" fontId="27" fillId="12" borderId="14" xfId="0" applyFont="1" applyFill="1" applyBorder="1" applyAlignment="1">
      <alignment horizontal="left"/>
    </xf>
    <xf numFmtId="0" fontId="27" fillId="12" borderId="13" xfId="0" applyFont="1" applyFill="1" applyBorder="1" applyAlignment="1">
      <alignment horizontal="left"/>
    </xf>
    <xf numFmtId="0" fontId="26" fillId="10" borderId="12" xfId="0" applyFont="1" applyFill="1" applyBorder="1" applyAlignment="1">
      <alignment horizontal="left" vertical="center" wrapText="1"/>
    </xf>
    <xf numFmtId="0" fontId="26" fillId="10" borderId="0" xfId="0" applyFont="1" applyFill="1" applyAlignment="1">
      <alignment horizontal="left" vertical="center" wrapText="1"/>
    </xf>
    <xf numFmtId="0" fontId="26" fillId="10" borderId="11" xfId="0" applyFont="1" applyFill="1" applyBorder="1" applyAlignment="1">
      <alignment horizontal="left" vertical="center" wrapText="1"/>
    </xf>
    <xf numFmtId="0" fontId="26" fillId="10" borderId="10" xfId="0" applyFont="1" applyFill="1" applyBorder="1" applyAlignment="1">
      <alignment horizontal="left" vertical="center" wrapText="1"/>
    </xf>
    <xf numFmtId="0" fontId="26" fillId="10" borderId="9" xfId="0" applyFont="1" applyFill="1" applyBorder="1" applyAlignment="1">
      <alignment horizontal="left" vertical="center" wrapText="1"/>
    </xf>
    <xf numFmtId="0" fontId="26" fillId="10" borderId="8" xfId="0" applyFont="1" applyFill="1" applyBorder="1" applyAlignment="1">
      <alignment horizontal="left" vertical="center" wrapText="1"/>
    </xf>
    <xf numFmtId="0" fontId="17" fillId="14" borderId="0" xfId="0" applyFont="1" applyFill="1" applyAlignment="1">
      <alignment horizontal="left"/>
    </xf>
    <xf numFmtId="0" fontId="17" fillId="0" borderId="2" xfId="0" applyFont="1" applyBorder="1" applyAlignment="1" applyProtection="1">
      <alignment horizontal="left" vertical="center"/>
      <protection hidden="1"/>
    </xf>
    <xf numFmtId="0" fontId="17" fillId="5" borderId="0" xfId="0" applyFont="1" applyFill="1" applyAlignment="1" applyProtection="1">
      <alignment horizontal="center"/>
      <protection locked="0"/>
    </xf>
    <xf numFmtId="0" fontId="17" fillId="5" borderId="0" xfId="0" applyFont="1" applyFill="1" applyAlignment="1" applyProtection="1">
      <alignment horizontal="center"/>
      <protection hidden="1"/>
    </xf>
    <xf numFmtId="0" fontId="16" fillId="0" borderId="15" xfId="0" applyFont="1" applyBorder="1" applyAlignment="1" applyProtection="1">
      <alignment horizontal="left" vertical="top" wrapText="1"/>
      <protection locked="0"/>
    </xf>
    <xf numFmtId="0" fontId="16" fillId="0" borderId="14" xfId="0" applyFont="1" applyBorder="1" applyAlignment="1" applyProtection="1">
      <alignment horizontal="left" vertical="top" wrapText="1"/>
      <protection locked="0"/>
    </xf>
    <xf numFmtId="0" fontId="16" fillId="0" borderId="13" xfId="0" applyFont="1" applyBorder="1" applyAlignment="1" applyProtection="1">
      <alignment horizontal="left" vertical="top" wrapText="1"/>
      <protection locked="0"/>
    </xf>
    <xf numFmtId="0" fontId="16" fillId="0" borderId="12" xfId="0" applyFont="1" applyBorder="1" applyAlignment="1" applyProtection="1">
      <alignment horizontal="left" vertical="top" wrapText="1"/>
      <protection locked="0"/>
    </xf>
    <xf numFmtId="0" fontId="16" fillId="0" borderId="0" xfId="0" applyFont="1" applyAlignment="1" applyProtection="1">
      <alignment horizontal="left" vertical="top" wrapText="1"/>
      <protection locked="0"/>
    </xf>
    <xf numFmtId="0" fontId="16" fillId="0" borderId="11" xfId="0" applyFont="1" applyBorder="1" applyAlignment="1" applyProtection="1">
      <alignment horizontal="left" vertical="top" wrapText="1"/>
      <protection locked="0"/>
    </xf>
    <xf numFmtId="0" fontId="16" fillId="0" borderId="10"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8" xfId="0" applyFont="1" applyBorder="1" applyAlignment="1" applyProtection="1">
      <alignment horizontal="left" vertical="top" wrapText="1"/>
      <protection locked="0"/>
    </xf>
    <xf numFmtId="0" fontId="16" fillId="9" borderId="15" xfId="0" applyFont="1" applyFill="1" applyBorder="1" applyAlignment="1" applyProtection="1">
      <alignment horizontal="left" vertical="top" wrapText="1"/>
      <protection hidden="1"/>
    </xf>
    <xf numFmtId="0" fontId="16" fillId="9" borderId="14" xfId="0" applyFont="1" applyFill="1" applyBorder="1" applyAlignment="1" applyProtection="1">
      <alignment horizontal="left" vertical="top" wrapText="1"/>
      <protection hidden="1"/>
    </xf>
    <xf numFmtId="0" fontId="16" fillId="9" borderId="13" xfId="0" applyFont="1" applyFill="1" applyBorder="1" applyAlignment="1" applyProtection="1">
      <alignment horizontal="left" vertical="top" wrapText="1"/>
      <protection hidden="1"/>
    </xf>
    <xf numFmtId="0" fontId="16" fillId="9" borderId="12" xfId="0" applyFont="1" applyFill="1" applyBorder="1" applyAlignment="1" applyProtection="1">
      <alignment horizontal="left" vertical="top" wrapText="1"/>
      <protection hidden="1"/>
    </xf>
    <xf numFmtId="0" fontId="16" fillId="9" borderId="0" xfId="0" applyFont="1" applyFill="1" applyAlignment="1" applyProtection="1">
      <alignment horizontal="left" vertical="top" wrapText="1"/>
      <protection hidden="1"/>
    </xf>
    <xf numFmtId="0" fontId="16" fillId="9" borderId="11" xfId="0" applyFont="1" applyFill="1" applyBorder="1" applyAlignment="1" applyProtection="1">
      <alignment horizontal="left" vertical="top" wrapText="1"/>
      <protection hidden="1"/>
    </xf>
    <xf numFmtId="0" fontId="16" fillId="9" borderId="10" xfId="0" applyFont="1" applyFill="1" applyBorder="1" applyAlignment="1" applyProtection="1">
      <alignment horizontal="left" vertical="top" wrapText="1"/>
      <protection hidden="1"/>
    </xf>
    <xf numFmtId="0" fontId="16" fillId="9" borderId="9" xfId="0" applyFont="1" applyFill="1" applyBorder="1" applyAlignment="1" applyProtection="1">
      <alignment horizontal="left" vertical="top" wrapText="1"/>
      <protection hidden="1"/>
    </xf>
    <xf numFmtId="0" fontId="16" fillId="9" borderId="8" xfId="0" applyFont="1" applyFill="1" applyBorder="1" applyAlignment="1" applyProtection="1">
      <alignment horizontal="left" vertical="top" wrapText="1"/>
      <protection hidden="1"/>
    </xf>
    <xf numFmtId="0" fontId="5" fillId="13" borderId="38" xfId="0" applyFont="1" applyFill="1" applyBorder="1" applyAlignment="1" applyProtection="1">
      <alignment horizontal="center" vertical="center"/>
      <protection hidden="1"/>
    </xf>
    <xf numFmtId="0" fontId="5" fillId="13" borderId="35" xfId="0" applyFont="1" applyFill="1" applyBorder="1" applyAlignment="1" applyProtection="1">
      <alignment horizontal="center" vertical="center"/>
      <protection hidden="1"/>
    </xf>
    <xf numFmtId="0" fontId="5" fillId="13" borderId="34" xfId="0" applyFont="1" applyFill="1" applyBorder="1" applyAlignment="1" applyProtection="1">
      <alignment horizontal="center" vertical="center"/>
      <protection hidden="1"/>
    </xf>
    <xf numFmtId="0" fontId="20" fillId="15" borderId="37" xfId="0" applyFont="1" applyFill="1" applyBorder="1" applyAlignment="1" applyProtection="1">
      <alignment horizontal="center" vertical="center" wrapText="1"/>
      <protection hidden="1"/>
    </xf>
    <xf numFmtId="0" fontId="20" fillId="15" borderId="44" xfId="0" applyFont="1" applyFill="1" applyBorder="1" applyAlignment="1" applyProtection="1">
      <alignment horizontal="center" vertical="center" wrapText="1"/>
      <protection hidden="1"/>
    </xf>
    <xf numFmtId="0" fontId="20" fillId="15" borderId="45" xfId="0" applyFont="1" applyFill="1" applyBorder="1" applyAlignment="1" applyProtection="1">
      <alignment horizontal="center" vertical="center" wrapText="1"/>
      <protection hidden="1"/>
    </xf>
    <xf numFmtId="0" fontId="20" fillId="19" borderId="43" xfId="0" applyFont="1" applyFill="1" applyBorder="1" applyAlignment="1" applyProtection="1">
      <alignment horizontal="center" vertical="center"/>
      <protection hidden="1"/>
    </xf>
    <xf numFmtId="0" fontId="20" fillId="19" borderId="44" xfId="0" applyFont="1" applyFill="1" applyBorder="1" applyAlignment="1" applyProtection="1">
      <alignment horizontal="center" vertical="center"/>
      <protection hidden="1"/>
    </xf>
    <xf numFmtId="0" fontId="20" fillId="19" borderId="36" xfId="0" applyFont="1" applyFill="1" applyBorder="1" applyAlignment="1" applyProtection="1">
      <alignment horizontal="center" vertical="center"/>
      <protection hidden="1"/>
    </xf>
    <xf numFmtId="0" fontId="16" fillId="20" borderId="37" xfId="0" applyFont="1" applyFill="1" applyBorder="1" applyAlignment="1" applyProtection="1">
      <alignment horizontal="center" vertical="center" wrapText="1"/>
      <protection hidden="1"/>
    </xf>
    <xf numFmtId="0" fontId="16" fillId="20" borderId="44" xfId="0" applyFont="1" applyFill="1" applyBorder="1" applyAlignment="1" applyProtection="1">
      <alignment horizontal="center" vertical="center" wrapText="1"/>
      <protection hidden="1"/>
    </xf>
    <xf numFmtId="0" fontId="16" fillId="20" borderId="45" xfId="0" applyFont="1" applyFill="1" applyBorder="1" applyAlignment="1" applyProtection="1">
      <alignment horizontal="center" vertical="center" wrapText="1"/>
      <protection hidden="1"/>
    </xf>
    <xf numFmtId="0" fontId="16" fillId="14" borderId="43" xfId="0" applyFont="1" applyFill="1" applyBorder="1" applyAlignment="1" applyProtection="1">
      <alignment horizontal="center" vertical="center" wrapText="1"/>
      <protection hidden="1"/>
    </xf>
    <xf numFmtId="0" fontId="16" fillId="14" borderId="44" xfId="0" applyFont="1" applyFill="1" applyBorder="1" applyAlignment="1" applyProtection="1">
      <alignment horizontal="center" vertical="center" wrapText="1"/>
      <protection hidden="1"/>
    </xf>
    <xf numFmtId="0" fontId="16" fillId="14" borderId="36" xfId="0" applyFont="1" applyFill="1" applyBorder="1" applyAlignment="1" applyProtection="1">
      <alignment horizontal="center" vertical="center" wrapText="1"/>
      <protection hidden="1"/>
    </xf>
    <xf numFmtId="0" fontId="5" fillId="11" borderId="46" xfId="0" applyFont="1" applyFill="1" applyBorder="1" applyAlignment="1" applyProtection="1">
      <alignment horizontal="center" vertical="center"/>
      <protection hidden="1"/>
    </xf>
    <xf numFmtId="0" fontId="5" fillId="11" borderId="47" xfId="0" applyFont="1" applyFill="1" applyBorder="1" applyAlignment="1" applyProtection="1">
      <alignment horizontal="center" vertical="center"/>
      <protection hidden="1"/>
    </xf>
    <xf numFmtId="0" fontId="5" fillId="11" borderId="48" xfId="0" applyFont="1" applyFill="1" applyBorder="1" applyAlignment="1" applyProtection="1">
      <alignment horizontal="center" vertical="center"/>
      <protection hidden="1"/>
    </xf>
    <xf numFmtId="0" fontId="20" fillId="18" borderId="30" xfId="0" applyFont="1" applyFill="1" applyBorder="1" applyAlignment="1" applyProtection="1">
      <alignment horizontal="center" vertical="top" wrapText="1"/>
      <protection hidden="1"/>
    </xf>
    <xf numFmtId="0" fontId="20" fillId="18" borderId="26" xfId="0" applyFont="1" applyFill="1" applyBorder="1" applyAlignment="1" applyProtection="1">
      <alignment horizontal="center" vertical="top" wrapText="1"/>
      <protection hidden="1"/>
    </xf>
    <xf numFmtId="0" fontId="20" fillId="18" borderId="25" xfId="0" applyFont="1" applyFill="1" applyBorder="1" applyAlignment="1" applyProtection="1">
      <alignment horizontal="center" vertical="top" wrapText="1"/>
      <protection hidden="1"/>
    </xf>
    <xf numFmtId="0" fontId="20" fillId="15" borderId="27" xfId="0" applyFont="1" applyFill="1" applyBorder="1" applyAlignment="1" applyProtection="1">
      <alignment horizontal="center" vertical="top" wrapText="1"/>
      <protection hidden="1"/>
    </xf>
    <xf numFmtId="0" fontId="20" fillId="15" borderId="26" xfId="0" applyFont="1" applyFill="1" applyBorder="1" applyAlignment="1" applyProtection="1">
      <alignment horizontal="center" vertical="top" wrapText="1"/>
      <protection hidden="1"/>
    </xf>
    <xf numFmtId="0" fontId="20" fillId="15" borderId="28" xfId="0" applyFont="1" applyFill="1" applyBorder="1" applyAlignment="1" applyProtection="1">
      <alignment horizontal="center" vertical="top" wrapText="1"/>
      <protection hidden="1"/>
    </xf>
    <xf numFmtId="0" fontId="20" fillId="19" borderId="30" xfId="0" applyFont="1" applyFill="1" applyBorder="1" applyAlignment="1" applyProtection="1">
      <alignment horizontal="center" vertical="top" wrapText="1"/>
      <protection hidden="1"/>
    </xf>
    <xf numFmtId="0" fontId="20" fillId="19" borderId="26" xfId="0" applyFont="1" applyFill="1" applyBorder="1" applyAlignment="1" applyProtection="1">
      <alignment horizontal="center" vertical="top" wrapText="1"/>
      <protection hidden="1"/>
    </xf>
    <xf numFmtId="0" fontId="20" fillId="19" borderId="25" xfId="0" applyFont="1" applyFill="1" applyBorder="1" applyAlignment="1" applyProtection="1">
      <alignment horizontal="center" vertical="top" wrapText="1"/>
      <protection hidden="1"/>
    </xf>
    <xf numFmtId="0" fontId="19" fillId="20" borderId="27" xfId="0" applyFont="1" applyFill="1" applyBorder="1" applyAlignment="1" applyProtection="1">
      <alignment horizontal="center" vertical="top" wrapText="1"/>
      <protection hidden="1"/>
    </xf>
    <xf numFmtId="0" fontId="19" fillId="20" borderId="26" xfId="0" applyFont="1" applyFill="1" applyBorder="1" applyAlignment="1" applyProtection="1">
      <alignment horizontal="center" vertical="top" wrapText="1"/>
      <protection hidden="1"/>
    </xf>
    <xf numFmtId="0" fontId="19" fillId="20" borderId="28" xfId="0" applyFont="1" applyFill="1" applyBorder="1" applyAlignment="1" applyProtection="1">
      <alignment horizontal="center" vertical="top" wrapText="1"/>
      <protection hidden="1"/>
    </xf>
    <xf numFmtId="0" fontId="19" fillId="14" borderId="30" xfId="0" applyFont="1" applyFill="1" applyBorder="1" applyAlignment="1" applyProtection="1">
      <alignment horizontal="center" vertical="top" wrapText="1"/>
      <protection hidden="1"/>
    </xf>
    <xf numFmtId="0" fontId="19" fillId="14" borderId="26" xfId="0" applyFont="1" applyFill="1" applyBorder="1" applyAlignment="1" applyProtection="1">
      <alignment horizontal="center" vertical="top" wrapText="1"/>
      <protection hidden="1"/>
    </xf>
    <xf numFmtId="0" fontId="19" fillId="14" borderId="25" xfId="0" applyFont="1" applyFill="1" applyBorder="1" applyAlignment="1" applyProtection="1">
      <alignment horizontal="center" vertical="top" wrapText="1"/>
      <protection hidden="1"/>
    </xf>
    <xf numFmtId="0" fontId="20" fillId="18" borderId="43" xfId="0" applyFont="1" applyFill="1" applyBorder="1" applyAlignment="1" applyProtection="1">
      <alignment horizontal="center" vertical="center" wrapText="1"/>
      <protection hidden="1"/>
    </xf>
    <xf numFmtId="0" fontId="20" fillId="18" borderId="44" xfId="0" applyFont="1" applyFill="1" applyBorder="1" applyAlignment="1" applyProtection="1">
      <alignment horizontal="center" vertical="center" wrapText="1"/>
      <protection hidden="1"/>
    </xf>
    <xf numFmtId="0" fontId="20" fillId="18" borderId="36" xfId="0" applyFont="1" applyFill="1" applyBorder="1" applyAlignment="1" applyProtection="1">
      <alignment horizontal="center" vertical="center" wrapText="1"/>
      <protection hidden="1"/>
    </xf>
    <xf numFmtId="0" fontId="17" fillId="21" borderId="2" xfId="0" applyFont="1" applyFill="1" applyBorder="1" applyAlignment="1" applyProtection="1">
      <alignment horizontal="center"/>
      <protection hidden="1"/>
    </xf>
    <xf numFmtId="0" fontId="17" fillId="13" borderId="2" xfId="0" applyFont="1" applyFill="1" applyBorder="1" applyAlignment="1" applyProtection="1">
      <alignment horizontal="center" vertical="center"/>
      <protection hidden="1"/>
    </xf>
    <xf numFmtId="0" fontId="17" fillId="11" borderId="2" xfId="0" applyFont="1" applyFill="1" applyBorder="1" applyAlignment="1" applyProtection="1">
      <alignment horizontal="center" vertical="center"/>
      <protection hidden="1"/>
    </xf>
    <xf numFmtId="0" fontId="15" fillId="17" borderId="5" xfId="0" applyFont="1" applyFill="1" applyBorder="1" applyAlignment="1" applyProtection="1">
      <alignment horizontal="left" vertical="top"/>
      <protection hidden="1"/>
    </xf>
    <xf numFmtId="0" fontId="15" fillId="17" borderId="6" xfId="0" applyFont="1" applyFill="1" applyBorder="1" applyAlignment="1" applyProtection="1">
      <alignment horizontal="left" vertical="top"/>
      <protection hidden="1"/>
    </xf>
    <xf numFmtId="0" fontId="15" fillId="17" borderId="7" xfId="0" applyFont="1" applyFill="1" applyBorder="1" applyAlignment="1" applyProtection="1">
      <alignment horizontal="left" vertical="top"/>
      <protection hidden="1"/>
    </xf>
    <xf numFmtId="0" fontId="15" fillId="0" borderId="2" xfId="0" applyFont="1" applyBorder="1" applyAlignment="1" applyProtection="1">
      <alignment horizontal="left" vertical="top" wrapText="1"/>
      <protection hidden="1"/>
    </xf>
    <xf numFmtId="164" fontId="0" fillId="0" borderId="2" xfId="0" applyNumberFormat="1" applyBorder="1" applyAlignment="1" applyProtection="1">
      <alignment horizontal="center" vertical="center"/>
      <protection hidden="1"/>
    </xf>
    <xf numFmtId="0" fontId="18" fillId="0" borderId="2" xfId="0" applyFont="1" applyBorder="1" applyAlignment="1" applyProtection="1">
      <alignment horizontal="center" vertical="center"/>
      <protection hidden="1"/>
    </xf>
    <xf numFmtId="0" fontId="18" fillId="0" borderId="3" xfId="0" applyFont="1" applyBorder="1" applyAlignment="1" applyProtection="1">
      <alignment horizontal="left" vertical="top" wrapText="1"/>
      <protection hidden="1"/>
    </xf>
    <xf numFmtId="0" fontId="18" fillId="0" borderId="2" xfId="0" applyFont="1" applyBorder="1" applyAlignment="1" applyProtection="1">
      <alignment horizontal="left" vertical="top" wrapText="1"/>
      <protection hidden="1"/>
    </xf>
    <xf numFmtId="0" fontId="0" fillId="6" borderId="22" xfId="0" applyFill="1" applyBorder="1" applyAlignment="1" applyProtection="1">
      <alignment horizontal="left" vertical="top" wrapText="1"/>
      <protection hidden="1"/>
    </xf>
    <xf numFmtId="0" fontId="0" fillId="6" borderId="21" xfId="0" applyFill="1" applyBorder="1" applyAlignment="1" applyProtection="1">
      <alignment horizontal="left" vertical="top" wrapText="1"/>
      <protection hidden="1"/>
    </xf>
    <xf numFmtId="0" fontId="0" fillId="6" borderId="20" xfId="0" applyFill="1" applyBorder="1" applyAlignment="1" applyProtection="1">
      <alignment horizontal="left" vertical="top" wrapText="1"/>
      <protection hidden="1"/>
    </xf>
    <xf numFmtId="0" fontId="0" fillId="6" borderId="19" xfId="0" applyFill="1" applyBorder="1" applyAlignment="1" applyProtection="1">
      <alignment horizontal="left" vertical="top" wrapText="1"/>
      <protection hidden="1"/>
    </xf>
    <xf numFmtId="0" fontId="0" fillId="6" borderId="0" xfId="0" applyFill="1" applyAlignment="1" applyProtection="1">
      <alignment horizontal="left" vertical="top" wrapText="1"/>
      <protection hidden="1"/>
    </xf>
    <xf numFmtId="0" fontId="0" fillId="6" borderId="18" xfId="0" applyFill="1" applyBorder="1" applyAlignment="1" applyProtection="1">
      <alignment horizontal="left" vertical="top" wrapText="1"/>
      <protection hidden="1"/>
    </xf>
    <xf numFmtId="164" fontId="0" fillId="0" borderId="1" xfId="0" applyNumberFormat="1" applyBorder="1" applyAlignment="1" applyProtection="1">
      <alignment horizontal="center" vertical="center"/>
      <protection hidden="1"/>
    </xf>
    <xf numFmtId="164" fontId="0" fillId="0" borderId="42" xfId="0" applyNumberFormat="1" applyBorder="1" applyAlignment="1" applyProtection="1">
      <alignment horizontal="center" vertical="center"/>
      <protection hidden="1"/>
    </xf>
    <xf numFmtId="164" fontId="0" fillId="0" borderId="3" xfId="0" applyNumberFormat="1" applyBorder="1" applyAlignment="1" applyProtection="1">
      <alignment horizontal="center" vertical="center"/>
      <protection hidden="1"/>
    </xf>
    <xf numFmtId="0" fontId="1" fillId="0" borderId="2" xfId="0" applyFont="1" applyBorder="1" applyAlignment="1" applyProtection="1">
      <alignment horizontal="left" vertical="top" wrapText="1"/>
      <protection hidden="1"/>
    </xf>
    <xf numFmtId="0" fontId="15" fillId="6" borderId="22" xfId="0" applyFont="1" applyFill="1" applyBorder="1" applyAlignment="1" applyProtection="1">
      <alignment horizontal="left" vertical="top" wrapText="1"/>
      <protection hidden="1"/>
    </xf>
    <xf numFmtId="0" fontId="15" fillId="6" borderId="21" xfId="0" applyFont="1" applyFill="1" applyBorder="1" applyAlignment="1" applyProtection="1">
      <alignment horizontal="left" vertical="top" wrapText="1"/>
      <protection hidden="1"/>
    </xf>
    <xf numFmtId="0" fontId="15" fillId="6" borderId="20" xfId="0" applyFont="1" applyFill="1" applyBorder="1" applyAlignment="1" applyProtection="1">
      <alignment horizontal="left" vertical="top" wrapText="1"/>
      <protection hidden="1"/>
    </xf>
    <xf numFmtId="0" fontId="15" fillId="6" borderId="19" xfId="0" applyFont="1" applyFill="1" applyBorder="1" applyAlignment="1" applyProtection="1">
      <alignment horizontal="left" vertical="top" wrapText="1"/>
      <protection hidden="1"/>
    </xf>
    <xf numFmtId="0" fontId="15" fillId="6" borderId="0" xfId="0" applyFont="1" applyFill="1" applyAlignment="1" applyProtection="1">
      <alignment horizontal="left" vertical="top" wrapText="1"/>
      <protection hidden="1"/>
    </xf>
    <xf numFmtId="0" fontId="15" fillId="6" borderId="18" xfId="0" applyFont="1" applyFill="1" applyBorder="1" applyAlignment="1" applyProtection="1">
      <alignment horizontal="left" vertical="top" wrapText="1"/>
      <protection hidden="1"/>
    </xf>
    <xf numFmtId="0" fontId="15" fillId="6" borderId="17" xfId="0" applyFont="1" applyFill="1" applyBorder="1" applyAlignment="1" applyProtection="1">
      <alignment horizontal="left" vertical="top" wrapText="1"/>
      <protection hidden="1"/>
    </xf>
    <xf numFmtId="0" fontId="15" fillId="6" borderId="4" xfId="0" applyFont="1" applyFill="1" applyBorder="1" applyAlignment="1" applyProtection="1">
      <alignment horizontal="left" vertical="top" wrapText="1"/>
      <protection hidden="1"/>
    </xf>
    <xf numFmtId="0" fontId="15" fillId="6" borderId="16" xfId="0" applyFont="1" applyFill="1" applyBorder="1" applyAlignment="1" applyProtection="1">
      <alignment horizontal="left" vertical="top" wrapText="1"/>
      <protection hidden="1"/>
    </xf>
    <xf numFmtId="0" fontId="15" fillId="6" borderId="22" xfId="0" applyFont="1" applyFill="1" applyBorder="1" applyAlignment="1" applyProtection="1">
      <alignment horizontal="left" vertical="top"/>
      <protection hidden="1"/>
    </xf>
    <xf numFmtId="0" fontId="15" fillId="6" borderId="21" xfId="0" applyFont="1" applyFill="1" applyBorder="1" applyAlignment="1" applyProtection="1">
      <alignment horizontal="left" vertical="top"/>
      <protection hidden="1"/>
    </xf>
    <xf numFmtId="0" fontId="15" fillId="6" borderId="20" xfId="0" applyFont="1" applyFill="1" applyBorder="1" applyAlignment="1" applyProtection="1">
      <alignment horizontal="left" vertical="top"/>
      <protection hidden="1"/>
    </xf>
    <xf numFmtId="0" fontId="15" fillId="6" borderId="19" xfId="0" applyFont="1" applyFill="1" applyBorder="1" applyAlignment="1" applyProtection="1">
      <alignment horizontal="left" vertical="top"/>
      <protection hidden="1"/>
    </xf>
    <xf numFmtId="0" fontId="15" fillId="6" borderId="0" xfId="0" applyFont="1" applyFill="1" applyAlignment="1" applyProtection="1">
      <alignment horizontal="left" vertical="top"/>
      <protection hidden="1"/>
    </xf>
    <xf numFmtId="0" fontId="15" fillId="6" borderId="18" xfId="0" applyFont="1" applyFill="1" applyBorder="1" applyAlignment="1" applyProtection="1">
      <alignment horizontal="left" vertical="top"/>
      <protection hidden="1"/>
    </xf>
    <xf numFmtId="0" fontId="15" fillId="6" borderId="17" xfId="0" applyFont="1" applyFill="1" applyBorder="1" applyAlignment="1" applyProtection="1">
      <alignment horizontal="left" vertical="top"/>
      <protection hidden="1"/>
    </xf>
    <xf numFmtId="0" fontId="15" fillId="6" borderId="4" xfId="0" applyFont="1" applyFill="1" applyBorder="1" applyAlignment="1" applyProtection="1">
      <alignment horizontal="left" vertical="top"/>
      <protection hidden="1"/>
    </xf>
    <xf numFmtId="0" fontId="15" fillId="6" borderId="16" xfId="0" applyFont="1" applyFill="1" applyBorder="1" applyAlignment="1" applyProtection="1">
      <alignment horizontal="left" vertical="top"/>
      <protection hidden="1"/>
    </xf>
    <xf numFmtId="0" fontId="1" fillId="17" borderId="5" xfId="0" applyFont="1" applyFill="1" applyBorder="1" applyAlignment="1" applyProtection="1">
      <alignment horizontal="left" vertical="top"/>
      <protection hidden="1"/>
    </xf>
    <xf numFmtId="0" fontId="0" fillId="6" borderId="17" xfId="0" applyFill="1" applyBorder="1" applyAlignment="1" applyProtection="1">
      <alignment horizontal="left" vertical="top" wrapText="1"/>
      <protection hidden="1"/>
    </xf>
    <xf numFmtId="0" fontId="0" fillId="6" borderId="4" xfId="0" applyFill="1" applyBorder="1" applyAlignment="1" applyProtection="1">
      <alignment horizontal="left" vertical="top" wrapText="1"/>
      <protection hidden="1"/>
    </xf>
    <xf numFmtId="0" fontId="0" fillId="6" borderId="16" xfId="0" applyFill="1" applyBorder="1" applyAlignment="1" applyProtection="1">
      <alignment horizontal="left" vertical="top" wrapText="1"/>
      <protection hidden="1"/>
    </xf>
    <xf numFmtId="0" fontId="15" fillId="6" borderId="0" xfId="0" applyFont="1" applyFill="1" applyAlignment="1" applyProtection="1">
      <alignment horizontal="center"/>
      <protection locked="0"/>
    </xf>
    <xf numFmtId="0" fontId="9" fillId="6" borderId="0" xfId="0" applyFont="1" applyFill="1" applyAlignment="1" applyProtection="1">
      <alignment horizontal="center" vertical="center" wrapText="1"/>
      <protection hidden="1"/>
    </xf>
    <xf numFmtId="164" fontId="0" fillId="0" borderId="2" xfId="0" applyNumberFormat="1" applyBorder="1" applyAlignment="1" applyProtection="1">
      <alignment horizontal="left" vertical="center"/>
      <protection hidden="1"/>
    </xf>
    <xf numFmtId="0" fontId="23" fillId="6" borderId="0" xfId="0" applyFont="1" applyFill="1" applyAlignment="1" applyProtection="1">
      <alignment horizontal="center"/>
      <protection hidden="1"/>
    </xf>
    <xf numFmtId="0" fontId="39" fillId="6" borderId="0" xfId="0" applyFont="1" applyFill="1" applyAlignment="1" applyProtection="1">
      <alignment horizontal="center" vertical="top"/>
      <protection locked="0"/>
    </xf>
    <xf numFmtId="0" fontId="18" fillId="6" borderId="0" xfId="0" applyFont="1" applyFill="1" applyAlignment="1" applyProtection="1">
      <alignment horizontal="center"/>
      <protection locked="0"/>
    </xf>
    <xf numFmtId="0" fontId="4" fillId="6" borderId="0" xfId="0" applyFont="1" applyFill="1" applyAlignment="1" applyProtection="1">
      <alignment horizontal="center"/>
      <protection locked="0"/>
    </xf>
    <xf numFmtId="0" fontId="39" fillId="6" borderId="0" xfId="0" applyFont="1" applyFill="1" applyAlignment="1" applyProtection="1">
      <alignment horizontal="center"/>
      <protection locked="0"/>
    </xf>
    <xf numFmtId="0" fontId="15" fillId="6" borderId="15" xfId="0" applyFont="1" applyFill="1" applyBorder="1" applyAlignment="1" applyProtection="1">
      <alignment horizontal="left" vertical="top" wrapText="1"/>
      <protection hidden="1"/>
    </xf>
    <xf numFmtId="0" fontId="15" fillId="6" borderId="14" xfId="0" applyFont="1" applyFill="1" applyBorder="1" applyAlignment="1" applyProtection="1">
      <alignment horizontal="left" vertical="top" wrapText="1"/>
      <protection hidden="1"/>
    </xf>
    <xf numFmtId="0" fontId="15" fillId="6" borderId="13" xfId="0" applyFont="1" applyFill="1" applyBorder="1" applyAlignment="1" applyProtection="1">
      <alignment horizontal="left" vertical="top" wrapText="1"/>
      <protection hidden="1"/>
    </xf>
    <xf numFmtId="0" fontId="15" fillId="6" borderId="12" xfId="0" applyFont="1" applyFill="1" applyBorder="1" applyAlignment="1" applyProtection="1">
      <alignment horizontal="left" vertical="top" wrapText="1"/>
      <protection hidden="1"/>
    </xf>
    <xf numFmtId="0" fontId="15" fillId="6" borderId="11" xfId="0" applyFont="1" applyFill="1" applyBorder="1" applyAlignment="1" applyProtection="1">
      <alignment horizontal="left" vertical="top" wrapText="1"/>
      <protection hidden="1"/>
    </xf>
    <xf numFmtId="0" fontId="15" fillId="6" borderId="10" xfId="0" applyFont="1" applyFill="1" applyBorder="1" applyAlignment="1" applyProtection="1">
      <alignment horizontal="left" vertical="top" wrapText="1"/>
      <protection hidden="1"/>
    </xf>
    <xf numFmtId="0" fontId="15" fillId="6" borderId="9" xfId="0" applyFont="1" applyFill="1" applyBorder="1" applyAlignment="1" applyProtection="1">
      <alignment horizontal="left" vertical="top" wrapText="1"/>
      <protection hidden="1"/>
    </xf>
    <xf numFmtId="0" fontId="15" fillId="6" borderId="8" xfId="0" applyFont="1" applyFill="1" applyBorder="1" applyAlignment="1" applyProtection="1">
      <alignment horizontal="left" vertical="top" wrapText="1"/>
      <protection hidden="1"/>
    </xf>
    <xf numFmtId="0" fontId="17" fillId="6" borderId="38" xfId="0" applyFont="1" applyFill="1" applyBorder="1" applyAlignment="1" applyProtection="1">
      <alignment horizontal="center" vertical="center"/>
      <protection hidden="1"/>
    </xf>
    <xf numFmtId="0" fontId="17" fillId="6" borderId="41" xfId="0" applyFont="1" applyFill="1" applyBorder="1" applyAlignment="1" applyProtection="1">
      <alignment horizontal="center" vertical="center"/>
      <protection hidden="1"/>
    </xf>
    <xf numFmtId="0" fontId="16" fillId="6" borderId="35" xfId="0" applyFont="1" applyFill="1" applyBorder="1" applyAlignment="1" applyProtection="1">
      <alignment horizontal="center" vertical="center" wrapText="1"/>
      <protection hidden="1"/>
    </xf>
    <xf numFmtId="0" fontId="16" fillId="6" borderId="32" xfId="0" applyFont="1" applyFill="1" applyBorder="1" applyAlignment="1" applyProtection="1">
      <alignment horizontal="center" vertical="center" wrapText="1"/>
      <protection hidden="1"/>
    </xf>
    <xf numFmtId="0" fontId="16" fillId="6" borderId="34" xfId="0" applyFont="1" applyFill="1" applyBorder="1" applyAlignment="1" applyProtection="1">
      <alignment horizontal="center" vertical="top" wrapText="1"/>
      <protection hidden="1"/>
    </xf>
    <xf numFmtId="0" fontId="16" fillId="6" borderId="57" xfId="0" applyFont="1" applyFill="1" applyBorder="1" applyAlignment="1" applyProtection="1">
      <alignment horizontal="center" vertical="top" wrapText="1"/>
      <protection hidden="1"/>
    </xf>
    <xf numFmtId="0" fontId="30" fillId="6" borderId="0" xfId="0" applyFont="1" applyFill="1" applyAlignment="1" applyProtection="1">
      <alignment horizontal="center"/>
      <protection hidden="1"/>
    </xf>
    <xf numFmtId="0" fontId="17" fillId="6" borderId="2" xfId="0" applyFont="1" applyFill="1" applyBorder="1" applyAlignment="1" applyProtection="1">
      <alignment horizontal="center" vertical="center"/>
      <protection hidden="1"/>
    </xf>
    <xf numFmtId="0" fontId="16" fillId="6" borderId="2" xfId="0" applyFont="1" applyFill="1" applyBorder="1" applyAlignment="1" applyProtection="1">
      <alignment horizontal="center" vertical="center"/>
      <protection hidden="1"/>
    </xf>
    <xf numFmtId="0" fontId="16" fillId="6" borderId="2" xfId="0" applyFont="1" applyFill="1" applyBorder="1" applyAlignment="1" applyProtection="1">
      <alignment horizontal="left" vertical="center" wrapText="1"/>
      <protection hidden="1"/>
    </xf>
    <xf numFmtId="1" fontId="16" fillId="6" borderId="2" xfId="0" applyNumberFormat="1" applyFont="1" applyFill="1" applyBorder="1" applyAlignment="1" applyProtection="1">
      <alignment horizontal="center" vertical="center"/>
      <protection hidden="1"/>
    </xf>
    <xf numFmtId="0" fontId="16" fillId="6" borderId="1" xfId="0" applyFont="1" applyFill="1" applyBorder="1" applyAlignment="1" applyProtection="1">
      <alignment horizontal="center" vertical="center"/>
      <protection hidden="1"/>
    </xf>
    <xf numFmtId="0" fontId="16" fillId="6" borderId="3" xfId="0" applyFont="1" applyFill="1" applyBorder="1" applyAlignment="1" applyProtection="1">
      <alignment horizontal="center" vertical="center"/>
      <protection hidden="1"/>
    </xf>
    <xf numFmtId="0" fontId="17" fillId="6" borderId="0" xfId="0" applyFont="1" applyFill="1" applyAlignment="1" applyProtection="1">
      <alignment horizontal="left" vertical="center"/>
      <protection hidden="1"/>
    </xf>
    <xf numFmtId="0" fontId="16" fillId="6" borderId="2" xfId="0" applyFont="1" applyFill="1" applyBorder="1" applyAlignment="1" applyProtection="1">
      <alignment horizontal="left" vertical="center"/>
      <protection hidden="1"/>
    </xf>
    <xf numFmtId="0" fontId="16" fillId="6" borderId="0" xfId="0" applyFont="1" applyFill="1" applyAlignment="1" applyProtection="1">
      <alignment horizontal="center"/>
      <protection hidden="1"/>
    </xf>
    <xf numFmtId="0" fontId="16" fillId="6" borderId="0" xfId="0" applyFont="1" applyFill="1" applyAlignment="1" applyProtection="1">
      <alignment horizontal="center" vertical="center"/>
      <protection hidden="1"/>
    </xf>
    <xf numFmtId="0" fontId="17" fillId="6" borderId="0" xfId="0" applyFont="1" applyFill="1" applyAlignment="1" applyProtection="1">
      <alignment horizontal="center"/>
      <protection hidden="1"/>
    </xf>
    <xf numFmtId="0" fontId="16" fillId="6" borderId="2" xfId="0" applyFont="1" applyFill="1" applyBorder="1" applyAlignment="1" applyProtection="1">
      <alignment horizontal="left" vertical="center" wrapText="1" indent="1"/>
      <protection hidden="1"/>
    </xf>
    <xf numFmtId="0" fontId="17" fillId="6" borderId="5" xfId="0" applyFont="1" applyFill="1" applyBorder="1" applyAlignment="1" applyProtection="1">
      <alignment horizontal="center" vertical="center"/>
      <protection hidden="1"/>
    </xf>
    <xf numFmtId="0" fontId="17" fillId="6" borderId="6" xfId="0" applyFont="1" applyFill="1" applyBorder="1" applyAlignment="1" applyProtection="1">
      <alignment horizontal="center" vertical="center"/>
      <protection hidden="1"/>
    </xf>
    <xf numFmtId="0" fontId="17" fillId="6" borderId="7" xfId="0" applyFont="1" applyFill="1" applyBorder="1" applyAlignment="1" applyProtection="1">
      <alignment horizontal="center" vertical="center"/>
      <protection hidden="1"/>
    </xf>
    <xf numFmtId="0" fontId="16" fillId="6" borderId="0" xfId="0" applyFont="1" applyFill="1" applyAlignment="1" applyProtection="1">
      <alignment horizontal="left" wrapText="1"/>
      <protection hidden="1"/>
    </xf>
    <xf numFmtId="0" fontId="43" fillId="6" borderId="0" xfId="2" applyFont="1" applyFill="1" applyAlignment="1">
      <alignment horizontal="left"/>
    </xf>
    <xf numFmtId="0" fontId="48" fillId="6" borderId="0" xfId="2" applyFont="1" applyFill="1" applyAlignment="1">
      <alignment horizontal="center"/>
    </xf>
    <xf numFmtId="0" fontId="47" fillId="6" borderId="0" xfId="2" applyFont="1" applyFill="1" applyAlignment="1">
      <alignment horizontal="center"/>
    </xf>
    <xf numFmtId="0" fontId="45" fillId="6" borderId="40" xfId="2" applyFont="1" applyFill="1" applyBorder="1" applyAlignment="1">
      <alignment horizontal="center" vertical="center"/>
    </xf>
    <xf numFmtId="0" fontId="45" fillId="6" borderId="39" xfId="2" applyFont="1" applyFill="1" applyBorder="1" applyAlignment="1">
      <alignment horizontal="center" vertical="center"/>
    </xf>
    <xf numFmtId="0" fontId="45" fillId="6" borderId="68" xfId="2" applyFont="1" applyFill="1" applyBorder="1" applyAlignment="1">
      <alignment horizontal="center" vertical="center"/>
    </xf>
    <xf numFmtId="0" fontId="40" fillId="6" borderId="0" xfId="2" applyFont="1" applyFill="1" applyAlignment="1">
      <alignment horizontal="center"/>
    </xf>
    <xf numFmtId="0" fontId="45" fillId="6" borderId="0" xfId="2" applyFont="1" applyFill="1" applyAlignment="1">
      <alignment horizontal="center"/>
    </xf>
    <xf numFmtId="0" fontId="35" fillId="6" borderId="2" xfId="0" applyFont="1" applyFill="1" applyBorder="1" applyAlignment="1">
      <alignment horizontal="left" vertical="center"/>
    </xf>
    <xf numFmtId="0" fontId="32" fillId="6" borderId="2" xfId="0" applyFont="1" applyFill="1" applyBorder="1" applyAlignment="1">
      <alignment horizontal="left" vertical="center" indent="1"/>
    </xf>
    <xf numFmtId="0" fontId="35" fillId="6" borderId="2" xfId="0" applyFont="1" applyFill="1" applyBorder="1" applyAlignment="1">
      <alignment horizontal="center" vertical="center"/>
    </xf>
    <xf numFmtId="0" fontId="40" fillId="6" borderId="0" xfId="0" applyFont="1" applyFill="1" applyAlignment="1">
      <alignment horizontal="center"/>
    </xf>
    <xf numFmtId="0" fontId="35" fillId="6" borderId="2" xfId="0" applyFont="1" applyFill="1" applyBorder="1" applyAlignment="1">
      <alignment horizontal="center"/>
    </xf>
    <xf numFmtId="0" fontId="32" fillId="6" borderId="2" xfId="0" applyFont="1" applyFill="1" applyBorder="1" applyAlignment="1">
      <alignment horizontal="left" vertical="center" indent="2"/>
    </xf>
    <xf numFmtId="0" fontId="34" fillId="6" borderId="2" xfId="0" applyFont="1" applyFill="1" applyBorder="1" applyAlignment="1">
      <alignment horizontal="center"/>
    </xf>
    <xf numFmtId="0" fontId="32" fillId="6" borderId="5" xfId="0" applyFont="1" applyFill="1" applyBorder="1" applyAlignment="1">
      <alignment horizontal="left" vertical="center" indent="2"/>
    </xf>
    <xf numFmtId="0" fontId="32" fillId="6" borderId="6" xfId="0" applyFont="1" applyFill="1" applyBorder="1" applyAlignment="1">
      <alignment horizontal="left" vertical="center" indent="2"/>
    </xf>
    <xf numFmtId="0" fontId="32" fillId="6" borderId="7" xfId="0" applyFont="1" applyFill="1" applyBorder="1" applyAlignment="1">
      <alignment horizontal="left" vertical="center" indent="2"/>
    </xf>
    <xf numFmtId="49" fontId="42" fillId="6" borderId="19" xfId="2" applyNumberFormat="1" applyFont="1" applyFill="1" applyBorder="1" applyAlignment="1">
      <alignment horizontal="center"/>
    </xf>
    <xf numFmtId="49" fontId="42" fillId="6" borderId="18" xfId="2" applyNumberFormat="1" applyFont="1" applyFill="1" applyBorder="1" applyAlignment="1">
      <alignment horizontal="center"/>
    </xf>
    <xf numFmtId="49" fontId="40" fillId="6" borderId="0" xfId="2" applyNumberFormat="1" applyFont="1" applyFill="1" applyAlignment="1">
      <alignment horizontal="center"/>
    </xf>
    <xf numFmtId="49" fontId="35" fillId="6" borderId="2" xfId="2" applyNumberFormat="1" applyFont="1" applyFill="1" applyBorder="1" applyAlignment="1">
      <alignment horizontal="center" vertical="center" wrapText="1"/>
    </xf>
    <xf numFmtId="49" fontId="42" fillId="6" borderId="22" xfId="2" applyNumberFormat="1" applyFont="1" applyFill="1" applyBorder="1" applyAlignment="1">
      <alignment horizontal="center"/>
    </xf>
    <xf numFmtId="49" fontId="42" fillId="6" borderId="20" xfId="2" applyNumberFormat="1" applyFont="1" applyFill="1" applyBorder="1" applyAlignment="1">
      <alignment horizontal="center"/>
    </xf>
    <xf numFmtId="49" fontId="42" fillId="6" borderId="17" xfId="2" applyNumberFormat="1" applyFont="1" applyFill="1" applyBorder="1" applyAlignment="1">
      <alignment horizontal="center"/>
    </xf>
    <xf numFmtId="49" fontId="42" fillId="6" borderId="16" xfId="2" applyNumberFormat="1" applyFont="1" applyFill="1" applyBorder="1" applyAlignment="1">
      <alignment horizontal="center"/>
    </xf>
    <xf numFmtId="49" fontId="42" fillId="6" borderId="0" xfId="2" applyNumberFormat="1" applyFont="1" applyFill="1" applyAlignment="1">
      <alignment horizontal="left"/>
    </xf>
    <xf numFmtId="49" fontId="35" fillId="6" borderId="2" xfId="2" applyNumberFormat="1" applyFont="1" applyFill="1" applyBorder="1" applyAlignment="1">
      <alignment horizontal="center" vertical="center"/>
    </xf>
    <xf numFmtId="49" fontId="42" fillId="6" borderId="0" xfId="2" applyNumberFormat="1" applyFont="1" applyFill="1" applyAlignment="1">
      <alignment horizontal="center"/>
    </xf>
  </cellXfs>
  <cellStyles count="4">
    <cellStyle name="Normal" xfId="0" builtinId="0"/>
    <cellStyle name="Normal 2" xfId="3"/>
    <cellStyle name="Normal 2 2 2" xfId="1"/>
    <cellStyle name="Normal 2 2 6" xfId="2"/>
  </cellStyles>
  <dxfs count="22">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ctrlProps/ctrlProp1.xml><?xml version="1.0" encoding="utf-8"?>
<formControlPr xmlns="http://schemas.microsoft.com/office/spreadsheetml/2009/9/main" objectType="Spin" dx="22" fmlaLink="$N$1" max="60" min="1" page="10"/>
</file>

<file path=xl/ctrlProps/ctrlProp2.xml><?xml version="1.0" encoding="utf-8"?>
<formControlPr xmlns="http://schemas.microsoft.com/office/spreadsheetml/2009/9/main" objectType="Spin" dx="22" fmlaLink="$N$1" max="30000" page="10"/>
</file>

<file path=xl/ctrlProps/ctrlProp3.xml><?xml version="1.0" encoding="utf-8"?>
<formControlPr xmlns="http://schemas.microsoft.com/office/spreadsheetml/2009/9/main" objectType="Spin" dx="22" fmlaLink="$M$1" max="50" min="1" page="10"/>
</file>

<file path=xl/ctrlProps/ctrlProp4.xml><?xml version="1.0" encoding="utf-8"?>
<formControlPr xmlns="http://schemas.microsoft.com/office/spreadsheetml/2009/9/main" objectType="Spin" dx="22" fmlaLink="$M$1" max="50" min="1" page="10"/>
</file>

<file path=xl/ctrlProps/ctrlProp5.xml><?xml version="1.0" encoding="utf-8"?>
<formControlPr xmlns="http://schemas.microsoft.com/office/spreadsheetml/2009/9/main" objectType="Spin" dx="22" fmlaLink="$L$1" max="50" min="1" page="10"/>
</file>

<file path=xl/ctrlProps/ctrlProp6.xml><?xml version="1.0" encoding="utf-8"?>
<formControlPr xmlns="http://schemas.microsoft.com/office/spreadsheetml/2009/9/main" objectType="Spin" dx="22" fmlaLink="$K$1" max="50" min="1" page="10"/>
</file>

<file path=xl/drawings/_rels/drawing1.xml.rels><?xml version="1.0" encoding="UTF-8" standalone="yes"?>
<Relationships xmlns="http://schemas.openxmlformats.org/package/2006/relationships"><Relationship Id="rId8" Type="http://schemas.openxmlformats.org/officeDocument/2006/relationships/hyperlink" Target="#R.JEK!A1"/><Relationship Id="rId13" Type="http://schemas.openxmlformats.org/officeDocument/2006/relationships/hyperlink" Target="#TUTOR!A1"/><Relationship Id="rId3" Type="http://schemas.openxmlformats.org/officeDocument/2006/relationships/hyperlink" Target="#AGM!C8"/><Relationship Id="rId7" Type="http://schemas.openxmlformats.org/officeDocument/2006/relationships/image" Target="../media/image1.png"/><Relationship Id="rId12" Type="http://schemas.openxmlformats.org/officeDocument/2006/relationships/hyperlink" Target="#SISWA!A8"/><Relationship Id="rId2" Type="http://schemas.openxmlformats.org/officeDocument/2006/relationships/hyperlink" Target="#'EDIT CP'!A1"/><Relationship Id="rId1" Type="http://schemas.openxmlformats.org/officeDocument/2006/relationships/hyperlink" Target="#MAPEL!A8"/><Relationship Id="rId6" Type="http://schemas.openxmlformats.org/officeDocument/2006/relationships/hyperlink" Target="#RAPORT1!A1"/><Relationship Id="rId11" Type="http://schemas.openxmlformats.org/officeDocument/2006/relationships/hyperlink" Target="#RAPORT4!A1"/><Relationship Id="rId5" Type="http://schemas.openxmlformats.org/officeDocument/2006/relationships/hyperlink" Target="#REKAP!A1"/><Relationship Id="rId10" Type="http://schemas.openxmlformats.org/officeDocument/2006/relationships/image" Target="../media/image2.jpeg"/><Relationship Id="rId4" Type="http://schemas.openxmlformats.org/officeDocument/2006/relationships/hyperlink" Target="#DESKPRY!A1"/><Relationship Id="rId9" Type="http://schemas.openxmlformats.org/officeDocument/2006/relationships/hyperlink" Target="#EKSKUL!A1"/></Relationships>
</file>

<file path=xl/drawings/_rels/drawing2.xml.rels><?xml version="1.0" encoding="UTF-8" standalone="yes"?>
<Relationships xmlns="http://schemas.openxmlformats.org/package/2006/relationships"><Relationship Id="rId8" Type="http://schemas.openxmlformats.org/officeDocument/2006/relationships/hyperlink" Target="#RAPORT!A1"/><Relationship Id="rId3" Type="http://schemas.openxmlformats.org/officeDocument/2006/relationships/hyperlink" Target="#SISWA!A8"/><Relationship Id="rId7" Type="http://schemas.openxmlformats.org/officeDocument/2006/relationships/hyperlink" Target="#REKAP!A1"/><Relationship Id="rId2" Type="http://schemas.openxmlformats.org/officeDocument/2006/relationships/image" Target="../media/image3.png"/><Relationship Id="rId1" Type="http://schemas.openxmlformats.org/officeDocument/2006/relationships/hyperlink" Target="#HOME!A1"/><Relationship Id="rId6" Type="http://schemas.openxmlformats.org/officeDocument/2006/relationships/hyperlink" Target="#DESKPRY!A1"/><Relationship Id="rId5" Type="http://schemas.openxmlformats.org/officeDocument/2006/relationships/hyperlink" Target="#AGM!C8"/><Relationship Id="rId10" Type="http://schemas.openxmlformats.org/officeDocument/2006/relationships/hyperlink" Target="#EKSKUL!A1"/><Relationship Id="rId4" Type="http://schemas.openxmlformats.org/officeDocument/2006/relationships/hyperlink" Target="#'EDIT CP'!A1"/><Relationship Id="rId9" Type="http://schemas.openxmlformats.org/officeDocument/2006/relationships/hyperlink" Target="#R.JEK!A1"/></Relationships>
</file>

<file path=xl/drawings/_rels/drawing3.xml.rels><?xml version="1.0" encoding="UTF-8" standalone="yes"?>
<Relationships xmlns="http://schemas.openxmlformats.org/package/2006/relationships"><Relationship Id="rId8" Type="http://schemas.openxmlformats.org/officeDocument/2006/relationships/hyperlink" Target="#R.JEK!A1"/><Relationship Id="rId3" Type="http://schemas.openxmlformats.org/officeDocument/2006/relationships/hyperlink" Target="#SISWA!A8"/><Relationship Id="rId7" Type="http://schemas.openxmlformats.org/officeDocument/2006/relationships/hyperlink" Target="#REKAP!A1"/><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hyperlink" Target="#DESKPRY!A1"/><Relationship Id="rId5" Type="http://schemas.openxmlformats.org/officeDocument/2006/relationships/hyperlink" Target="#AGM!C8"/><Relationship Id="rId10" Type="http://schemas.openxmlformats.org/officeDocument/2006/relationships/hyperlink" Target="#EKSKUL!A1"/><Relationship Id="rId4" Type="http://schemas.openxmlformats.org/officeDocument/2006/relationships/hyperlink" Target="#'EDIT CP'!A1"/><Relationship Id="rId9" Type="http://schemas.openxmlformats.org/officeDocument/2006/relationships/hyperlink" Target="#RAPORT1!A1"/></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3" Type="http://schemas.openxmlformats.org/officeDocument/2006/relationships/hyperlink" Target="#SISWA!A8"/><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hyperlink" Target="#DESKPRY!A1"/><Relationship Id="rId5" Type="http://schemas.openxmlformats.org/officeDocument/2006/relationships/hyperlink" Target="#AGM!C8"/><Relationship Id="rId4" Type="http://schemas.openxmlformats.org/officeDocument/2006/relationships/hyperlink" Target="#'EDIT ATP'!C6"/></Relationships>
</file>

<file path=xl/drawings/_rels/drawing6.xml.rels><?xml version="1.0" encoding="UTF-8" standalone="yes"?>
<Relationships xmlns="http://schemas.openxmlformats.org/package/2006/relationships"><Relationship Id="rId8" Type="http://schemas.openxmlformats.org/officeDocument/2006/relationships/hyperlink" Target="#IPAS!A1"/><Relationship Id="rId13" Type="http://schemas.openxmlformats.org/officeDocument/2006/relationships/hyperlink" Target="#HOME!A1"/><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TEATER!A1"/><Relationship Id="rId17" Type="http://schemas.openxmlformats.org/officeDocument/2006/relationships/image" Target="../media/image1.png"/><Relationship Id="rId2" Type="http://schemas.openxmlformats.org/officeDocument/2006/relationships/hyperlink" Target="#PKN!A1"/><Relationship Id="rId16" Type="http://schemas.openxmlformats.org/officeDocument/2006/relationships/hyperlink" Target="#PJOK!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RUPA!A1"/><Relationship Id="rId5" Type="http://schemas.openxmlformats.org/officeDocument/2006/relationships/hyperlink" Target="#BIND!A1"/><Relationship Id="rId15" Type="http://schemas.openxmlformats.org/officeDocument/2006/relationships/hyperlink" Target="#'MLK1'!A1"/><Relationship Id="rId10" Type="http://schemas.openxmlformats.org/officeDocument/2006/relationships/hyperlink" Target="#TARI!A1"/><Relationship Id="rId4" Type="http://schemas.microsoft.com/office/2007/relationships/hdphoto" Target="../media/hdphoto1.wdp"/><Relationship Id="rId9" Type="http://schemas.openxmlformats.org/officeDocument/2006/relationships/hyperlink" Target="#MUSIK!A1"/><Relationship Id="rId14" Type="http://schemas.openxmlformats.org/officeDocument/2006/relationships/hyperlink" Target="#BING!A1"/></Relationships>
</file>

<file path=xl/drawings/_rels/drawing7.xml.rels><?xml version="1.0" encoding="UTF-8" standalone="yes"?>
<Relationships xmlns="http://schemas.openxmlformats.org/package/2006/relationships"><Relationship Id="rId8" Type="http://schemas.openxmlformats.org/officeDocument/2006/relationships/hyperlink" Target="#IPAS!A1"/><Relationship Id="rId13" Type="http://schemas.openxmlformats.org/officeDocument/2006/relationships/hyperlink" Target="#HOME!A1"/><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TEATER!A1"/><Relationship Id="rId17" Type="http://schemas.openxmlformats.org/officeDocument/2006/relationships/image" Target="../media/image1.png"/><Relationship Id="rId2" Type="http://schemas.openxmlformats.org/officeDocument/2006/relationships/hyperlink" Target="#PKN!A1"/><Relationship Id="rId16" Type="http://schemas.openxmlformats.org/officeDocument/2006/relationships/hyperlink" Target="#PJOK!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RUPA!A1"/><Relationship Id="rId5" Type="http://schemas.openxmlformats.org/officeDocument/2006/relationships/hyperlink" Target="#BIND!A1"/><Relationship Id="rId15" Type="http://schemas.openxmlformats.org/officeDocument/2006/relationships/hyperlink" Target="#'MLK1'!A1"/><Relationship Id="rId10" Type="http://schemas.openxmlformats.org/officeDocument/2006/relationships/hyperlink" Target="#TARI!A1"/><Relationship Id="rId4" Type="http://schemas.microsoft.com/office/2007/relationships/hdphoto" Target="../media/hdphoto1.wdp"/><Relationship Id="rId9" Type="http://schemas.openxmlformats.org/officeDocument/2006/relationships/hyperlink" Target="#MUSIK!A1"/><Relationship Id="rId14" Type="http://schemas.openxmlformats.org/officeDocument/2006/relationships/hyperlink" Target="#BING!A1"/></Relationships>
</file>

<file path=xl/drawings/_rels/drawing8.xml.rels><?xml version="1.0" encoding="UTF-8" standalone="yes"?>
<Relationships xmlns="http://schemas.openxmlformats.org/package/2006/relationships"><Relationship Id="rId8" Type="http://schemas.openxmlformats.org/officeDocument/2006/relationships/hyperlink" Target="#IPAS!A1"/><Relationship Id="rId13" Type="http://schemas.openxmlformats.org/officeDocument/2006/relationships/hyperlink" Target="#HOME!A1"/><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TEATER!A1"/><Relationship Id="rId17" Type="http://schemas.openxmlformats.org/officeDocument/2006/relationships/image" Target="../media/image1.png"/><Relationship Id="rId2" Type="http://schemas.openxmlformats.org/officeDocument/2006/relationships/hyperlink" Target="#PKN!A1"/><Relationship Id="rId16" Type="http://schemas.openxmlformats.org/officeDocument/2006/relationships/hyperlink" Target="#PJOK!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RUPA!A1"/><Relationship Id="rId5" Type="http://schemas.openxmlformats.org/officeDocument/2006/relationships/hyperlink" Target="#BIND!A1"/><Relationship Id="rId15" Type="http://schemas.openxmlformats.org/officeDocument/2006/relationships/hyperlink" Target="#'MLK1'!A1"/><Relationship Id="rId10" Type="http://schemas.openxmlformats.org/officeDocument/2006/relationships/hyperlink" Target="#TARI!A1"/><Relationship Id="rId4" Type="http://schemas.microsoft.com/office/2007/relationships/hdphoto" Target="../media/hdphoto1.wdp"/><Relationship Id="rId9" Type="http://schemas.openxmlformats.org/officeDocument/2006/relationships/hyperlink" Target="#MUSIK!A1"/><Relationship Id="rId14" Type="http://schemas.openxmlformats.org/officeDocument/2006/relationships/hyperlink" Target="#BING!A1"/></Relationships>
</file>

<file path=xl/drawings/_rels/drawing9.xml.rels><?xml version="1.0" encoding="UTF-8" standalone="yes"?>
<Relationships xmlns="http://schemas.openxmlformats.org/package/2006/relationships"><Relationship Id="rId8" Type="http://schemas.openxmlformats.org/officeDocument/2006/relationships/hyperlink" Target="#IPAS!A1"/><Relationship Id="rId13" Type="http://schemas.openxmlformats.org/officeDocument/2006/relationships/hyperlink" Target="#HOME!A1"/><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TEATER!A1"/><Relationship Id="rId17" Type="http://schemas.openxmlformats.org/officeDocument/2006/relationships/image" Target="../media/image1.png"/><Relationship Id="rId2" Type="http://schemas.openxmlformats.org/officeDocument/2006/relationships/hyperlink" Target="#PKN!A1"/><Relationship Id="rId16" Type="http://schemas.openxmlformats.org/officeDocument/2006/relationships/hyperlink" Target="#PJOK!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RUPA!A1"/><Relationship Id="rId5" Type="http://schemas.openxmlformats.org/officeDocument/2006/relationships/hyperlink" Target="#BIND!A1"/><Relationship Id="rId15" Type="http://schemas.openxmlformats.org/officeDocument/2006/relationships/hyperlink" Target="#'MLK1'!A1"/><Relationship Id="rId10" Type="http://schemas.openxmlformats.org/officeDocument/2006/relationships/hyperlink" Target="#TARI!A1"/><Relationship Id="rId4" Type="http://schemas.microsoft.com/office/2007/relationships/hdphoto" Target="../media/hdphoto1.wdp"/><Relationship Id="rId9" Type="http://schemas.openxmlformats.org/officeDocument/2006/relationships/hyperlink" Target="#MUSIK!A1"/><Relationship Id="rId14" Type="http://schemas.openxmlformats.org/officeDocument/2006/relationships/hyperlink" Target="#BING!A1"/></Relationships>
</file>

<file path=xl/drawings/_rels/drawing10.xml.rels><?xml version="1.0" encoding="UTF-8" standalone="yes"?>
<Relationships xmlns="http://schemas.openxmlformats.org/package/2006/relationships"><Relationship Id="rId13" Type="http://schemas.openxmlformats.org/officeDocument/2006/relationships/hyperlink" Target="#TEATER!A1"/><Relationship Id="rId18" Type="http://schemas.openxmlformats.org/officeDocument/2006/relationships/image" Target="../media/image1.png"/><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RUPA!A1"/><Relationship Id="rId17" Type="http://schemas.openxmlformats.org/officeDocument/2006/relationships/hyperlink" Target="#PJOK!A1"/><Relationship Id="rId2" Type="http://schemas.openxmlformats.org/officeDocument/2006/relationships/hyperlink" Target="#PKN!A1"/><Relationship Id="rId16" Type="http://schemas.openxmlformats.org/officeDocument/2006/relationships/hyperlink" Target="#'MLK1'!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TARI!A1"/><Relationship Id="rId5" Type="http://schemas.openxmlformats.org/officeDocument/2006/relationships/hyperlink" Target="#BIND!A1"/><Relationship Id="rId15" Type="http://schemas.openxmlformats.org/officeDocument/2006/relationships/hyperlink" Target="#BING!A1"/><Relationship Id="rId10" Type="http://schemas.openxmlformats.org/officeDocument/2006/relationships/hyperlink" Target="#MUSIK!A1"/><Relationship Id="rId4" Type="http://schemas.microsoft.com/office/2007/relationships/hdphoto" Target="../media/hdphoto1.wdp"/><Relationship Id="rId9" Type="http://schemas.openxmlformats.org/officeDocument/2006/relationships/hyperlink" Target="#IPAS!A1"/><Relationship Id="rId14" Type="http://schemas.openxmlformats.org/officeDocument/2006/relationships/hyperlink" Target="#HOME!A1"/></Relationships>
</file>

<file path=xl/drawings/_rels/drawing11.xml.rels><?xml version="1.0" encoding="UTF-8" standalone="yes"?>
<Relationships xmlns="http://schemas.openxmlformats.org/package/2006/relationships"><Relationship Id="rId13" Type="http://schemas.openxmlformats.org/officeDocument/2006/relationships/hyperlink" Target="#TEATER!A1"/><Relationship Id="rId18" Type="http://schemas.openxmlformats.org/officeDocument/2006/relationships/image" Target="../media/image1.png"/><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RUPA!A1"/><Relationship Id="rId17" Type="http://schemas.openxmlformats.org/officeDocument/2006/relationships/hyperlink" Target="#PJOK!A1"/><Relationship Id="rId2" Type="http://schemas.openxmlformats.org/officeDocument/2006/relationships/hyperlink" Target="#PKN!A1"/><Relationship Id="rId16" Type="http://schemas.openxmlformats.org/officeDocument/2006/relationships/hyperlink" Target="#'MLK1'!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TARI!A1"/><Relationship Id="rId5" Type="http://schemas.openxmlformats.org/officeDocument/2006/relationships/hyperlink" Target="#BIND!A1"/><Relationship Id="rId15" Type="http://schemas.openxmlformats.org/officeDocument/2006/relationships/hyperlink" Target="#BING!A1"/><Relationship Id="rId10" Type="http://schemas.openxmlformats.org/officeDocument/2006/relationships/hyperlink" Target="#MUSIK!A1"/><Relationship Id="rId4" Type="http://schemas.microsoft.com/office/2007/relationships/hdphoto" Target="../media/hdphoto1.wdp"/><Relationship Id="rId9" Type="http://schemas.openxmlformats.org/officeDocument/2006/relationships/hyperlink" Target="#IPAS!A1"/><Relationship Id="rId14" Type="http://schemas.openxmlformats.org/officeDocument/2006/relationships/hyperlink" Target="#HOME!A1"/></Relationships>
</file>

<file path=xl/drawings/_rels/drawing12.xml.rels><?xml version="1.0" encoding="UTF-8" standalone="yes"?>
<Relationships xmlns="http://schemas.openxmlformats.org/package/2006/relationships"><Relationship Id="rId13" Type="http://schemas.openxmlformats.org/officeDocument/2006/relationships/hyperlink" Target="#TEATER!A1"/><Relationship Id="rId18" Type="http://schemas.openxmlformats.org/officeDocument/2006/relationships/image" Target="../media/image1.png"/><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RUPA!A1"/><Relationship Id="rId17" Type="http://schemas.openxmlformats.org/officeDocument/2006/relationships/hyperlink" Target="#PJOK!A1"/><Relationship Id="rId2" Type="http://schemas.openxmlformats.org/officeDocument/2006/relationships/hyperlink" Target="#PKN!A1"/><Relationship Id="rId16" Type="http://schemas.openxmlformats.org/officeDocument/2006/relationships/hyperlink" Target="#'MLK1'!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TARI!A1"/><Relationship Id="rId5" Type="http://schemas.openxmlformats.org/officeDocument/2006/relationships/hyperlink" Target="#BIND!A1"/><Relationship Id="rId15" Type="http://schemas.openxmlformats.org/officeDocument/2006/relationships/hyperlink" Target="#BING!A1"/><Relationship Id="rId10" Type="http://schemas.openxmlformats.org/officeDocument/2006/relationships/hyperlink" Target="#MUSIK!A1"/><Relationship Id="rId4" Type="http://schemas.microsoft.com/office/2007/relationships/hdphoto" Target="../media/hdphoto1.wdp"/><Relationship Id="rId9" Type="http://schemas.openxmlformats.org/officeDocument/2006/relationships/hyperlink" Target="#IPAS!A1"/><Relationship Id="rId14" Type="http://schemas.openxmlformats.org/officeDocument/2006/relationships/hyperlink" Target="#HOME!A1"/></Relationships>
</file>

<file path=xl/drawings/_rels/drawing13.xml.rels><?xml version="1.0" encoding="UTF-8" standalone="yes"?>
<Relationships xmlns="http://schemas.openxmlformats.org/package/2006/relationships"><Relationship Id="rId8" Type="http://schemas.openxmlformats.org/officeDocument/2006/relationships/hyperlink" Target="#IPAS!A1"/><Relationship Id="rId13" Type="http://schemas.openxmlformats.org/officeDocument/2006/relationships/hyperlink" Target="#HOME!A1"/><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TEATER!A1"/><Relationship Id="rId17" Type="http://schemas.openxmlformats.org/officeDocument/2006/relationships/image" Target="../media/image1.png"/><Relationship Id="rId2" Type="http://schemas.openxmlformats.org/officeDocument/2006/relationships/hyperlink" Target="#PKN!A1"/><Relationship Id="rId16" Type="http://schemas.openxmlformats.org/officeDocument/2006/relationships/hyperlink" Target="#PJOK!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RUPA!A1"/><Relationship Id="rId5" Type="http://schemas.openxmlformats.org/officeDocument/2006/relationships/hyperlink" Target="#BIND!A1"/><Relationship Id="rId15" Type="http://schemas.openxmlformats.org/officeDocument/2006/relationships/hyperlink" Target="#'MLK1'!A1"/><Relationship Id="rId10" Type="http://schemas.openxmlformats.org/officeDocument/2006/relationships/hyperlink" Target="#TARI!A1"/><Relationship Id="rId4" Type="http://schemas.microsoft.com/office/2007/relationships/hdphoto" Target="../media/hdphoto1.wdp"/><Relationship Id="rId9" Type="http://schemas.openxmlformats.org/officeDocument/2006/relationships/hyperlink" Target="#MUSIK!A1"/><Relationship Id="rId14" Type="http://schemas.openxmlformats.org/officeDocument/2006/relationships/hyperlink" Target="#BING!A1"/></Relationships>
</file>

<file path=xl/drawings/_rels/drawing14.xml.rels><?xml version="1.0" encoding="UTF-8" standalone="yes"?>
<Relationships xmlns="http://schemas.openxmlformats.org/package/2006/relationships"><Relationship Id="rId13" Type="http://schemas.openxmlformats.org/officeDocument/2006/relationships/hyperlink" Target="#TEATER!A1"/><Relationship Id="rId18" Type="http://schemas.openxmlformats.org/officeDocument/2006/relationships/image" Target="../media/image1.png"/><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RUPA!A1"/><Relationship Id="rId17" Type="http://schemas.openxmlformats.org/officeDocument/2006/relationships/hyperlink" Target="#PJOK!A1"/><Relationship Id="rId2" Type="http://schemas.openxmlformats.org/officeDocument/2006/relationships/hyperlink" Target="#PKN!A1"/><Relationship Id="rId16" Type="http://schemas.openxmlformats.org/officeDocument/2006/relationships/hyperlink" Target="#'MLK1'!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TARI!A1"/><Relationship Id="rId5" Type="http://schemas.openxmlformats.org/officeDocument/2006/relationships/hyperlink" Target="#BIND!A1"/><Relationship Id="rId15" Type="http://schemas.openxmlformats.org/officeDocument/2006/relationships/hyperlink" Target="#BING!A1"/><Relationship Id="rId10" Type="http://schemas.openxmlformats.org/officeDocument/2006/relationships/hyperlink" Target="#MUSIK!A1"/><Relationship Id="rId4" Type="http://schemas.microsoft.com/office/2007/relationships/hdphoto" Target="../media/hdphoto1.wdp"/><Relationship Id="rId9" Type="http://schemas.openxmlformats.org/officeDocument/2006/relationships/hyperlink" Target="#IPAS!A1"/><Relationship Id="rId14" Type="http://schemas.openxmlformats.org/officeDocument/2006/relationships/hyperlink" Target="#HOME!A1"/></Relationships>
</file>

<file path=xl/drawings/_rels/drawing15.xml.rels><?xml version="1.0" encoding="UTF-8" standalone="yes"?>
<Relationships xmlns="http://schemas.openxmlformats.org/package/2006/relationships"><Relationship Id="rId8" Type="http://schemas.openxmlformats.org/officeDocument/2006/relationships/hyperlink" Target="#IPAS!A1"/><Relationship Id="rId13" Type="http://schemas.openxmlformats.org/officeDocument/2006/relationships/hyperlink" Target="#HOME!A1"/><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TEATER!A1"/><Relationship Id="rId17" Type="http://schemas.openxmlformats.org/officeDocument/2006/relationships/image" Target="../media/image1.png"/><Relationship Id="rId2" Type="http://schemas.openxmlformats.org/officeDocument/2006/relationships/hyperlink" Target="#PKN!A1"/><Relationship Id="rId16" Type="http://schemas.openxmlformats.org/officeDocument/2006/relationships/hyperlink" Target="#PJOK!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RUPA!A1"/><Relationship Id="rId5" Type="http://schemas.openxmlformats.org/officeDocument/2006/relationships/hyperlink" Target="#BIND!A1"/><Relationship Id="rId15" Type="http://schemas.openxmlformats.org/officeDocument/2006/relationships/hyperlink" Target="#'MLK1'!A1"/><Relationship Id="rId10" Type="http://schemas.openxmlformats.org/officeDocument/2006/relationships/hyperlink" Target="#TARI!A1"/><Relationship Id="rId4" Type="http://schemas.microsoft.com/office/2007/relationships/hdphoto" Target="../media/hdphoto1.wdp"/><Relationship Id="rId9" Type="http://schemas.openxmlformats.org/officeDocument/2006/relationships/hyperlink" Target="#MUSIK!A1"/><Relationship Id="rId14" Type="http://schemas.openxmlformats.org/officeDocument/2006/relationships/hyperlink" Target="#BING!A1"/></Relationships>
</file>

<file path=xl/drawings/_rels/drawing16.xml.rels><?xml version="1.0" encoding="UTF-8" standalone="yes"?>
<Relationships xmlns="http://schemas.openxmlformats.org/package/2006/relationships"><Relationship Id="rId8" Type="http://schemas.openxmlformats.org/officeDocument/2006/relationships/hyperlink" Target="#IPAS!A1"/><Relationship Id="rId13" Type="http://schemas.openxmlformats.org/officeDocument/2006/relationships/hyperlink" Target="#HOME!A1"/><Relationship Id="rId3" Type="http://schemas.openxmlformats.org/officeDocument/2006/relationships/image" Target="../media/image4.png"/><Relationship Id="rId7" Type="http://schemas.openxmlformats.org/officeDocument/2006/relationships/hyperlink" Target="#IPAS!A1"/><Relationship Id="rId12" Type="http://schemas.openxmlformats.org/officeDocument/2006/relationships/hyperlink" Target="#TEATER!A1"/><Relationship Id="rId17" Type="http://schemas.openxmlformats.org/officeDocument/2006/relationships/image" Target="../media/image1.png"/><Relationship Id="rId2" Type="http://schemas.openxmlformats.org/officeDocument/2006/relationships/hyperlink" Target="#PKN!A1"/><Relationship Id="rId16" Type="http://schemas.openxmlformats.org/officeDocument/2006/relationships/hyperlink" Target="#PJOK!A1"/><Relationship Id="rId1" Type="http://schemas.openxmlformats.org/officeDocument/2006/relationships/hyperlink" Target="#AGM!A1"/><Relationship Id="rId6" Type="http://schemas.openxmlformats.org/officeDocument/2006/relationships/hyperlink" Target="#MTK!A1"/><Relationship Id="rId11" Type="http://schemas.openxmlformats.org/officeDocument/2006/relationships/hyperlink" Target="#RUPA!A1"/><Relationship Id="rId5" Type="http://schemas.openxmlformats.org/officeDocument/2006/relationships/hyperlink" Target="#BIND!A1"/><Relationship Id="rId15" Type="http://schemas.openxmlformats.org/officeDocument/2006/relationships/hyperlink" Target="#'MLK1'!A1"/><Relationship Id="rId10" Type="http://schemas.openxmlformats.org/officeDocument/2006/relationships/hyperlink" Target="#TARI!A1"/><Relationship Id="rId4" Type="http://schemas.microsoft.com/office/2007/relationships/hdphoto" Target="../media/hdphoto1.wdp"/><Relationship Id="rId9" Type="http://schemas.openxmlformats.org/officeDocument/2006/relationships/hyperlink" Target="#MUSIK!A1"/><Relationship Id="rId14" Type="http://schemas.openxmlformats.org/officeDocument/2006/relationships/hyperlink" Target="#BING!A1"/></Relationships>
</file>

<file path=xl/drawings/_rels/drawing17.xml.rels><?xml version="1.0" encoding="UTF-8" standalone="yes"?>
<Relationships xmlns="http://schemas.openxmlformats.org/package/2006/relationships"><Relationship Id="rId3" Type="http://schemas.openxmlformats.org/officeDocument/2006/relationships/hyperlink" Target="#'MLK2'!A1"/><Relationship Id="rId7" Type="http://schemas.openxmlformats.org/officeDocument/2006/relationships/image" Target="../media/image1.png"/><Relationship Id="rId2" Type="http://schemas.openxmlformats.org/officeDocument/2006/relationships/hyperlink" Target="#'MLK1'!A1"/><Relationship Id="rId1" Type="http://schemas.openxmlformats.org/officeDocument/2006/relationships/hyperlink" Target="#HOME!A1"/><Relationship Id="rId6" Type="http://schemas.openxmlformats.org/officeDocument/2006/relationships/hyperlink" Target="#'MLK5'!A1"/><Relationship Id="rId5" Type="http://schemas.openxmlformats.org/officeDocument/2006/relationships/hyperlink" Target="#'MLK4'!A1"/><Relationship Id="rId4" Type="http://schemas.openxmlformats.org/officeDocument/2006/relationships/hyperlink" Target="#'MLK3'!A1"/></Relationships>
</file>

<file path=xl/drawings/_rels/drawing18.xml.rels><?xml version="1.0" encoding="UTF-8" standalone="yes"?>
<Relationships xmlns="http://schemas.openxmlformats.org/package/2006/relationships"><Relationship Id="rId3" Type="http://schemas.openxmlformats.org/officeDocument/2006/relationships/hyperlink" Target="#'MLK2'!A1"/><Relationship Id="rId7" Type="http://schemas.openxmlformats.org/officeDocument/2006/relationships/image" Target="../media/image1.png"/><Relationship Id="rId2" Type="http://schemas.openxmlformats.org/officeDocument/2006/relationships/hyperlink" Target="#'MLK1'!A1"/><Relationship Id="rId1" Type="http://schemas.openxmlformats.org/officeDocument/2006/relationships/hyperlink" Target="#HOME!A1"/><Relationship Id="rId6" Type="http://schemas.openxmlformats.org/officeDocument/2006/relationships/hyperlink" Target="#'MLK5'!A1"/><Relationship Id="rId5" Type="http://schemas.openxmlformats.org/officeDocument/2006/relationships/hyperlink" Target="#'MLK4'!A1"/><Relationship Id="rId4" Type="http://schemas.openxmlformats.org/officeDocument/2006/relationships/hyperlink" Target="#'MLK3'!A1"/></Relationships>
</file>

<file path=xl/drawings/_rels/drawing19.xml.rels><?xml version="1.0" encoding="UTF-8" standalone="yes"?>
<Relationships xmlns="http://schemas.openxmlformats.org/package/2006/relationships"><Relationship Id="rId3" Type="http://schemas.openxmlformats.org/officeDocument/2006/relationships/hyperlink" Target="#'MLK2'!A1"/><Relationship Id="rId7" Type="http://schemas.openxmlformats.org/officeDocument/2006/relationships/image" Target="../media/image1.png"/><Relationship Id="rId2" Type="http://schemas.openxmlformats.org/officeDocument/2006/relationships/hyperlink" Target="#'MLK1'!A1"/><Relationship Id="rId1" Type="http://schemas.openxmlformats.org/officeDocument/2006/relationships/hyperlink" Target="#HOME!A1"/><Relationship Id="rId6" Type="http://schemas.openxmlformats.org/officeDocument/2006/relationships/hyperlink" Target="#'MLK5'!A1"/><Relationship Id="rId5" Type="http://schemas.openxmlformats.org/officeDocument/2006/relationships/hyperlink" Target="#'MLK4'!A1"/><Relationship Id="rId4" Type="http://schemas.openxmlformats.org/officeDocument/2006/relationships/hyperlink" Target="#'MLK3'!A1"/></Relationships>
</file>

<file path=xl/drawings/_rels/drawing20.xml.rels><?xml version="1.0" encoding="UTF-8" standalone="yes"?>
<Relationships xmlns="http://schemas.openxmlformats.org/package/2006/relationships"><Relationship Id="rId3" Type="http://schemas.openxmlformats.org/officeDocument/2006/relationships/hyperlink" Target="#'MLK2'!A1"/><Relationship Id="rId7" Type="http://schemas.openxmlformats.org/officeDocument/2006/relationships/image" Target="../media/image1.png"/><Relationship Id="rId2" Type="http://schemas.openxmlformats.org/officeDocument/2006/relationships/hyperlink" Target="#'MLK1'!A1"/><Relationship Id="rId1" Type="http://schemas.openxmlformats.org/officeDocument/2006/relationships/hyperlink" Target="#HOME!A1"/><Relationship Id="rId6" Type="http://schemas.openxmlformats.org/officeDocument/2006/relationships/hyperlink" Target="#'MLK5'!A1"/><Relationship Id="rId5" Type="http://schemas.openxmlformats.org/officeDocument/2006/relationships/hyperlink" Target="#'MLK4'!A1"/><Relationship Id="rId4" Type="http://schemas.openxmlformats.org/officeDocument/2006/relationships/hyperlink" Target="#'MLK3'!A1"/></Relationships>
</file>

<file path=xl/drawings/_rels/drawing21.xml.rels><?xml version="1.0" encoding="UTF-8" standalone="yes"?>
<Relationships xmlns="http://schemas.openxmlformats.org/package/2006/relationships"><Relationship Id="rId3" Type="http://schemas.openxmlformats.org/officeDocument/2006/relationships/hyperlink" Target="#'MLK2'!A1"/><Relationship Id="rId7" Type="http://schemas.openxmlformats.org/officeDocument/2006/relationships/image" Target="../media/image1.png"/><Relationship Id="rId2" Type="http://schemas.openxmlformats.org/officeDocument/2006/relationships/hyperlink" Target="#'MLK1'!A1"/><Relationship Id="rId1" Type="http://schemas.openxmlformats.org/officeDocument/2006/relationships/hyperlink" Target="#HOME!A1"/><Relationship Id="rId6" Type="http://schemas.openxmlformats.org/officeDocument/2006/relationships/hyperlink" Target="#'MLK5'!A1"/><Relationship Id="rId5" Type="http://schemas.openxmlformats.org/officeDocument/2006/relationships/hyperlink" Target="#'MLK4'!A1"/><Relationship Id="rId4" Type="http://schemas.openxmlformats.org/officeDocument/2006/relationships/hyperlink" Target="#'MLK3'!A1"/></Relationships>
</file>

<file path=xl/drawings/_rels/drawing2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HOME!A1"/></Relationships>
</file>

<file path=xl/drawings/_rels/drawing2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HOME!A1"/></Relationships>
</file>

<file path=xl/drawings/_rels/drawing24.xml.rels><?xml version="1.0" encoding="UTF-8" standalone="yes"?>
<Relationships xmlns="http://schemas.openxmlformats.org/package/2006/relationships"><Relationship Id="rId3" Type="http://schemas.openxmlformats.org/officeDocument/2006/relationships/hyperlink" Target="#'N1'!A1"/><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hyperlink" Target="#R.JEK!A1"/><Relationship Id="rId5" Type="http://schemas.openxmlformats.org/officeDocument/2006/relationships/hyperlink" Target="#PRYK1!A1"/><Relationship Id="rId4" Type="http://schemas.openxmlformats.org/officeDocument/2006/relationships/hyperlink" Target="#CTT!A1"/></Relationships>
</file>

<file path=xl/drawings/_rels/drawing25.xml.rels><?xml version="1.0" encoding="UTF-8" standalone="yes"?>
<Relationships xmlns="http://schemas.openxmlformats.org/package/2006/relationships"><Relationship Id="rId3" Type="http://schemas.openxmlformats.org/officeDocument/2006/relationships/hyperlink" Target="#'N1'!A1"/><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hyperlink" Target="#R.JEK!A1"/><Relationship Id="rId5" Type="http://schemas.openxmlformats.org/officeDocument/2006/relationships/hyperlink" Target="#PRYK1!A1"/><Relationship Id="rId4" Type="http://schemas.openxmlformats.org/officeDocument/2006/relationships/hyperlink" Target="#CTT!A1"/></Relationships>
</file>

<file path=xl/drawings/_rels/drawing26.xml.rels><?xml version="1.0" encoding="UTF-8" standalone="yes"?>
<Relationships xmlns="http://schemas.openxmlformats.org/package/2006/relationships"><Relationship Id="rId3" Type="http://schemas.openxmlformats.org/officeDocument/2006/relationships/hyperlink" Target="#'N1'!A1"/><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hyperlink" Target="#R.JEK!A1"/><Relationship Id="rId5" Type="http://schemas.openxmlformats.org/officeDocument/2006/relationships/hyperlink" Target="#PRYK1!A1"/><Relationship Id="rId4" Type="http://schemas.openxmlformats.org/officeDocument/2006/relationships/hyperlink" Target="#CTT!A1"/></Relationships>
</file>

<file path=xl/drawings/_rels/drawing27.xml.rels><?xml version="1.0" encoding="UTF-8" standalone="yes"?>
<Relationships xmlns="http://schemas.openxmlformats.org/package/2006/relationships"><Relationship Id="rId3" Type="http://schemas.openxmlformats.org/officeDocument/2006/relationships/hyperlink" Target="#'N1'!A1"/><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hyperlink" Target="#R.JEK!A1"/><Relationship Id="rId5" Type="http://schemas.openxmlformats.org/officeDocument/2006/relationships/hyperlink" Target="#PRYK1!A1"/><Relationship Id="rId4" Type="http://schemas.openxmlformats.org/officeDocument/2006/relationships/hyperlink" Target="#CTT!A1"/></Relationships>
</file>

<file path=xl/drawings/_rels/drawing28.xml.rels><?xml version="1.0" encoding="UTF-8" standalone="yes"?>
<Relationships xmlns="http://schemas.openxmlformats.org/package/2006/relationships"><Relationship Id="rId3" Type="http://schemas.openxmlformats.org/officeDocument/2006/relationships/hyperlink" Target="#'N1'!A1"/><Relationship Id="rId2" Type="http://schemas.openxmlformats.org/officeDocument/2006/relationships/image" Target="../media/image7.png"/><Relationship Id="rId1" Type="http://schemas.openxmlformats.org/officeDocument/2006/relationships/hyperlink" Target="#HOME!A1"/><Relationship Id="rId6" Type="http://schemas.openxmlformats.org/officeDocument/2006/relationships/image" Target="../media/image8.jpeg"/><Relationship Id="rId5" Type="http://schemas.openxmlformats.org/officeDocument/2006/relationships/hyperlink" Target="#PRYK1!A1"/><Relationship Id="rId4" Type="http://schemas.openxmlformats.org/officeDocument/2006/relationships/hyperlink" Target="#CTT!A1"/></Relationships>
</file>

<file path=xl/drawings/_rels/drawing29.xml.rels><?xml version="1.0" encoding="UTF-8" standalone="yes"?>
<Relationships xmlns="http://schemas.openxmlformats.org/package/2006/relationships"><Relationship Id="rId3" Type="http://schemas.openxmlformats.org/officeDocument/2006/relationships/hyperlink" Target="#RAPORT4!A1"/><Relationship Id="rId7"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hyperlink" Target="#HOME!A1"/><Relationship Id="rId6" Type="http://schemas.openxmlformats.org/officeDocument/2006/relationships/hyperlink" Target="#SAMPUL!A1"/><Relationship Id="rId5" Type="http://schemas.openxmlformats.org/officeDocument/2006/relationships/hyperlink" Target="#MUTASI!A1"/><Relationship Id="rId4" Type="http://schemas.openxmlformats.org/officeDocument/2006/relationships/hyperlink" Target="#INDUK!A1"/></Relationships>
</file>

<file path=xl/drawings/_rels/drawing30.xml.rels><?xml version="1.0" encoding="UTF-8" standalone="yes"?>
<Relationships xmlns="http://schemas.openxmlformats.org/package/2006/relationships"><Relationship Id="rId3" Type="http://schemas.openxmlformats.org/officeDocument/2006/relationships/hyperlink" Target="#SAMPUL!A1"/><Relationship Id="rId7" Type="http://schemas.openxmlformats.org/officeDocument/2006/relationships/image" Target="../media/image12.jpeg"/><Relationship Id="rId2" Type="http://schemas.openxmlformats.org/officeDocument/2006/relationships/image" Target="../media/image11.png"/><Relationship Id="rId1" Type="http://schemas.openxmlformats.org/officeDocument/2006/relationships/hyperlink" Target="#HOME!A1"/><Relationship Id="rId6" Type="http://schemas.openxmlformats.org/officeDocument/2006/relationships/hyperlink" Target="#RAPORT1!A1"/><Relationship Id="rId5" Type="http://schemas.openxmlformats.org/officeDocument/2006/relationships/hyperlink" Target="#MUTASI!A1"/><Relationship Id="rId4" Type="http://schemas.openxmlformats.org/officeDocument/2006/relationships/hyperlink" Target="#INDUK!A1"/></Relationships>
</file>

<file path=xl/drawings/_rels/drawing31.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HOME!A1"/><Relationship Id="rId1" Type="http://schemas.openxmlformats.org/officeDocument/2006/relationships/image" Target="../media/image13.png"/><Relationship Id="rId5" Type="http://schemas.openxmlformats.org/officeDocument/2006/relationships/hyperlink" Target="#MUTASI!A1"/><Relationship Id="rId4" Type="http://schemas.openxmlformats.org/officeDocument/2006/relationships/hyperlink" Target="#INDUK!A1"/></Relationships>
</file>

<file path=xl/drawings/_rels/drawing32.xml.rels><?xml version="1.0" encoding="UTF-8" standalone="yes"?>
<Relationships xmlns="http://schemas.openxmlformats.org/package/2006/relationships"><Relationship Id="rId3" Type="http://schemas.openxmlformats.org/officeDocument/2006/relationships/hyperlink" Target="#SAMPUL!A1"/><Relationship Id="rId2" Type="http://schemas.openxmlformats.org/officeDocument/2006/relationships/image" Target="../media/image15.png"/><Relationship Id="rId1" Type="http://schemas.openxmlformats.org/officeDocument/2006/relationships/hyperlink" Target="#HOME!A1"/><Relationship Id="rId4" Type="http://schemas.openxmlformats.org/officeDocument/2006/relationships/hyperlink" Target="#MUTASI!A1"/></Relationships>
</file>

<file path=xl/drawings/_rels/drawing33.xml.rels><?xml version="1.0" encoding="UTF-8" standalone="yes"?>
<Relationships xmlns="http://schemas.openxmlformats.org/package/2006/relationships"><Relationship Id="rId3" Type="http://schemas.openxmlformats.org/officeDocument/2006/relationships/hyperlink" Target="#RAPORT1!A1"/><Relationship Id="rId2" Type="http://schemas.openxmlformats.org/officeDocument/2006/relationships/image" Target="../media/image16.png"/><Relationship Id="rId1" Type="http://schemas.openxmlformats.org/officeDocument/2006/relationships/hyperlink" Target="#HOME!A1"/><Relationship Id="rId5" Type="http://schemas.openxmlformats.org/officeDocument/2006/relationships/hyperlink" Target="#INDUK!A1"/><Relationship Id="rId4" Type="http://schemas.openxmlformats.org/officeDocument/2006/relationships/hyperlink" Target="#SAMPUL!A1"/></Relationships>
</file>

<file path=xl/drawings/_rels/drawing3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hyperlink" Target="#HOME!A1"/><Relationship Id="rId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absolute">
    <xdr:from>
      <xdr:col>0</xdr:col>
      <xdr:colOff>343508</xdr:colOff>
      <xdr:row>6</xdr:row>
      <xdr:rowOff>139211</xdr:rowOff>
    </xdr:from>
    <xdr:to>
      <xdr:col>0</xdr:col>
      <xdr:colOff>1629723</xdr:colOff>
      <xdr:row>7</xdr:row>
      <xdr:rowOff>189951</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000-000008000000}"/>
            </a:ext>
          </a:extLst>
        </xdr:cNvPr>
        <xdr:cNvSpPr/>
      </xdr:nvSpPr>
      <xdr:spPr>
        <a:xfrm>
          <a:off x="343508" y="1482236"/>
          <a:ext cx="1286215" cy="25076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ym typeface="Wingdings" panose="05000000000000000000" pitchFamily="2" charset="2"/>
            </a:rPr>
            <a:t></a:t>
          </a:r>
          <a:r>
            <a:rPr lang="en-GB" sz="1100">
              <a:sym typeface="Webdings" panose="05030102010509060703" pitchFamily="18" charset="2"/>
            </a:rPr>
            <a:t>  MAPEL</a:t>
          </a:r>
          <a:endParaRPr lang="en-GB" sz="1100"/>
        </a:p>
      </xdr:txBody>
    </xdr:sp>
    <xdr:clientData/>
  </xdr:twoCellAnchor>
  <xdr:twoCellAnchor editAs="absolute">
    <xdr:from>
      <xdr:col>0</xdr:col>
      <xdr:colOff>329075</xdr:colOff>
      <xdr:row>8</xdr:row>
      <xdr:rowOff>14653</xdr:rowOff>
    </xdr:from>
    <xdr:to>
      <xdr:col>0</xdr:col>
      <xdr:colOff>1599978</xdr:colOff>
      <xdr:row>9</xdr:row>
      <xdr:rowOff>63195</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329075" y="1757728"/>
          <a:ext cx="1270903" cy="2485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ym typeface="Webdings" panose="05030102010509060703" pitchFamily="18" charset="2"/>
            </a:rPr>
            <a:t>   EDIT</a:t>
          </a:r>
          <a:r>
            <a:rPr lang="en-GB" sz="1100" baseline="0">
              <a:sym typeface="Webdings" panose="05030102010509060703" pitchFamily="18" charset="2"/>
            </a:rPr>
            <a:t> TP/CP</a:t>
          </a:r>
          <a:endParaRPr lang="en-GB" sz="1100"/>
        </a:p>
      </xdr:txBody>
    </xdr:sp>
    <xdr:clientData/>
  </xdr:twoCellAnchor>
  <xdr:twoCellAnchor editAs="absolute">
    <xdr:from>
      <xdr:col>0</xdr:col>
      <xdr:colOff>317255</xdr:colOff>
      <xdr:row>9</xdr:row>
      <xdr:rowOff>118055</xdr:rowOff>
    </xdr:from>
    <xdr:to>
      <xdr:col>0</xdr:col>
      <xdr:colOff>1787698</xdr:colOff>
      <xdr:row>10</xdr:row>
      <xdr:rowOff>168277</xdr:rowOff>
    </xdr:to>
    <xdr:sp macro="" textlink="">
      <xdr:nvSpPr>
        <xdr:cNvPr id="10" name="Rectangle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317255" y="2061155"/>
          <a:ext cx="1470443" cy="2502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ym typeface="Webdings" panose="05030102010509060703" pitchFamily="18" charset="2"/>
            </a:rPr>
            <a:t>   INPUT </a:t>
          </a:r>
          <a:r>
            <a:rPr lang="en-GB" sz="1100">
              <a:solidFill>
                <a:schemeClr val="lt1"/>
              </a:solidFill>
              <a:effectLst/>
              <a:latin typeface="+mn-lt"/>
              <a:ea typeface="+mn-ea"/>
              <a:cs typeface="+mn-cs"/>
            </a:rPr>
            <a:t>NILAI MAPEL</a:t>
          </a:r>
          <a:endParaRPr lang="en-GB" sz="1100"/>
        </a:p>
      </xdr:txBody>
    </xdr:sp>
    <xdr:clientData/>
  </xdr:twoCellAnchor>
  <xdr:twoCellAnchor editAs="absolute">
    <xdr:from>
      <xdr:col>0</xdr:col>
      <xdr:colOff>309929</xdr:colOff>
      <xdr:row>11</xdr:row>
      <xdr:rowOff>40389</xdr:rowOff>
    </xdr:from>
    <xdr:to>
      <xdr:col>0</xdr:col>
      <xdr:colOff>1589560</xdr:colOff>
      <xdr:row>12</xdr:row>
      <xdr:rowOff>87251</xdr:rowOff>
    </xdr:to>
    <xdr:sp macro="" textlink="">
      <xdr:nvSpPr>
        <xdr:cNvPr id="11" name="Rectangle 10">
          <a:hlinkClick xmlns:r="http://schemas.openxmlformats.org/officeDocument/2006/relationships" r:id="rId4"/>
          <a:extLst>
            <a:ext uri="{FF2B5EF4-FFF2-40B4-BE49-F238E27FC236}">
              <a16:creationId xmlns:a16="http://schemas.microsoft.com/office/drawing/2014/main" id="{00000000-0008-0000-0000-00000B000000}"/>
            </a:ext>
          </a:extLst>
        </xdr:cNvPr>
        <xdr:cNvSpPr/>
      </xdr:nvSpPr>
      <xdr:spPr>
        <a:xfrm>
          <a:off x="309929" y="2383539"/>
          <a:ext cx="1279631" cy="24688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lt1"/>
              </a:solidFill>
              <a:effectLst/>
              <a:latin typeface="+mn-lt"/>
              <a:ea typeface="+mn-ea"/>
              <a:cs typeface="+mn-cs"/>
              <a:sym typeface="Webdings" panose="05030102010509060703" pitchFamily="18" charset="2"/>
            </a:rPr>
            <a:t> </a:t>
          </a:r>
          <a:r>
            <a:rPr lang="en-GB" sz="1100">
              <a:sym typeface="Webdings" panose="05030102010509060703" pitchFamily="18" charset="2"/>
            </a:rPr>
            <a:t> </a:t>
          </a:r>
          <a:r>
            <a:rPr lang="en-GB" sz="1100" baseline="0">
              <a:sym typeface="Webdings" panose="05030102010509060703" pitchFamily="18" charset="2"/>
            </a:rPr>
            <a:t> INPUT </a:t>
          </a:r>
          <a:r>
            <a:rPr lang="en-GB" sz="1100">
              <a:sym typeface="Webdings" panose="05030102010509060703" pitchFamily="18" charset="2"/>
            </a:rPr>
            <a:t>PROJEK</a:t>
          </a:r>
          <a:endParaRPr lang="en-GB" sz="1100"/>
        </a:p>
      </xdr:txBody>
    </xdr:sp>
    <xdr:clientData/>
  </xdr:twoCellAnchor>
  <xdr:twoCellAnchor editAs="absolute">
    <xdr:from>
      <xdr:col>0</xdr:col>
      <xdr:colOff>303334</xdr:colOff>
      <xdr:row>14</xdr:row>
      <xdr:rowOff>45793</xdr:rowOff>
    </xdr:from>
    <xdr:to>
      <xdr:col>0</xdr:col>
      <xdr:colOff>1577831</xdr:colOff>
      <xdr:row>15</xdr:row>
      <xdr:rowOff>96532</xdr:rowOff>
    </xdr:to>
    <xdr:sp macro="" textlink="">
      <xdr:nvSpPr>
        <xdr:cNvPr id="12" name="Rectangle 11">
          <a:hlinkClick xmlns:r="http://schemas.openxmlformats.org/officeDocument/2006/relationships" r:id="rId5"/>
          <a:extLst>
            <a:ext uri="{FF2B5EF4-FFF2-40B4-BE49-F238E27FC236}">
              <a16:creationId xmlns:a16="http://schemas.microsoft.com/office/drawing/2014/main" id="{00000000-0008-0000-0000-00000C000000}"/>
            </a:ext>
          </a:extLst>
        </xdr:cNvPr>
        <xdr:cNvSpPr/>
      </xdr:nvSpPr>
      <xdr:spPr>
        <a:xfrm>
          <a:off x="303334" y="2989018"/>
          <a:ext cx="1274497" cy="2507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lt1"/>
              </a:solidFill>
              <a:effectLst/>
              <a:latin typeface="+mn-lt"/>
              <a:ea typeface="+mn-ea"/>
              <a:cs typeface="+mn-cs"/>
              <a:sym typeface="Webdings" panose="05030102010509060703" pitchFamily="18" charset="2"/>
            </a:rPr>
            <a:t></a:t>
          </a:r>
          <a:r>
            <a:rPr lang="en-GB" sz="1100">
              <a:sym typeface="Webdings" panose="05030102010509060703" pitchFamily="18" charset="2"/>
            </a:rPr>
            <a:t>    LEGER</a:t>
          </a:r>
          <a:endParaRPr lang="en-GB" sz="1100"/>
        </a:p>
      </xdr:txBody>
    </xdr:sp>
    <xdr:clientData/>
  </xdr:twoCellAnchor>
  <xdr:twoCellAnchor editAs="absolute">
    <xdr:from>
      <xdr:col>0</xdr:col>
      <xdr:colOff>300404</xdr:colOff>
      <xdr:row>15</xdr:row>
      <xdr:rowOff>125474</xdr:rowOff>
    </xdr:from>
    <xdr:to>
      <xdr:col>1</xdr:col>
      <xdr:colOff>0</xdr:colOff>
      <xdr:row>16</xdr:row>
      <xdr:rowOff>180824</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00000000-0008-0000-0000-00000D000000}"/>
            </a:ext>
          </a:extLst>
        </xdr:cNvPr>
        <xdr:cNvSpPr/>
      </xdr:nvSpPr>
      <xdr:spPr>
        <a:xfrm>
          <a:off x="300404" y="3268724"/>
          <a:ext cx="1709371" cy="2553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a:solidFill>
                <a:srgbClr val="92D050"/>
              </a:solidFill>
              <a:effectLst/>
              <a:latin typeface="+mn-lt"/>
              <a:ea typeface="+mn-ea"/>
              <a:cs typeface="+mn-cs"/>
              <a:sym typeface="Webdings" panose="05030102010509060703" pitchFamily="18" charset="2"/>
            </a:rPr>
            <a:t></a:t>
          </a:r>
          <a:r>
            <a:rPr lang="en-GB" sz="1200" b="1">
              <a:solidFill>
                <a:srgbClr val="92D050"/>
              </a:solidFill>
              <a:sym typeface="Webdings" panose="05030102010509060703" pitchFamily="18" charset="2"/>
            </a:rPr>
            <a:t>   </a:t>
          </a:r>
          <a:r>
            <a:rPr lang="en-GB" sz="1050" b="1">
              <a:solidFill>
                <a:srgbClr val="92D050"/>
              </a:solidFill>
              <a:sym typeface="Webdings" panose="05030102010509060703" pitchFamily="18" charset="2"/>
            </a:rPr>
            <a:t>Raport Kelas</a:t>
          </a:r>
          <a:r>
            <a:rPr lang="en-GB" sz="1050" b="1" baseline="0">
              <a:solidFill>
                <a:srgbClr val="92D050"/>
              </a:solidFill>
              <a:sym typeface="Webdings" panose="05030102010509060703" pitchFamily="18" charset="2"/>
            </a:rPr>
            <a:t> Rendah</a:t>
          </a:r>
          <a:r>
            <a:rPr lang="en-GB" sz="1050" b="1">
              <a:solidFill>
                <a:srgbClr val="92D050"/>
              </a:solidFill>
              <a:sym typeface="Webdings" panose="05030102010509060703" pitchFamily="18" charset="2"/>
            </a:rPr>
            <a:t> </a:t>
          </a:r>
          <a:endParaRPr lang="en-GB" sz="1200" b="1">
            <a:solidFill>
              <a:srgbClr val="92D050"/>
            </a:solidFill>
          </a:endParaRPr>
        </a:p>
      </xdr:txBody>
    </xdr:sp>
    <xdr:clientData/>
  </xdr:twoCellAnchor>
  <xdr:twoCellAnchor editAs="oneCell">
    <xdr:from>
      <xdr:col>0</xdr:col>
      <xdr:colOff>638175</xdr:colOff>
      <xdr:row>2</xdr:row>
      <xdr:rowOff>66675</xdr:rowOff>
    </xdr:from>
    <xdr:to>
      <xdr:col>0</xdr:col>
      <xdr:colOff>1219200</xdr:colOff>
      <xdr:row>4</xdr:row>
      <xdr:rowOff>121295</xdr:rowOff>
    </xdr:to>
    <xdr:pic>
      <xdr:nvPicPr>
        <xdr:cNvPr id="15" name="Picture 14" descr="Arti dan Makna Warna Logo Tut Wuri Handayani, Siswa Sudah Tahu?">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38175" y="50482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276958</xdr:colOff>
      <xdr:row>18</xdr:row>
      <xdr:rowOff>140127</xdr:rowOff>
    </xdr:from>
    <xdr:to>
      <xdr:col>0</xdr:col>
      <xdr:colOff>1809750</xdr:colOff>
      <xdr:row>19</xdr:row>
      <xdr:rowOff>194745</xdr:rowOff>
    </xdr:to>
    <xdr:sp macro="" textlink="">
      <xdr:nvSpPr>
        <xdr:cNvPr id="16" name="Rectangle 15">
          <a:hlinkClick xmlns:r="http://schemas.openxmlformats.org/officeDocument/2006/relationships" r:id="rId8"/>
          <a:extLst>
            <a:ext uri="{FF2B5EF4-FFF2-40B4-BE49-F238E27FC236}">
              <a16:creationId xmlns:a16="http://schemas.microsoft.com/office/drawing/2014/main" id="{00000000-0008-0000-0000-000010000000}"/>
            </a:ext>
          </a:extLst>
        </xdr:cNvPr>
        <xdr:cNvSpPr/>
      </xdr:nvSpPr>
      <xdr:spPr>
        <a:xfrm>
          <a:off x="276958" y="3883452"/>
          <a:ext cx="1532792" cy="2546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a:solidFill>
                <a:srgbClr val="92D050"/>
              </a:solidFill>
              <a:effectLst/>
              <a:latin typeface="+mn-lt"/>
              <a:ea typeface="+mn-ea"/>
              <a:cs typeface="+mn-cs"/>
              <a:sym typeface="Webdings" panose="05030102010509060703" pitchFamily="18" charset="2"/>
            </a:rPr>
            <a:t></a:t>
          </a:r>
          <a:r>
            <a:rPr lang="en-GB" sz="1200" b="1">
              <a:solidFill>
                <a:srgbClr val="92D050"/>
              </a:solidFill>
              <a:sym typeface="Webdings" panose="05030102010509060703" pitchFamily="18" charset="2"/>
            </a:rPr>
            <a:t>   RAPORT PROJEK</a:t>
          </a:r>
          <a:endParaRPr lang="en-GB" sz="1200" b="1">
            <a:solidFill>
              <a:srgbClr val="92D050"/>
            </a:solidFill>
          </a:endParaRPr>
        </a:p>
      </xdr:txBody>
    </xdr:sp>
    <xdr:clientData/>
  </xdr:twoCellAnchor>
  <xdr:twoCellAnchor editAs="absolute">
    <xdr:from>
      <xdr:col>0</xdr:col>
      <xdr:colOff>300405</xdr:colOff>
      <xdr:row>12</xdr:row>
      <xdr:rowOff>151025</xdr:rowOff>
    </xdr:from>
    <xdr:to>
      <xdr:col>0</xdr:col>
      <xdr:colOff>1737989</xdr:colOff>
      <xdr:row>14</xdr:row>
      <xdr:rowOff>61</xdr:rowOff>
    </xdr:to>
    <xdr:sp macro="" textlink="">
      <xdr:nvSpPr>
        <xdr:cNvPr id="2" name="Rectangle 1">
          <a:hlinkClick xmlns:r="http://schemas.openxmlformats.org/officeDocument/2006/relationships" r:id="rId9"/>
          <a:extLst>
            <a:ext uri="{FF2B5EF4-FFF2-40B4-BE49-F238E27FC236}">
              <a16:creationId xmlns:a16="http://schemas.microsoft.com/office/drawing/2014/main" id="{00000000-0008-0000-0000-000002000000}"/>
            </a:ext>
          </a:extLst>
        </xdr:cNvPr>
        <xdr:cNvSpPr/>
      </xdr:nvSpPr>
      <xdr:spPr>
        <a:xfrm>
          <a:off x="300405" y="2694200"/>
          <a:ext cx="1437584" cy="24908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lt1"/>
              </a:solidFill>
              <a:effectLst/>
              <a:latin typeface="+mn-lt"/>
              <a:ea typeface="+mn-ea"/>
              <a:cs typeface="+mn-cs"/>
              <a:sym typeface="Webdings" panose="05030102010509060703" pitchFamily="18" charset="2"/>
            </a:rPr>
            <a:t> </a:t>
          </a:r>
          <a:r>
            <a:rPr lang="en-GB" sz="1100">
              <a:sym typeface="Webdings" panose="05030102010509060703" pitchFamily="18" charset="2"/>
            </a:rPr>
            <a:t> </a:t>
          </a:r>
          <a:r>
            <a:rPr lang="en-GB" sz="1100" baseline="0">
              <a:sym typeface="Webdings" panose="05030102010509060703" pitchFamily="18" charset="2"/>
            </a:rPr>
            <a:t> EKSKUL &amp; ABSEN</a:t>
          </a:r>
          <a:endParaRPr lang="en-GB" sz="1100"/>
        </a:p>
      </xdr:txBody>
    </xdr:sp>
    <xdr:clientData/>
  </xdr:twoCellAnchor>
  <xdr:twoCellAnchor editAs="oneCell">
    <xdr:from>
      <xdr:col>5</xdr:col>
      <xdr:colOff>666750</xdr:colOff>
      <xdr:row>6</xdr:row>
      <xdr:rowOff>0</xdr:rowOff>
    </xdr:from>
    <xdr:to>
      <xdr:col>5</xdr:col>
      <xdr:colOff>2371725</xdr:colOff>
      <xdr:row>17</xdr:row>
      <xdr:rowOff>20940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b="8955"/>
        <a:stretch/>
      </xdr:blipFill>
      <xdr:spPr>
        <a:xfrm>
          <a:off x="7200900" y="1123950"/>
          <a:ext cx="1704975" cy="2221215"/>
        </a:xfrm>
        <a:prstGeom prst="rect">
          <a:avLst/>
        </a:prstGeom>
      </xdr:spPr>
    </xdr:pic>
    <xdr:clientData/>
  </xdr:twoCellAnchor>
  <xdr:twoCellAnchor editAs="absolute">
    <xdr:from>
      <xdr:col>0</xdr:col>
      <xdr:colOff>281354</xdr:colOff>
      <xdr:row>17</xdr:row>
      <xdr:rowOff>20699</xdr:rowOff>
    </xdr:from>
    <xdr:to>
      <xdr:col>0</xdr:col>
      <xdr:colOff>1990725</xdr:colOff>
      <xdr:row>18</xdr:row>
      <xdr:rowOff>76049</xdr:rowOff>
    </xdr:to>
    <xdr:sp macro="" textlink="">
      <xdr:nvSpPr>
        <xdr:cNvPr id="4" name="Rectangle 3">
          <a:hlinkClick xmlns:r="http://schemas.openxmlformats.org/officeDocument/2006/relationships" r:id="rId11"/>
          <a:extLst>
            <a:ext uri="{FF2B5EF4-FFF2-40B4-BE49-F238E27FC236}">
              <a16:creationId xmlns:a16="http://schemas.microsoft.com/office/drawing/2014/main" id="{00000000-0008-0000-0000-000004000000}"/>
            </a:ext>
          </a:extLst>
        </xdr:cNvPr>
        <xdr:cNvSpPr/>
      </xdr:nvSpPr>
      <xdr:spPr>
        <a:xfrm>
          <a:off x="281354" y="3563999"/>
          <a:ext cx="1709371" cy="2553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a:solidFill>
                <a:srgbClr val="92D050"/>
              </a:solidFill>
              <a:effectLst/>
              <a:latin typeface="+mn-lt"/>
              <a:ea typeface="+mn-ea"/>
              <a:cs typeface="+mn-cs"/>
              <a:sym typeface="Webdings" panose="05030102010509060703" pitchFamily="18" charset="2"/>
            </a:rPr>
            <a:t></a:t>
          </a:r>
          <a:r>
            <a:rPr lang="en-GB" sz="1200" b="1">
              <a:solidFill>
                <a:srgbClr val="92D050"/>
              </a:solidFill>
              <a:sym typeface="Webdings" panose="05030102010509060703" pitchFamily="18" charset="2"/>
            </a:rPr>
            <a:t>   </a:t>
          </a:r>
          <a:r>
            <a:rPr lang="en-GB" sz="1100" b="1">
              <a:solidFill>
                <a:srgbClr val="92D050"/>
              </a:solidFill>
              <a:sym typeface="Webdings" panose="05030102010509060703" pitchFamily="18" charset="2"/>
            </a:rPr>
            <a:t>Raport Kelas Tinggi</a:t>
          </a:r>
          <a:endParaRPr lang="en-GB" sz="1200" b="1">
            <a:solidFill>
              <a:srgbClr val="92D050"/>
            </a:solidFill>
          </a:endParaRPr>
        </a:p>
      </xdr:txBody>
    </xdr:sp>
    <xdr:clientData/>
  </xdr:twoCellAnchor>
  <xdr:twoCellAnchor editAs="absolute">
    <xdr:from>
      <xdr:col>0</xdr:col>
      <xdr:colOff>362558</xdr:colOff>
      <xdr:row>5</xdr:row>
      <xdr:rowOff>63011</xdr:rowOff>
    </xdr:from>
    <xdr:to>
      <xdr:col>0</xdr:col>
      <xdr:colOff>1648773</xdr:colOff>
      <xdr:row>6</xdr:row>
      <xdr:rowOff>113751</xdr:rowOff>
    </xdr:to>
    <xdr:sp macro="" textlink="">
      <xdr:nvSpPr>
        <xdr:cNvPr id="17" name="Rectangle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362558" y="1206011"/>
          <a:ext cx="1286215" cy="25076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ym typeface="Webdings" panose="05030102010509060703" pitchFamily="18" charset="2"/>
            </a:rPr>
            <a:t>   </a:t>
          </a:r>
          <a:r>
            <a:rPr lang="en-GB" sz="1100"/>
            <a:t>SISWA</a:t>
          </a:r>
        </a:p>
      </xdr:txBody>
    </xdr:sp>
    <xdr:clientData/>
  </xdr:twoCellAnchor>
  <xdr:twoCellAnchor editAs="absolute">
    <xdr:from>
      <xdr:col>0</xdr:col>
      <xdr:colOff>286483</xdr:colOff>
      <xdr:row>20</xdr:row>
      <xdr:rowOff>16302</xdr:rowOff>
    </xdr:from>
    <xdr:to>
      <xdr:col>0</xdr:col>
      <xdr:colOff>1819275</xdr:colOff>
      <xdr:row>21</xdr:row>
      <xdr:rowOff>70920</xdr:rowOff>
    </xdr:to>
    <xdr:sp macro="" textlink="">
      <xdr:nvSpPr>
        <xdr:cNvPr id="3" name="Rectangle 2">
          <a:hlinkClick xmlns:r="http://schemas.openxmlformats.org/officeDocument/2006/relationships" r:id="rId13"/>
          <a:extLst>
            <a:ext uri="{FF2B5EF4-FFF2-40B4-BE49-F238E27FC236}">
              <a16:creationId xmlns:a16="http://schemas.microsoft.com/office/drawing/2014/main" id="{00000000-0008-0000-0000-000003000000}"/>
            </a:ext>
          </a:extLst>
        </xdr:cNvPr>
        <xdr:cNvSpPr/>
      </xdr:nvSpPr>
      <xdr:spPr>
        <a:xfrm>
          <a:off x="286483" y="4159677"/>
          <a:ext cx="1532792" cy="2546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 </a:t>
          </a:r>
          <a:r>
            <a:rPr lang="en-GB" sz="1100" baseline="0">
              <a:solidFill>
                <a:schemeClr val="bg1"/>
              </a:solidFill>
              <a:effectLst/>
              <a:latin typeface="+mn-lt"/>
              <a:ea typeface="+mn-ea"/>
              <a:cs typeface="+mn-cs"/>
              <a:sym typeface="Webdings" panose="05030102010509060703" pitchFamily="18" charset="2"/>
            </a:rPr>
            <a:t> TUTORIAL</a:t>
          </a:r>
          <a:endParaRPr lang="en-GB" sz="1100">
            <a:solidFill>
              <a:schemeClr val="bg1"/>
            </a:solidFill>
          </a:endParaRPr>
        </a:p>
      </xdr:txBody>
    </xdr:sp>
    <xdr:clientData/>
  </xdr:twoCellAnchor>
  <xdr:twoCellAnchor>
    <xdr:from>
      <xdr:col>0</xdr:col>
      <xdr:colOff>285750</xdr:colOff>
      <xdr:row>22</xdr:row>
      <xdr:rowOff>0</xdr:rowOff>
    </xdr:from>
    <xdr:to>
      <xdr:col>0</xdr:col>
      <xdr:colOff>1438275</xdr:colOff>
      <xdr:row>22</xdr:row>
      <xdr:rowOff>241906</xdr:rowOff>
    </xdr:to>
    <xdr:sp macro="[0]!simpan" textlink="">
      <xdr:nvSpPr>
        <xdr:cNvPr id="6" name="TextBox 5">
          <a:extLst>
            <a:ext uri="{FF2B5EF4-FFF2-40B4-BE49-F238E27FC236}">
              <a16:creationId xmlns:a16="http://schemas.microsoft.com/office/drawing/2014/main" id="{00000000-0008-0000-0000-000006000000}"/>
            </a:ext>
          </a:extLst>
        </xdr:cNvPr>
        <xdr:cNvSpPr txBox="1"/>
      </xdr:nvSpPr>
      <xdr:spPr>
        <a:xfrm>
          <a:off x="285750" y="4448175"/>
          <a:ext cx="1152525" cy="2419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solidFill>
                <a:schemeClr val="bg1"/>
              </a:solidFill>
              <a:sym typeface="Webdings" panose="05030102010509060703" pitchFamily="18" charset="2"/>
            </a:rPr>
            <a:t></a:t>
          </a:r>
          <a:r>
            <a:rPr lang="en-US" sz="1100">
              <a:solidFill>
                <a:schemeClr val="bg1"/>
              </a:solidFill>
              <a:sym typeface="Webdings" panose="05030102010509060703" pitchFamily="18" charset="2"/>
            </a:rPr>
            <a:t>  </a:t>
          </a:r>
          <a:r>
            <a:rPr lang="en-US" sz="1100">
              <a:solidFill>
                <a:schemeClr val="bg1"/>
              </a:solidFill>
            </a:rPr>
            <a:t>SIMPAN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628650</xdr:colOff>
      <xdr:row>4</xdr:row>
      <xdr:rowOff>38100</xdr:rowOff>
    </xdr:from>
    <xdr:to>
      <xdr:col>0</xdr:col>
      <xdr:colOff>1209675</xdr:colOff>
      <xdr:row>6</xdr:row>
      <xdr:rowOff>38100</xdr:rowOff>
    </xdr:to>
    <xdr:pic>
      <xdr:nvPicPr>
        <xdr:cNvPr id="6" name="Picture 5"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8650" y="590550"/>
          <a:ext cx="581025"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357429</xdr:colOff>
      <xdr:row>7</xdr:row>
      <xdr:rowOff>92868</xdr:rowOff>
    </xdr:from>
    <xdr:to>
      <xdr:col>0</xdr:col>
      <xdr:colOff>1643644</xdr:colOff>
      <xdr:row>8</xdr:row>
      <xdr:rowOff>134084</xdr:rowOff>
    </xdr:to>
    <xdr:sp macro="" textlink="">
      <xdr:nvSpPr>
        <xdr:cNvPr id="19" name="Rectangle 18">
          <a:hlinkClick xmlns:r="http://schemas.openxmlformats.org/officeDocument/2006/relationships" r:id="rId3"/>
          <a:extLst>
            <a:ext uri="{FF2B5EF4-FFF2-40B4-BE49-F238E27FC236}">
              <a16:creationId xmlns:a16="http://schemas.microsoft.com/office/drawing/2014/main" id="{00000000-0008-0000-0100-000013000000}"/>
            </a:ext>
          </a:extLst>
        </xdr:cNvPr>
        <xdr:cNvSpPr/>
      </xdr:nvSpPr>
      <xdr:spPr>
        <a:xfrm>
          <a:off x="357429" y="1438275"/>
          <a:ext cx="1286215" cy="25076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SISWA</a:t>
          </a:r>
        </a:p>
      </xdr:txBody>
    </xdr:sp>
    <xdr:clientData/>
  </xdr:twoCellAnchor>
  <xdr:twoCellAnchor editAs="absolute">
    <xdr:from>
      <xdr:col>0</xdr:col>
      <xdr:colOff>342996</xdr:colOff>
      <xdr:row>8</xdr:row>
      <xdr:rowOff>158811</xdr:rowOff>
    </xdr:from>
    <xdr:to>
      <xdr:col>0</xdr:col>
      <xdr:colOff>1613899</xdr:colOff>
      <xdr:row>9</xdr:row>
      <xdr:rowOff>197827</xdr:rowOff>
    </xdr:to>
    <xdr:sp macro="" textlink="">
      <xdr:nvSpPr>
        <xdr:cNvPr id="20" name="Rectangle 19">
          <a:hlinkClick xmlns:r="http://schemas.openxmlformats.org/officeDocument/2006/relationships" r:id="rId4"/>
          <a:extLst>
            <a:ext uri="{FF2B5EF4-FFF2-40B4-BE49-F238E27FC236}">
              <a16:creationId xmlns:a16="http://schemas.microsoft.com/office/drawing/2014/main" id="{00000000-0008-0000-0100-000014000000}"/>
            </a:ext>
          </a:extLst>
        </xdr:cNvPr>
        <xdr:cNvSpPr/>
      </xdr:nvSpPr>
      <xdr:spPr>
        <a:xfrm>
          <a:off x="342996" y="1713767"/>
          <a:ext cx="1270903" cy="2485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EDIT</a:t>
          </a:r>
          <a:r>
            <a:rPr lang="en-GB" sz="1100" baseline="0">
              <a:solidFill>
                <a:schemeClr val="bg1"/>
              </a:solidFill>
              <a:sym typeface="Webdings" panose="05030102010509060703" pitchFamily="18" charset="2"/>
            </a:rPr>
            <a:t> CP/TP</a:t>
          </a:r>
          <a:endParaRPr lang="en-GB" sz="1100">
            <a:solidFill>
              <a:schemeClr val="bg1"/>
            </a:solidFill>
          </a:endParaRPr>
        </a:p>
      </xdr:txBody>
    </xdr:sp>
    <xdr:clientData/>
  </xdr:twoCellAnchor>
  <xdr:twoCellAnchor editAs="absolute">
    <xdr:from>
      <xdr:col>0</xdr:col>
      <xdr:colOff>331176</xdr:colOff>
      <xdr:row>10</xdr:row>
      <xdr:rowOff>38375</xdr:rowOff>
    </xdr:from>
    <xdr:to>
      <xdr:col>0</xdr:col>
      <xdr:colOff>1801619</xdr:colOff>
      <xdr:row>11</xdr:row>
      <xdr:rowOff>83834</xdr:rowOff>
    </xdr:to>
    <xdr:sp macro="" textlink="">
      <xdr:nvSpPr>
        <xdr:cNvPr id="21" name="Rectangle 20">
          <a:hlinkClick xmlns:r="http://schemas.openxmlformats.org/officeDocument/2006/relationships" r:id="rId5"/>
          <a:extLst>
            <a:ext uri="{FF2B5EF4-FFF2-40B4-BE49-F238E27FC236}">
              <a16:creationId xmlns:a16="http://schemas.microsoft.com/office/drawing/2014/main" id="{00000000-0008-0000-0100-000015000000}"/>
            </a:ext>
          </a:extLst>
        </xdr:cNvPr>
        <xdr:cNvSpPr/>
      </xdr:nvSpPr>
      <xdr:spPr>
        <a:xfrm>
          <a:off x="331176" y="2017194"/>
          <a:ext cx="1470443" cy="2502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INPUT </a:t>
          </a:r>
          <a:r>
            <a:rPr lang="en-GB" sz="1100">
              <a:solidFill>
                <a:schemeClr val="bg1"/>
              </a:solidFill>
              <a:effectLst/>
              <a:latin typeface="+mn-lt"/>
              <a:ea typeface="+mn-ea"/>
              <a:cs typeface="+mn-cs"/>
            </a:rPr>
            <a:t>NILAI MAPEL</a:t>
          </a:r>
          <a:endParaRPr lang="en-GB" sz="1100">
            <a:solidFill>
              <a:schemeClr val="bg1"/>
            </a:solidFill>
          </a:endParaRPr>
        </a:p>
      </xdr:txBody>
    </xdr:sp>
    <xdr:clientData/>
  </xdr:twoCellAnchor>
  <xdr:twoCellAnchor editAs="absolute">
    <xdr:from>
      <xdr:col>0</xdr:col>
      <xdr:colOff>323850</xdr:colOff>
      <xdr:row>11</xdr:row>
      <xdr:rowOff>155971</xdr:rowOff>
    </xdr:from>
    <xdr:to>
      <xdr:col>0</xdr:col>
      <xdr:colOff>1603481</xdr:colOff>
      <xdr:row>12</xdr:row>
      <xdr:rowOff>193309</xdr:rowOff>
    </xdr:to>
    <xdr:sp macro="" textlink="">
      <xdr:nvSpPr>
        <xdr:cNvPr id="22" name="Rectangle 21">
          <a:hlinkClick xmlns:r="http://schemas.openxmlformats.org/officeDocument/2006/relationships" r:id="rId6"/>
          <a:extLst>
            <a:ext uri="{FF2B5EF4-FFF2-40B4-BE49-F238E27FC236}">
              <a16:creationId xmlns:a16="http://schemas.microsoft.com/office/drawing/2014/main" id="{00000000-0008-0000-0100-000016000000}"/>
            </a:ext>
          </a:extLst>
        </xdr:cNvPr>
        <xdr:cNvSpPr/>
      </xdr:nvSpPr>
      <xdr:spPr>
        <a:xfrm>
          <a:off x="323850" y="2339578"/>
          <a:ext cx="1279631" cy="24688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 </a:t>
          </a:r>
          <a:r>
            <a:rPr lang="en-GB" sz="1100">
              <a:solidFill>
                <a:schemeClr val="bg1"/>
              </a:solidFill>
              <a:sym typeface="Webdings" panose="05030102010509060703" pitchFamily="18" charset="2"/>
            </a:rPr>
            <a:t> </a:t>
          </a:r>
          <a:r>
            <a:rPr lang="en-GB" sz="1100" baseline="0">
              <a:solidFill>
                <a:schemeClr val="bg1"/>
              </a:solidFill>
              <a:sym typeface="Webdings" panose="05030102010509060703" pitchFamily="18" charset="2"/>
            </a:rPr>
            <a:t> INPUT </a:t>
          </a:r>
          <a:r>
            <a:rPr lang="en-GB" sz="1100">
              <a:solidFill>
                <a:schemeClr val="bg1"/>
              </a:solidFill>
              <a:sym typeface="Webdings" panose="05030102010509060703" pitchFamily="18" charset="2"/>
            </a:rPr>
            <a:t>PROJEK</a:t>
          </a:r>
          <a:endParaRPr lang="en-GB" sz="1100">
            <a:solidFill>
              <a:schemeClr val="bg1"/>
            </a:solidFill>
          </a:endParaRPr>
        </a:p>
      </xdr:txBody>
    </xdr:sp>
    <xdr:clientData/>
  </xdr:twoCellAnchor>
  <xdr:twoCellAnchor editAs="absolute">
    <xdr:from>
      <xdr:col>0</xdr:col>
      <xdr:colOff>317255</xdr:colOff>
      <xdr:row>14</xdr:row>
      <xdr:rowOff>132801</xdr:rowOff>
    </xdr:from>
    <xdr:to>
      <xdr:col>0</xdr:col>
      <xdr:colOff>1591752</xdr:colOff>
      <xdr:row>15</xdr:row>
      <xdr:rowOff>174014</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0100-000017000000}"/>
            </a:ext>
          </a:extLst>
        </xdr:cNvPr>
        <xdr:cNvSpPr/>
      </xdr:nvSpPr>
      <xdr:spPr>
        <a:xfrm>
          <a:off x="317255" y="2945057"/>
          <a:ext cx="1274497" cy="2507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a:t>
          </a:r>
          <a:r>
            <a:rPr lang="en-GB" sz="1100">
              <a:solidFill>
                <a:schemeClr val="bg1"/>
              </a:solidFill>
              <a:sym typeface="Webdings" panose="05030102010509060703" pitchFamily="18" charset="2"/>
            </a:rPr>
            <a:t>    LEGER</a:t>
          </a:r>
          <a:endParaRPr lang="en-GB" sz="1100">
            <a:solidFill>
              <a:schemeClr val="bg1"/>
            </a:solidFill>
          </a:endParaRPr>
        </a:p>
      </xdr:txBody>
    </xdr:sp>
    <xdr:clientData/>
  </xdr:twoCellAnchor>
  <xdr:twoCellAnchor editAs="absolute">
    <xdr:from>
      <xdr:col>0</xdr:col>
      <xdr:colOff>295275</xdr:colOff>
      <xdr:row>17</xdr:row>
      <xdr:rowOff>98181</xdr:rowOff>
    </xdr:from>
    <xdr:to>
      <xdr:col>0</xdr:col>
      <xdr:colOff>1787036</xdr:colOff>
      <xdr:row>18</xdr:row>
      <xdr:rowOff>144007</xdr:rowOff>
    </xdr:to>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100-000018000000}"/>
            </a:ext>
          </a:extLst>
        </xdr:cNvPr>
        <xdr:cNvSpPr/>
      </xdr:nvSpPr>
      <xdr:spPr>
        <a:xfrm>
          <a:off x="295275" y="3539088"/>
          <a:ext cx="1491761" cy="2553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a:t>
          </a:r>
          <a:r>
            <a:rPr lang="en-GB" sz="1100">
              <a:solidFill>
                <a:schemeClr val="bg1"/>
              </a:solidFill>
              <a:sym typeface="Webdings" panose="05030102010509060703" pitchFamily="18" charset="2"/>
            </a:rPr>
            <a:t>   RAPORT PROJECK</a:t>
          </a:r>
          <a:endParaRPr lang="en-GB" sz="1100">
            <a:solidFill>
              <a:schemeClr val="bg1"/>
            </a:solidFill>
          </a:endParaRPr>
        </a:p>
      </xdr:txBody>
    </xdr:sp>
    <xdr:clientData/>
  </xdr:twoCellAnchor>
  <xdr:twoCellAnchor editAs="absolute">
    <xdr:from>
      <xdr:col>0</xdr:col>
      <xdr:colOff>309929</xdr:colOff>
      <xdr:row>16</xdr:row>
      <xdr:rowOff>12822</xdr:rowOff>
    </xdr:from>
    <xdr:to>
      <xdr:col>0</xdr:col>
      <xdr:colOff>1579292</xdr:colOff>
      <xdr:row>17</xdr:row>
      <xdr:rowOff>57915</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0100-000019000000}"/>
            </a:ext>
          </a:extLst>
        </xdr:cNvPr>
        <xdr:cNvSpPr/>
      </xdr:nvSpPr>
      <xdr:spPr>
        <a:xfrm>
          <a:off x="309929" y="3248941"/>
          <a:ext cx="1269363" cy="2546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a:t>
          </a:r>
          <a:r>
            <a:rPr lang="en-GB" sz="1100">
              <a:solidFill>
                <a:schemeClr val="bg1"/>
              </a:solidFill>
              <a:sym typeface="Webdings" panose="05030102010509060703" pitchFamily="18" charset="2"/>
            </a:rPr>
            <a:t>   RAPORT PROJEK</a:t>
          </a:r>
          <a:endParaRPr lang="en-GB" sz="1100">
            <a:solidFill>
              <a:schemeClr val="bg1"/>
            </a:solidFill>
          </a:endParaRPr>
        </a:p>
      </xdr:txBody>
    </xdr:sp>
    <xdr:clientData/>
  </xdr:twoCellAnchor>
  <xdr:twoCellAnchor editAs="absolute">
    <xdr:from>
      <xdr:col>0</xdr:col>
      <xdr:colOff>314326</xdr:colOff>
      <xdr:row>13</xdr:row>
      <xdr:rowOff>42770</xdr:rowOff>
    </xdr:from>
    <xdr:to>
      <xdr:col>0</xdr:col>
      <xdr:colOff>1751910</xdr:colOff>
      <xdr:row>14</xdr:row>
      <xdr:rowOff>87069</xdr:rowOff>
    </xdr:to>
    <xdr:sp macro="" textlink="">
      <xdr:nvSpPr>
        <xdr:cNvPr id="26" name="Rectangle 25">
          <a:hlinkClick xmlns:r="http://schemas.openxmlformats.org/officeDocument/2006/relationships" r:id="rId10"/>
          <a:extLst>
            <a:ext uri="{FF2B5EF4-FFF2-40B4-BE49-F238E27FC236}">
              <a16:creationId xmlns:a16="http://schemas.microsoft.com/office/drawing/2014/main" id="{00000000-0008-0000-0100-00001A000000}"/>
            </a:ext>
          </a:extLst>
        </xdr:cNvPr>
        <xdr:cNvSpPr/>
      </xdr:nvSpPr>
      <xdr:spPr>
        <a:xfrm>
          <a:off x="314326" y="2650239"/>
          <a:ext cx="1437584" cy="24908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 </a:t>
          </a:r>
          <a:r>
            <a:rPr lang="en-GB" sz="1100">
              <a:solidFill>
                <a:schemeClr val="bg1"/>
              </a:solidFill>
              <a:sym typeface="Webdings" panose="05030102010509060703" pitchFamily="18" charset="2"/>
            </a:rPr>
            <a:t> </a:t>
          </a:r>
          <a:r>
            <a:rPr lang="en-GB" sz="1100" baseline="0">
              <a:solidFill>
                <a:schemeClr val="bg1"/>
              </a:solidFill>
              <a:sym typeface="Webdings" panose="05030102010509060703" pitchFamily="18" charset="2"/>
            </a:rPr>
            <a:t> EKSKUL &amp; ABSEN</a:t>
          </a:r>
          <a:endParaRPr lang="en-GB" sz="11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600075</xdr:colOff>
      <xdr:row>3</xdr:row>
      <xdr:rowOff>47625</xdr:rowOff>
    </xdr:from>
    <xdr:to>
      <xdr:col>0</xdr:col>
      <xdr:colOff>1181100</xdr:colOff>
      <xdr:row>6</xdr:row>
      <xdr:rowOff>26045</xdr:rowOff>
    </xdr:to>
    <xdr:pic>
      <xdr:nvPicPr>
        <xdr:cNvPr id="3" name="Picture 2"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0075" y="59055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366954</xdr:colOff>
      <xdr:row>7</xdr:row>
      <xdr:rowOff>19050</xdr:rowOff>
    </xdr:from>
    <xdr:to>
      <xdr:col>0</xdr:col>
      <xdr:colOff>1653169</xdr:colOff>
      <xdr:row>8</xdr:row>
      <xdr:rowOff>79315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200-000004000000}"/>
            </a:ext>
          </a:extLst>
        </xdr:cNvPr>
        <xdr:cNvSpPr/>
      </xdr:nvSpPr>
      <xdr:spPr>
        <a:xfrm>
          <a:off x="366954" y="1333500"/>
          <a:ext cx="1286215" cy="25076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SISWA</a:t>
          </a:r>
        </a:p>
      </xdr:txBody>
    </xdr:sp>
    <xdr:clientData/>
  </xdr:twoCellAnchor>
  <xdr:twoCellAnchor editAs="absolute">
    <xdr:from>
      <xdr:col>0</xdr:col>
      <xdr:colOff>352521</xdr:colOff>
      <xdr:row>8</xdr:row>
      <xdr:rowOff>104042</xdr:rowOff>
    </xdr:from>
    <xdr:to>
      <xdr:col>0</xdr:col>
      <xdr:colOff>1623424</xdr:colOff>
      <xdr:row>9</xdr:row>
      <xdr:rowOff>162109</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200-000005000000}"/>
            </a:ext>
          </a:extLst>
        </xdr:cNvPr>
        <xdr:cNvSpPr/>
      </xdr:nvSpPr>
      <xdr:spPr>
        <a:xfrm>
          <a:off x="352521" y="1608992"/>
          <a:ext cx="1270903" cy="2485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EDIT</a:t>
          </a:r>
          <a:r>
            <a:rPr lang="en-GB" sz="1100" baseline="0">
              <a:solidFill>
                <a:schemeClr val="bg1"/>
              </a:solidFill>
              <a:sym typeface="Webdings" panose="05030102010509060703" pitchFamily="18" charset="2"/>
            </a:rPr>
            <a:t> TP/CP</a:t>
          </a:r>
          <a:endParaRPr lang="en-GB" sz="1100">
            <a:solidFill>
              <a:schemeClr val="bg1"/>
            </a:solidFill>
          </a:endParaRPr>
        </a:p>
      </xdr:txBody>
    </xdr:sp>
    <xdr:clientData/>
  </xdr:twoCellAnchor>
  <xdr:twoCellAnchor editAs="absolute">
    <xdr:from>
      <xdr:col>0</xdr:col>
      <xdr:colOff>340701</xdr:colOff>
      <xdr:row>10</xdr:row>
      <xdr:rowOff>26469</xdr:rowOff>
    </xdr:from>
    <xdr:to>
      <xdr:col>0</xdr:col>
      <xdr:colOff>1811144</xdr:colOff>
      <xdr:row>11</xdr:row>
      <xdr:rowOff>86216</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200-000006000000}"/>
            </a:ext>
          </a:extLst>
        </xdr:cNvPr>
        <xdr:cNvSpPr/>
      </xdr:nvSpPr>
      <xdr:spPr>
        <a:xfrm>
          <a:off x="340701" y="1912419"/>
          <a:ext cx="1470443" cy="2502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INPUT </a:t>
          </a:r>
          <a:r>
            <a:rPr lang="en-GB" sz="1100">
              <a:solidFill>
                <a:schemeClr val="bg1"/>
              </a:solidFill>
              <a:effectLst/>
              <a:latin typeface="+mn-lt"/>
              <a:ea typeface="+mn-ea"/>
              <a:cs typeface="+mn-cs"/>
            </a:rPr>
            <a:t>NILAI MAPEL</a:t>
          </a:r>
          <a:endParaRPr lang="en-GB" sz="1100">
            <a:solidFill>
              <a:schemeClr val="bg1"/>
            </a:solidFill>
          </a:endParaRPr>
        </a:p>
      </xdr:txBody>
    </xdr:sp>
    <xdr:clientData/>
  </xdr:twoCellAnchor>
  <xdr:twoCellAnchor editAs="absolute">
    <xdr:from>
      <xdr:col>0</xdr:col>
      <xdr:colOff>333375</xdr:colOff>
      <xdr:row>11</xdr:row>
      <xdr:rowOff>158353</xdr:rowOff>
    </xdr:from>
    <xdr:to>
      <xdr:col>0</xdr:col>
      <xdr:colOff>1613006</xdr:colOff>
      <xdr:row>13</xdr:row>
      <xdr:rowOff>24240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200-000007000000}"/>
            </a:ext>
          </a:extLst>
        </xdr:cNvPr>
        <xdr:cNvSpPr/>
      </xdr:nvSpPr>
      <xdr:spPr>
        <a:xfrm>
          <a:off x="333375" y="2234803"/>
          <a:ext cx="1279631" cy="24688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 </a:t>
          </a:r>
          <a:r>
            <a:rPr lang="en-GB" sz="1100">
              <a:solidFill>
                <a:schemeClr val="bg1"/>
              </a:solidFill>
              <a:sym typeface="Webdings" panose="05030102010509060703" pitchFamily="18" charset="2"/>
            </a:rPr>
            <a:t> </a:t>
          </a:r>
          <a:r>
            <a:rPr lang="en-GB" sz="1100" baseline="0">
              <a:solidFill>
                <a:schemeClr val="bg1"/>
              </a:solidFill>
              <a:sym typeface="Webdings" panose="05030102010509060703" pitchFamily="18" charset="2"/>
            </a:rPr>
            <a:t> INPUT </a:t>
          </a:r>
          <a:r>
            <a:rPr lang="en-GB" sz="1100">
              <a:solidFill>
                <a:schemeClr val="bg1"/>
              </a:solidFill>
              <a:sym typeface="Webdings" panose="05030102010509060703" pitchFamily="18" charset="2"/>
            </a:rPr>
            <a:t>PROJEK</a:t>
          </a:r>
          <a:endParaRPr lang="en-GB" sz="1100">
            <a:solidFill>
              <a:schemeClr val="bg1"/>
            </a:solidFill>
          </a:endParaRPr>
        </a:p>
      </xdr:txBody>
    </xdr:sp>
    <xdr:clientData/>
  </xdr:twoCellAnchor>
  <xdr:twoCellAnchor editAs="absolute">
    <xdr:from>
      <xdr:col>0</xdr:col>
      <xdr:colOff>326780</xdr:colOff>
      <xdr:row>15</xdr:row>
      <xdr:rowOff>1832</xdr:rowOff>
    </xdr:from>
    <xdr:to>
      <xdr:col>0</xdr:col>
      <xdr:colOff>1601277</xdr:colOff>
      <xdr:row>16</xdr:row>
      <xdr:rowOff>52571</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200-000008000000}"/>
            </a:ext>
          </a:extLst>
        </xdr:cNvPr>
        <xdr:cNvSpPr/>
      </xdr:nvSpPr>
      <xdr:spPr>
        <a:xfrm>
          <a:off x="326780" y="2840282"/>
          <a:ext cx="1274497" cy="2507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a:t>
          </a:r>
          <a:r>
            <a:rPr lang="en-GB" sz="1100">
              <a:solidFill>
                <a:schemeClr val="bg1"/>
              </a:solidFill>
              <a:sym typeface="Webdings" panose="05030102010509060703" pitchFamily="18" charset="2"/>
            </a:rPr>
            <a:t>    LEGER</a:t>
          </a:r>
          <a:endParaRPr lang="en-GB" sz="1100">
            <a:solidFill>
              <a:schemeClr val="bg1"/>
            </a:solidFill>
          </a:endParaRPr>
        </a:p>
      </xdr:txBody>
    </xdr:sp>
    <xdr:clientData/>
  </xdr:twoCellAnchor>
  <xdr:twoCellAnchor editAs="absolute">
    <xdr:from>
      <xdr:col>0</xdr:col>
      <xdr:colOff>304800</xdr:colOff>
      <xdr:row>17</xdr:row>
      <xdr:rowOff>195813</xdr:rowOff>
    </xdr:from>
    <xdr:to>
      <xdr:col>0</xdr:col>
      <xdr:colOff>1796561</xdr:colOff>
      <xdr:row>19</xdr:row>
      <xdr:rowOff>60663</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00000000-0008-0000-0200-000009000000}"/>
            </a:ext>
          </a:extLst>
        </xdr:cNvPr>
        <xdr:cNvSpPr/>
      </xdr:nvSpPr>
      <xdr:spPr>
        <a:xfrm>
          <a:off x="304800" y="3434313"/>
          <a:ext cx="1491761" cy="2553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a:t>
          </a:r>
          <a:r>
            <a:rPr lang="en-GB" sz="1100">
              <a:solidFill>
                <a:schemeClr val="bg1"/>
              </a:solidFill>
              <a:sym typeface="Webdings" panose="05030102010509060703" pitchFamily="18" charset="2"/>
            </a:rPr>
            <a:t>   RAPORT PROJECK</a:t>
          </a:r>
          <a:endParaRPr lang="en-GB" sz="1100">
            <a:solidFill>
              <a:schemeClr val="bg1"/>
            </a:solidFill>
          </a:endParaRPr>
        </a:p>
      </xdr:txBody>
    </xdr:sp>
    <xdr:clientData/>
  </xdr:twoCellAnchor>
  <xdr:twoCellAnchor editAs="absolute">
    <xdr:from>
      <xdr:col>0</xdr:col>
      <xdr:colOff>319454</xdr:colOff>
      <xdr:row>16</xdr:row>
      <xdr:rowOff>105691</xdr:rowOff>
    </xdr:from>
    <xdr:to>
      <xdr:col>0</xdr:col>
      <xdr:colOff>1828800</xdr:colOff>
      <xdr:row>17</xdr:row>
      <xdr:rowOff>160309</xdr:rowOff>
    </xdr:to>
    <xdr:sp macro="" textlink="">
      <xdr:nvSpPr>
        <xdr:cNvPr id="10" name="Rectangle 9">
          <a:hlinkClick xmlns:r="http://schemas.openxmlformats.org/officeDocument/2006/relationships" r:id="rId9"/>
          <a:extLst>
            <a:ext uri="{FF2B5EF4-FFF2-40B4-BE49-F238E27FC236}">
              <a16:creationId xmlns:a16="http://schemas.microsoft.com/office/drawing/2014/main" id="{00000000-0008-0000-0200-00000A000000}"/>
            </a:ext>
          </a:extLst>
        </xdr:cNvPr>
        <xdr:cNvSpPr/>
      </xdr:nvSpPr>
      <xdr:spPr>
        <a:xfrm>
          <a:off x="319454" y="3144166"/>
          <a:ext cx="1509346" cy="2546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a:t>
          </a:r>
          <a:r>
            <a:rPr lang="en-GB" sz="1100">
              <a:solidFill>
                <a:schemeClr val="bg1"/>
              </a:solidFill>
              <a:sym typeface="Webdings" panose="05030102010509060703" pitchFamily="18" charset="2"/>
            </a:rPr>
            <a:t>   RAPORT </a:t>
          </a:r>
          <a:endParaRPr lang="en-GB" sz="1100">
            <a:solidFill>
              <a:schemeClr val="bg1"/>
            </a:solidFill>
          </a:endParaRPr>
        </a:p>
      </xdr:txBody>
    </xdr:sp>
    <xdr:clientData/>
  </xdr:twoCellAnchor>
  <xdr:twoCellAnchor editAs="absolute">
    <xdr:from>
      <xdr:col>0</xdr:col>
      <xdr:colOff>323851</xdr:colOff>
      <xdr:row>13</xdr:row>
      <xdr:rowOff>88014</xdr:rowOff>
    </xdr:from>
    <xdr:to>
      <xdr:col>0</xdr:col>
      <xdr:colOff>1761435</xdr:colOff>
      <xdr:row>14</xdr:row>
      <xdr:rowOff>146600</xdr:rowOff>
    </xdr:to>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200-00000B000000}"/>
            </a:ext>
          </a:extLst>
        </xdr:cNvPr>
        <xdr:cNvSpPr/>
      </xdr:nvSpPr>
      <xdr:spPr>
        <a:xfrm>
          <a:off x="323851" y="2545464"/>
          <a:ext cx="1437584" cy="24908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effectLst/>
              <a:latin typeface="+mn-lt"/>
              <a:ea typeface="+mn-ea"/>
              <a:cs typeface="+mn-cs"/>
              <a:sym typeface="Webdings" panose="05030102010509060703" pitchFamily="18" charset="2"/>
            </a:rPr>
            <a:t> </a:t>
          </a:r>
          <a:r>
            <a:rPr lang="en-GB" sz="1100">
              <a:solidFill>
                <a:schemeClr val="bg1"/>
              </a:solidFill>
              <a:sym typeface="Webdings" panose="05030102010509060703" pitchFamily="18" charset="2"/>
            </a:rPr>
            <a:t> </a:t>
          </a:r>
          <a:r>
            <a:rPr lang="en-GB" sz="1100" baseline="0">
              <a:solidFill>
                <a:schemeClr val="bg1"/>
              </a:solidFill>
              <a:sym typeface="Webdings" panose="05030102010509060703" pitchFamily="18" charset="2"/>
            </a:rPr>
            <a:t> EKSKUL &amp; ABSEN</a:t>
          </a:r>
          <a:endParaRPr lang="en-GB"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590550</xdr:colOff>
      <xdr:row>2</xdr:row>
      <xdr:rowOff>142875</xdr:rowOff>
    </xdr:from>
    <xdr:to>
      <xdr:col>0</xdr:col>
      <xdr:colOff>1171575</xdr:colOff>
      <xdr:row>5</xdr:row>
      <xdr:rowOff>35570</xdr:rowOff>
    </xdr:to>
    <xdr:pic>
      <xdr:nvPicPr>
        <xdr:cNvPr id="3" name="Picture 2"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90550" y="74295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617653</xdr:colOff>
      <xdr:row>1</xdr:row>
      <xdr:rowOff>66675</xdr:rowOff>
    </xdr:from>
    <xdr:to>
      <xdr:col>0</xdr:col>
      <xdr:colOff>1198678</xdr:colOff>
      <xdr:row>5</xdr:row>
      <xdr:rowOff>211503</xdr:rowOff>
    </xdr:to>
    <xdr:pic>
      <xdr:nvPicPr>
        <xdr:cNvPr id="2" name="Picture 1"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7653" y="57094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205277</xdr:colOff>
      <xdr:row>8</xdr:row>
      <xdr:rowOff>26333</xdr:rowOff>
    </xdr:from>
    <xdr:to>
      <xdr:col>0</xdr:col>
      <xdr:colOff>2005502</xdr:colOff>
      <xdr:row>9</xdr:row>
      <xdr:rowOff>185457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205277" y="1400175"/>
          <a:ext cx="1800225"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232872</xdr:colOff>
      <xdr:row>10</xdr:row>
      <xdr:rowOff>50987</xdr:rowOff>
    </xdr:from>
    <xdr:to>
      <xdr:col>0</xdr:col>
      <xdr:colOff>1724235</xdr:colOff>
      <xdr:row>10</xdr:row>
      <xdr:rowOff>403412</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400-000004000000}"/>
            </a:ext>
          </a:extLst>
        </xdr:cNvPr>
        <xdr:cNvSpPr/>
      </xdr:nvSpPr>
      <xdr:spPr>
        <a:xfrm>
          <a:off x="232872" y="1810311"/>
          <a:ext cx="1491363"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0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SISWA</a:t>
          </a:r>
        </a:p>
      </xdr:txBody>
    </xdr:sp>
    <xdr:clientData/>
  </xdr:twoCellAnchor>
  <xdr:twoCellAnchor>
    <xdr:from>
      <xdr:col>0</xdr:col>
      <xdr:colOff>142875</xdr:colOff>
      <xdr:row>10</xdr:row>
      <xdr:rowOff>522194</xdr:rowOff>
    </xdr:from>
    <xdr:to>
      <xdr:col>0</xdr:col>
      <xdr:colOff>2000250</xdr:colOff>
      <xdr:row>10</xdr:row>
      <xdr:rowOff>874621</xdr:rowOff>
    </xdr:to>
    <xdr:grpSp>
      <xdr:nvGrpSpPr>
        <xdr:cNvPr id="9" name="Group 8">
          <a:extLst>
            <a:ext uri="{FF2B5EF4-FFF2-40B4-BE49-F238E27FC236}">
              <a16:creationId xmlns:a16="http://schemas.microsoft.com/office/drawing/2014/main" id="{00000000-0008-0000-0400-000009000000}"/>
            </a:ext>
          </a:extLst>
        </xdr:cNvPr>
        <xdr:cNvGrpSpPr/>
      </xdr:nvGrpSpPr>
      <xdr:grpSpPr>
        <a:xfrm>
          <a:off x="142875" y="2289611"/>
          <a:ext cx="1857375" cy="352427"/>
          <a:chOff x="142875" y="2447925"/>
          <a:chExt cx="1866900" cy="352427"/>
        </a:xfrm>
      </xdr:grpSpPr>
      <xdr:sp macro="" textlink="">
        <xdr:nvSpPr>
          <xdr:cNvPr id="8" name="Flowchart: Delay 7">
            <a:extLst>
              <a:ext uri="{FF2B5EF4-FFF2-40B4-BE49-F238E27FC236}">
                <a16:creationId xmlns:a16="http://schemas.microsoft.com/office/drawing/2014/main" id="{00000000-0008-0000-0400-000008000000}"/>
              </a:ext>
            </a:extLst>
          </xdr:cNvPr>
          <xdr:cNvSpPr/>
        </xdr:nvSpPr>
        <xdr:spPr>
          <a:xfrm flipH="1">
            <a:off x="142875" y="2447925"/>
            <a:ext cx="276080" cy="352427"/>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400-000005000000}"/>
              </a:ext>
            </a:extLst>
          </xdr:cNvPr>
          <xdr:cNvSpPr/>
        </xdr:nvSpPr>
        <xdr:spPr>
          <a:xfrm>
            <a:off x="240419" y="2447925"/>
            <a:ext cx="1769356" cy="352425"/>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1">
                <a:solidFill>
                  <a:schemeClr val="tx1"/>
                </a:solidFill>
                <a:sym typeface="Webdings" panose="05030102010509060703" pitchFamily="18" charset="2"/>
              </a:rPr>
              <a:t> </a:t>
            </a:r>
            <a:r>
              <a:rPr lang="en-GB" sz="1100" b="1">
                <a:solidFill>
                  <a:schemeClr val="tx1"/>
                </a:solidFill>
                <a:sym typeface="Webdings" panose="05030102010509060703" pitchFamily="18" charset="2"/>
              </a:rPr>
              <a:t>  </a:t>
            </a:r>
            <a:r>
              <a:rPr lang="en-GB" sz="1050" b="1">
                <a:solidFill>
                  <a:schemeClr val="tx1"/>
                </a:solidFill>
                <a:sym typeface="Webdings" panose="05030102010509060703" pitchFamily="18" charset="2"/>
              </a:rPr>
              <a:t>EDIT TP/CP</a:t>
            </a:r>
            <a:endParaRPr lang="en-GB" sz="1100" b="1">
              <a:solidFill>
                <a:schemeClr val="tx1"/>
              </a:solidFill>
            </a:endParaRPr>
          </a:p>
        </xdr:txBody>
      </xdr:sp>
    </xdr:grpSp>
    <xdr:clientData/>
  </xdr:twoCellAnchor>
  <xdr:twoCellAnchor editAs="absolute">
    <xdr:from>
      <xdr:col>0</xdr:col>
      <xdr:colOff>228600</xdr:colOff>
      <xdr:row>10</xdr:row>
      <xdr:rowOff>965735</xdr:rowOff>
    </xdr:from>
    <xdr:to>
      <xdr:col>0</xdr:col>
      <xdr:colOff>1933575</xdr:colOff>
      <xdr:row>10</xdr:row>
      <xdr:rowOff>1320542</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400-000006000000}"/>
            </a:ext>
          </a:extLst>
        </xdr:cNvPr>
        <xdr:cNvSpPr/>
      </xdr:nvSpPr>
      <xdr:spPr>
        <a:xfrm>
          <a:off x="228600" y="2725059"/>
          <a:ext cx="1704975" cy="3548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000">
              <a:solidFill>
                <a:schemeClr val="bg1"/>
              </a:solidFill>
              <a:sym typeface="Webdings" panose="05030102010509060703" pitchFamily="18" charset="2"/>
            </a:rPr>
            <a:t> </a:t>
          </a:r>
          <a:r>
            <a:rPr lang="en-GB" sz="1100">
              <a:solidFill>
                <a:schemeClr val="bg1"/>
              </a:solidFill>
              <a:sym typeface="Webdings" panose="05030102010509060703" pitchFamily="18" charset="2"/>
            </a:rPr>
            <a:t>  INPUT </a:t>
          </a:r>
          <a:r>
            <a:rPr lang="en-GB" sz="1050">
              <a:solidFill>
                <a:schemeClr val="bg1"/>
              </a:solidFill>
              <a:effectLst/>
              <a:latin typeface="+mn-lt"/>
              <a:ea typeface="+mn-ea"/>
              <a:cs typeface="+mn-cs"/>
            </a:rPr>
            <a:t>NILAI MAPEL</a:t>
          </a:r>
          <a:endParaRPr lang="en-GB" sz="1100">
            <a:solidFill>
              <a:schemeClr val="bg1"/>
            </a:solidFill>
          </a:endParaRPr>
        </a:p>
      </xdr:txBody>
    </xdr:sp>
    <xdr:clientData/>
  </xdr:twoCellAnchor>
  <xdr:twoCellAnchor editAs="absolute">
    <xdr:from>
      <xdr:col>0</xdr:col>
      <xdr:colOff>228600</xdr:colOff>
      <xdr:row>11</xdr:row>
      <xdr:rowOff>3711</xdr:rowOff>
    </xdr:from>
    <xdr:to>
      <xdr:col>0</xdr:col>
      <xdr:colOff>1712329</xdr:colOff>
      <xdr:row>11</xdr:row>
      <xdr:rowOff>425823</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400-000007000000}"/>
            </a:ext>
          </a:extLst>
        </xdr:cNvPr>
        <xdr:cNvSpPr/>
      </xdr:nvSpPr>
      <xdr:spPr>
        <a:xfrm>
          <a:off x="228600" y="3096535"/>
          <a:ext cx="1483729" cy="4221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000">
              <a:solidFill>
                <a:schemeClr val="bg1"/>
              </a:solidFill>
              <a:effectLst/>
              <a:latin typeface="+mn-lt"/>
              <a:ea typeface="+mn-ea"/>
              <a:cs typeface="+mn-cs"/>
              <a:sym typeface="Webdings" panose="05030102010509060703" pitchFamily="18" charset="2"/>
            </a:rPr>
            <a:t> </a:t>
          </a:r>
          <a:r>
            <a:rPr lang="en-GB" sz="1100">
              <a:solidFill>
                <a:schemeClr val="bg1"/>
              </a:solidFill>
              <a:sym typeface="Webdings" panose="05030102010509060703" pitchFamily="18" charset="2"/>
            </a:rPr>
            <a:t> </a:t>
          </a:r>
          <a:r>
            <a:rPr lang="en-GB" sz="1100" baseline="0">
              <a:solidFill>
                <a:schemeClr val="bg1"/>
              </a:solidFill>
              <a:sym typeface="Webdings" panose="05030102010509060703" pitchFamily="18" charset="2"/>
            </a:rPr>
            <a:t> INPUT </a:t>
          </a:r>
          <a:r>
            <a:rPr lang="en-GB" sz="1100">
              <a:solidFill>
                <a:schemeClr val="bg1"/>
              </a:solidFill>
              <a:sym typeface="Webdings" panose="05030102010509060703" pitchFamily="18" charset="2"/>
            </a:rPr>
            <a:t>PROJEK</a:t>
          </a:r>
          <a:endParaRPr lang="en-GB"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70418</xdr:colOff>
      <xdr:row>9</xdr:row>
      <xdr:rowOff>74155</xdr:rowOff>
    </xdr:from>
    <xdr:to>
      <xdr:col>0</xdr:col>
      <xdr:colOff>316562</xdr:colOff>
      <xdr:row>10</xdr:row>
      <xdr:rowOff>108853</xdr:rowOff>
    </xdr:to>
    <xdr:sp macro="" textlink="">
      <xdr:nvSpPr>
        <xdr:cNvPr id="25" name="Flowchart: Delay 24">
          <a:extLst>
            <a:ext uri="{FF2B5EF4-FFF2-40B4-BE49-F238E27FC236}">
              <a16:creationId xmlns:a16="http://schemas.microsoft.com/office/drawing/2014/main" id="{00000000-0008-0000-0500-000019000000}"/>
            </a:ext>
          </a:extLst>
        </xdr:cNvPr>
        <xdr:cNvSpPr/>
      </xdr:nvSpPr>
      <xdr:spPr>
        <a:xfrm flipH="1">
          <a:off x="70418" y="2017255"/>
          <a:ext cx="246144" cy="244248"/>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189950</xdr:colOff>
      <xdr:row>9</xdr:row>
      <xdr:rowOff>64656</xdr:rowOff>
    </xdr:from>
    <xdr:to>
      <xdr:col>1</xdr:col>
      <xdr:colOff>21432</xdr:colOff>
      <xdr:row>10</xdr:row>
      <xdr:rowOff>109899</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189950" y="2017281"/>
          <a:ext cx="1843638" cy="259556"/>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1">
              <a:solidFill>
                <a:schemeClr val="tx1"/>
              </a:solidFill>
              <a:sym typeface="Wingdings" panose="05000000000000000000" pitchFamily="2" charset="2"/>
            </a:rPr>
            <a:t> </a:t>
          </a:r>
          <a:r>
            <a:rPr lang="en-GB" sz="1100" b="1">
              <a:solidFill>
                <a:schemeClr val="tx1"/>
              </a:solidFill>
              <a:sym typeface="Wingdings" panose="05000000000000000000" pitchFamily="2" charset="2"/>
            </a:rPr>
            <a:t> </a:t>
          </a:r>
          <a:r>
            <a:rPr lang="en-GB" sz="1100" b="1">
              <a:solidFill>
                <a:schemeClr val="tx1"/>
              </a:solidFill>
              <a:sym typeface="Webdings" panose="05030102010509060703" pitchFamily="18" charset="2"/>
            </a:rPr>
            <a:t>    </a:t>
          </a:r>
          <a:r>
            <a:rPr lang="en-GB" sz="1100" b="1">
              <a:solidFill>
                <a:schemeClr val="tx1"/>
              </a:solidFill>
            </a:rPr>
            <a:t>AGAMA</a:t>
          </a:r>
        </a:p>
      </xdr:txBody>
    </xdr:sp>
    <xdr:clientData/>
  </xdr:twoCellAnchor>
  <xdr:twoCellAnchor editAs="absolute">
    <xdr:from>
      <xdr:col>0</xdr:col>
      <xdr:colOff>497682</xdr:colOff>
      <xdr:row>11</xdr:row>
      <xdr:rowOff>4027</xdr:rowOff>
    </xdr:from>
    <xdr:to>
      <xdr:col>0</xdr:col>
      <xdr:colOff>1945482</xdr:colOff>
      <xdr:row>12</xdr:row>
      <xdr:rowOff>39195</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0500-000009000000}"/>
            </a:ext>
          </a:extLst>
        </xdr:cNvPr>
        <xdr:cNvSpPr/>
      </xdr:nvSpPr>
      <xdr:spPr>
        <a:xfrm>
          <a:off x="497682" y="2380515"/>
          <a:ext cx="1447800" cy="2542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274944</xdr:colOff>
      <xdr:row>11</xdr:row>
      <xdr:rowOff>19049</xdr:rowOff>
    </xdr:from>
    <xdr:to>
      <xdr:col>0</xdr:col>
      <xdr:colOff>497682</xdr:colOff>
      <xdr:row>12</xdr:row>
      <xdr:rowOff>14285</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274944" y="2400299"/>
          <a:ext cx="222738" cy="209549"/>
        </a:xfrm>
        <a:prstGeom prst="rect">
          <a:avLst/>
        </a:prstGeom>
      </xdr:spPr>
    </xdr:pic>
    <xdr:clientData/>
  </xdr:twoCellAnchor>
  <xdr:twoCellAnchor editAs="absolute">
    <xdr:from>
      <xdr:col>0</xdr:col>
      <xdr:colOff>167970</xdr:colOff>
      <xdr:row>12</xdr:row>
      <xdr:rowOff>79494</xdr:rowOff>
    </xdr:from>
    <xdr:to>
      <xdr:col>0</xdr:col>
      <xdr:colOff>1945482</xdr:colOff>
      <xdr:row>13</xdr:row>
      <xdr:rowOff>122356</xdr:rowOff>
    </xdr:to>
    <xdr:sp macro="" textlink="">
      <xdr:nvSpPr>
        <xdr:cNvPr id="13" name="Rectangle 12">
          <a:hlinkClick xmlns:r="http://schemas.openxmlformats.org/officeDocument/2006/relationships" r:id="rId5"/>
          <a:extLst>
            <a:ext uri="{FF2B5EF4-FFF2-40B4-BE49-F238E27FC236}">
              <a16:creationId xmlns:a16="http://schemas.microsoft.com/office/drawing/2014/main" id="{00000000-0008-0000-0500-00000D000000}"/>
            </a:ext>
          </a:extLst>
        </xdr:cNvPr>
        <xdr:cNvSpPr/>
      </xdr:nvSpPr>
      <xdr:spPr>
        <a:xfrm>
          <a:off x="167970" y="2675057"/>
          <a:ext cx="177751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157713</xdr:colOff>
      <xdr:row>13</xdr:row>
      <xdr:rowOff>177308</xdr:rowOff>
    </xdr:from>
    <xdr:to>
      <xdr:col>0</xdr:col>
      <xdr:colOff>1938155</xdr:colOff>
      <xdr:row>15</xdr:row>
      <xdr:rowOff>7689</xdr:rowOff>
    </xdr:to>
    <xdr:sp macro="" textlink="">
      <xdr:nvSpPr>
        <xdr:cNvPr id="15" name="Rectangle 14">
          <a:hlinkClick xmlns:r="http://schemas.openxmlformats.org/officeDocument/2006/relationships" r:id="rId6"/>
          <a:extLst>
            <a:ext uri="{FF2B5EF4-FFF2-40B4-BE49-F238E27FC236}">
              <a16:creationId xmlns:a16="http://schemas.microsoft.com/office/drawing/2014/main" id="{00000000-0008-0000-0500-00000F000000}"/>
            </a:ext>
          </a:extLst>
        </xdr:cNvPr>
        <xdr:cNvSpPr/>
      </xdr:nvSpPr>
      <xdr:spPr>
        <a:xfrm>
          <a:off x="157713" y="2987183"/>
          <a:ext cx="1780442" cy="2590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102761</xdr:colOff>
      <xdr:row>15</xdr:row>
      <xdr:rowOff>84622</xdr:rowOff>
    </xdr:from>
    <xdr:to>
      <xdr:col>0</xdr:col>
      <xdr:colOff>1883203</xdr:colOff>
      <xdr:row>16</xdr:row>
      <xdr:rowOff>137008</xdr:rowOff>
    </xdr:to>
    <mc:AlternateContent xmlns:mc="http://schemas.openxmlformats.org/markup-compatibility/2006" xmlns:a14="http://schemas.microsoft.com/office/drawing/2010/main">
      <mc:Choice Requires="a14">
        <xdr:sp macro="" textlink="">
          <xdr:nvSpPr>
            <xdr:cNvPr id="16" name="Rectangle 15">
              <a:hlinkClick xmlns:r="http://schemas.openxmlformats.org/officeDocument/2006/relationships" r:id="rId7"/>
              <a:extLst>
                <a:ext uri="{FF2B5EF4-FFF2-40B4-BE49-F238E27FC236}">
                  <a16:creationId xmlns:a16="http://schemas.microsoft.com/office/drawing/2014/main" id="{00000000-0008-0000-0500-000010000000}"/>
                </a:ext>
              </a:extLst>
            </xdr:cNvPr>
            <xdr:cNvSpPr/>
          </xdr:nvSpPr>
          <xdr:spPr>
            <a:xfrm>
              <a:off x="102761" y="3323122"/>
              <a:ext cx="1780442" cy="2666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16" name="Rectangle 15">
              <a:hlinkClick xmlns:r="http://schemas.openxmlformats.org/officeDocument/2006/relationships" r:id="rId8"/>
              <a:extLst>
                <a:ext uri="{FF2B5EF4-FFF2-40B4-BE49-F238E27FC236}">
                  <a16:creationId xmlns:a16="http://schemas.microsoft.com/office/drawing/2014/main" id="{00000000-0008-0000-0500-000010000000}"/>
                </a:ext>
              </a:extLst>
            </xdr:cNvPr>
            <xdr:cNvSpPr/>
          </xdr:nvSpPr>
          <xdr:spPr>
            <a:xfrm>
              <a:off x="102761" y="3323122"/>
              <a:ext cx="1780442" cy="2666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169436</xdr:colOff>
      <xdr:row>16</xdr:row>
      <xdr:rowOff>184634</xdr:rowOff>
    </xdr:from>
    <xdr:to>
      <xdr:col>0</xdr:col>
      <xdr:colOff>1949878</xdr:colOff>
      <xdr:row>18</xdr:row>
      <xdr:rowOff>17946</xdr:rowOff>
    </xdr:to>
    <xdr:sp macro="" textlink="">
      <xdr:nvSpPr>
        <xdr:cNvPr id="17" name="Rectangle 16">
          <a:hlinkClick xmlns:r="http://schemas.openxmlformats.org/officeDocument/2006/relationships" r:id="rId9"/>
          <a:extLst>
            <a:ext uri="{FF2B5EF4-FFF2-40B4-BE49-F238E27FC236}">
              <a16:creationId xmlns:a16="http://schemas.microsoft.com/office/drawing/2014/main" id="{00000000-0008-0000-0500-000011000000}"/>
            </a:ext>
          </a:extLst>
        </xdr:cNvPr>
        <xdr:cNvSpPr/>
      </xdr:nvSpPr>
      <xdr:spPr>
        <a:xfrm>
          <a:off x="169436" y="3637447"/>
          <a:ext cx="1780442" cy="2619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159911</xdr:colOff>
      <xdr:row>18</xdr:row>
      <xdr:rowOff>75097</xdr:rowOff>
    </xdr:from>
    <xdr:to>
      <xdr:col>0</xdr:col>
      <xdr:colOff>1940353</xdr:colOff>
      <xdr:row>19</xdr:row>
      <xdr:rowOff>127484</xdr:rowOff>
    </xdr:to>
    <xdr:sp macro="" textlink="">
      <xdr:nvSpPr>
        <xdr:cNvPr id="18" name="Rectangle 17">
          <a:hlinkClick xmlns:r="http://schemas.openxmlformats.org/officeDocument/2006/relationships" r:id="rId10"/>
          <a:extLst>
            <a:ext uri="{FF2B5EF4-FFF2-40B4-BE49-F238E27FC236}">
              <a16:creationId xmlns:a16="http://schemas.microsoft.com/office/drawing/2014/main" id="{00000000-0008-0000-0500-000012000000}"/>
            </a:ext>
          </a:extLst>
        </xdr:cNvPr>
        <xdr:cNvSpPr/>
      </xdr:nvSpPr>
      <xdr:spPr>
        <a:xfrm>
          <a:off x="159911" y="3956535"/>
          <a:ext cx="1780442" cy="2666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183357</xdr:colOff>
      <xdr:row>19</xdr:row>
      <xdr:rowOff>194160</xdr:rowOff>
    </xdr:from>
    <xdr:to>
      <xdr:col>0</xdr:col>
      <xdr:colOff>1902253</xdr:colOff>
      <xdr:row>21</xdr:row>
      <xdr:rowOff>27471</xdr:rowOff>
    </xdr:to>
    <xdr:sp macro="" textlink="">
      <xdr:nvSpPr>
        <xdr:cNvPr id="19" name="Rectangle 18">
          <a:hlinkClick xmlns:r="http://schemas.openxmlformats.org/officeDocument/2006/relationships" r:id="rId11"/>
          <a:extLst>
            <a:ext uri="{FF2B5EF4-FFF2-40B4-BE49-F238E27FC236}">
              <a16:creationId xmlns:a16="http://schemas.microsoft.com/office/drawing/2014/main" id="{00000000-0008-0000-0500-000013000000}"/>
            </a:ext>
          </a:extLst>
        </xdr:cNvPr>
        <xdr:cNvSpPr/>
      </xdr:nvSpPr>
      <xdr:spPr>
        <a:xfrm>
          <a:off x="183357" y="4289910"/>
          <a:ext cx="1718896" cy="2619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192882</xdr:colOff>
      <xdr:row>21</xdr:row>
      <xdr:rowOff>84622</xdr:rowOff>
    </xdr:from>
    <xdr:to>
      <xdr:col>0</xdr:col>
      <xdr:colOff>1911778</xdr:colOff>
      <xdr:row>22</xdr:row>
      <xdr:rowOff>137008</xdr:rowOff>
    </xdr:to>
    <xdr:sp macro="" textlink="">
      <xdr:nvSpPr>
        <xdr:cNvPr id="20" name="Rectangle 19">
          <a:hlinkClick xmlns:r="http://schemas.openxmlformats.org/officeDocument/2006/relationships" r:id="rId12"/>
          <a:extLst>
            <a:ext uri="{FF2B5EF4-FFF2-40B4-BE49-F238E27FC236}">
              <a16:creationId xmlns:a16="http://schemas.microsoft.com/office/drawing/2014/main" id="{00000000-0008-0000-0500-000014000000}"/>
            </a:ext>
          </a:extLst>
        </xdr:cNvPr>
        <xdr:cNvSpPr/>
      </xdr:nvSpPr>
      <xdr:spPr>
        <a:xfrm>
          <a:off x="192882" y="4608997"/>
          <a:ext cx="1718896" cy="2666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145257</xdr:colOff>
      <xdr:row>7</xdr:row>
      <xdr:rowOff>90484</xdr:rowOff>
    </xdr:from>
    <xdr:to>
      <xdr:col>0</xdr:col>
      <xdr:colOff>1945482</xdr:colOff>
      <xdr:row>9</xdr:row>
      <xdr:rowOff>11903</xdr:rowOff>
    </xdr:to>
    <xdr:sp macro="" textlink="">
      <xdr:nvSpPr>
        <xdr:cNvPr id="21" name="Rectangle 20">
          <a:hlinkClick xmlns:r="http://schemas.openxmlformats.org/officeDocument/2006/relationships" r:id="rId13"/>
          <a:extLst>
            <a:ext uri="{FF2B5EF4-FFF2-40B4-BE49-F238E27FC236}">
              <a16:creationId xmlns:a16="http://schemas.microsoft.com/office/drawing/2014/main" id="{00000000-0008-0000-0500-000015000000}"/>
            </a:ext>
          </a:extLst>
        </xdr:cNvPr>
        <xdr:cNvSpPr/>
      </xdr:nvSpPr>
      <xdr:spPr>
        <a:xfrm>
          <a:off x="145257" y="1614484"/>
          <a:ext cx="1800225" cy="3500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211932</xdr:colOff>
      <xdr:row>24</xdr:row>
      <xdr:rowOff>75097</xdr:rowOff>
    </xdr:from>
    <xdr:to>
      <xdr:col>0</xdr:col>
      <xdr:colOff>1930828</xdr:colOff>
      <xdr:row>25</xdr:row>
      <xdr:rowOff>127484</xdr:rowOff>
    </xdr:to>
    <xdr:sp macro="" textlink="">
      <xdr:nvSpPr>
        <xdr:cNvPr id="22" name="Rectangle 21">
          <a:hlinkClick xmlns:r="http://schemas.openxmlformats.org/officeDocument/2006/relationships" r:id="rId14"/>
          <a:extLst>
            <a:ext uri="{FF2B5EF4-FFF2-40B4-BE49-F238E27FC236}">
              <a16:creationId xmlns:a16="http://schemas.microsoft.com/office/drawing/2014/main" id="{00000000-0008-0000-0500-000016000000}"/>
            </a:ext>
          </a:extLst>
        </xdr:cNvPr>
        <xdr:cNvSpPr/>
      </xdr:nvSpPr>
      <xdr:spPr>
        <a:xfrm>
          <a:off x="211932" y="5242410"/>
          <a:ext cx="1718896" cy="2666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211932</xdr:colOff>
      <xdr:row>25</xdr:row>
      <xdr:rowOff>194160</xdr:rowOff>
    </xdr:from>
    <xdr:to>
      <xdr:col>0</xdr:col>
      <xdr:colOff>1930828</xdr:colOff>
      <xdr:row>27</xdr:row>
      <xdr:rowOff>27471</xdr:rowOff>
    </xdr:to>
    <xdr:sp macro="" textlink="">
      <xdr:nvSpPr>
        <xdr:cNvPr id="23" name="Rectangle 22">
          <a:hlinkClick xmlns:r="http://schemas.openxmlformats.org/officeDocument/2006/relationships" r:id="rId15"/>
          <a:extLst>
            <a:ext uri="{FF2B5EF4-FFF2-40B4-BE49-F238E27FC236}">
              <a16:creationId xmlns:a16="http://schemas.microsoft.com/office/drawing/2014/main" id="{00000000-0008-0000-0500-000017000000}"/>
            </a:ext>
          </a:extLst>
        </xdr:cNvPr>
        <xdr:cNvSpPr/>
      </xdr:nvSpPr>
      <xdr:spPr>
        <a:xfrm>
          <a:off x="211932" y="5575785"/>
          <a:ext cx="1718896" cy="2619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211932</xdr:colOff>
      <xdr:row>22</xdr:row>
      <xdr:rowOff>194159</xdr:rowOff>
    </xdr:from>
    <xdr:to>
      <xdr:col>0</xdr:col>
      <xdr:colOff>1930828</xdr:colOff>
      <xdr:row>24</xdr:row>
      <xdr:rowOff>27471</xdr:rowOff>
    </xdr:to>
    <xdr:sp macro="" textlink="">
      <xdr:nvSpPr>
        <xdr:cNvPr id="24" name="Rectangle 23">
          <a:hlinkClick xmlns:r="http://schemas.openxmlformats.org/officeDocument/2006/relationships" r:id="rId16"/>
          <a:extLst>
            <a:ext uri="{FF2B5EF4-FFF2-40B4-BE49-F238E27FC236}">
              <a16:creationId xmlns:a16="http://schemas.microsoft.com/office/drawing/2014/main" id="{00000000-0008-0000-0500-000018000000}"/>
            </a:ext>
          </a:extLst>
        </xdr:cNvPr>
        <xdr:cNvSpPr/>
      </xdr:nvSpPr>
      <xdr:spPr>
        <a:xfrm>
          <a:off x="211932" y="4932847"/>
          <a:ext cx="1718896" cy="2619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oneCell">
    <xdr:from>
      <xdr:col>0</xdr:col>
      <xdr:colOff>561975</xdr:colOff>
      <xdr:row>3</xdr:row>
      <xdr:rowOff>19050</xdr:rowOff>
    </xdr:from>
    <xdr:to>
      <xdr:col>0</xdr:col>
      <xdr:colOff>1143000</xdr:colOff>
      <xdr:row>6</xdr:row>
      <xdr:rowOff>45095</xdr:rowOff>
    </xdr:to>
    <xdr:pic>
      <xdr:nvPicPr>
        <xdr:cNvPr id="2" name="Picture 1" descr="Arti dan Makna Warna Logo Tut Wuri Handayani, Siswa Sudah Tahu?">
          <a:hlinkClick xmlns:r="http://schemas.openxmlformats.org/officeDocument/2006/relationships" r:id="rId13"/>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561975" y="64770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203200</xdr:colOff>
      <xdr:row>10</xdr:row>
      <xdr:rowOff>139700</xdr:rowOff>
    </xdr:from>
    <xdr:to>
      <xdr:col>0</xdr:col>
      <xdr:colOff>449344</xdr:colOff>
      <xdr:row>11</xdr:row>
      <xdr:rowOff>179161</xdr:rowOff>
    </xdr:to>
    <xdr:sp macro="" textlink="">
      <xdr:nvSpPr>
        <xdr:cNvPr id="30" name="Flowchart: Delay 29">
          <a:extLst>
            <a:ext uri="{FF2B5EF4-FFF2-40B4-BE49-F238E27FC236}">
              <a16:creationId xmlns:a16="http://schemas.microsoft.com/office/drawing/2014/main" id="{00000000-0008-0000-0600-00001E000000}"/>
            </a:ext>
          </a:extLst>
        </xdr:cNvPr>
        <xdr:cNvSpPr/>
      </xdr:nvSpPr>
      <xdr:spPr>
        <a:xfrm flipH="1">
          <a:off x="203200" y="2324100"/>
          <a:ext cx="246144" cy="249011"/>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268165</xdr:colOff>
      <xdr:row>8</xdr:row>
      <xdr:rowOff>195628</xdr:rowOff>
    </xdr:from>
    <xdr:to>
      <xdr:col>0</xdr:col>
      <xdr:colOff>1943099</xdr:colOff>
      <xdr:row>10</xdr:row>
      <xdr:rowOff>33703</xdr:rowOff>
    </xdr:to>
    <xdr:sp macro="" textlink="">
      <xdr:nvSpPr>
        <xdr:cNvPr id="16" name="Rectangle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268165" y="1948228"/>
          <a:ext cx="1674934"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575896</xdr:colOff>
      <xdr:row>10</xdr:row>
      <xdr:rowOff>132618</xdr:rowOff>
    </xdr:from>
    <xdr:to>
      <xdr:col>1</xdr:col>
      <xdr:colOff>13921</xdr:colOff>
      <xdr:row>11</xdr:row>
      <xdr:rowOff>177311</xdr:rowOff>
    </xdr:to>
    <xdr:sp macro="" textlink="">
      <xdr:nvSpPr>
        <xdr:cNvPr id="17" name="Rectangle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75896" y="2304318"/>
          <a:ext cx="1447800" cy="254243"/>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sym typeface="Webdings" panose="05030102010509060703" pitchFamily="18" charset="2"/>
            </a:rPr>
            <a:t> </a:t>
          </a:r>
          <a:r>
            <a:rPr lang="en-GB" sz="1100">
              <a:solidFill>
                <a:schemeClr val="tx1"/>
              </a:solidFill>
            </a:rPr>
            <a:t>PPKN</a:t>
          </a:r>
        </a:p>
      </xdr:txBody>
    </xdr:sp>
    <xdr:clientData/>
  </xdr:twoCellAnchor>
  <xdr:twoCellAnchor editAs="absolute">
    <xdr:from>
      <xdr:col>0</xdr:col>
      <xdr:colOff>353158</xdr:colOff>
      <xdr:row>10</xdr:row>
      <xdr:rowOff>133350</xdr:rowOff>
    </xdr:from>
    <xdr:to>
      <xdr:col>0</xdr:col>
      <xdr:colOff>575896</xdr:colOff>
      <xdr:row>11</xdr:row>
      <xdr:rowOff>184150</xdr:rowOff>
    </xdr:to>
    <xdr:pic>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353158" y="2317750"/>
          <a:ext cx="222738" cy="260350"/>
        </a:xfrm>
        <a:prstGeom prst="rect">
          <a:avLst/>
        </a:prstGeom>
        <a:solidFill>
          <a:schemeClr val="accent3">
            <a:lumMod val="20000"/>
            <a:lumOff val="80000"/>
          </a:schemeClr>
        </a:solidFill>
      </xdr:spPr>
    </xdr:pic>
    <xdr:clientData/>
  </xdr:twoCellAnchor>
  <xdr:twoCellAnchor editAs="absolute">
    <xdr:from>
      <xdr:col>0</xdr:col>
      <xdr:colOff>246185</xdr:colOff>
      <xdr:row>12</xdr:row>
      <xdr:rowOff>8060</xdr:rowOff>
    </xdr:from>
    <xdr:to>
      <xdr:col>0</xdr:col>
      <xdr:colOff>1981201</xdr:colOff>
      <xdr:row>13</xdr:row>
      <xdr:rowOff>55684</xdr:rowOff>
    </xdr:to>
    <xdr:sp macro="" textlink="">
      <xdr:nvSpPr>
        <xdr:cNvPr id="19" name="Rectangle 18">
          <a:hlinkClick xmlns:r="http://schemas.openxmlformats.org/officeDocument/2006/relationships" r:id="rId5"/>
          <a:extLst>
            <a:ext uri="{FF2B5EF4-FFF2-40B4-BE49-F238E27FC236}">
              <a16:creationId xmlns:a16="http://schemas.microsoft.com/office/drawing/2014/main" id="{00000000-0008-0000-0600-000013000000}"/>
            </a:ext>
          </a:extLst>
        </xdr:cNvPr>
        <xdr:cNvSpPr/>
      </xdr:nvSpPr>
      <xdr:spPr>
        <a:xfrm>
          <a:off x="246185" y="2611560"/>
          <a:ext cx="173501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235927</xdr:colOff>
      <xdr:row>13</xdr:row>
      <xdr:rowOff>110636</xdr:rowOff>
    </xdr:from>
    <xdr:to>
      <xdr:col>0</xdr:col>
      <xdr:colOff>1792026</xdr:colOff>
      <xdr:row>14</xdr:row>
      <xdr:rowOff>155330</xdr:rowOff>
    </xdr:to>
    <xdr:sp macro="" textlink="">
      <xdr:nvSpPr>
        <xdr:cNvPr id="20" name="Rectangle 19">
          <a:hlinkClick xmlns:r="http://schemas.openxmlformats.org/officeDocument/2006/relationships" r:id="rId6"/>
          <a:extLst>
            <a:ext uri="{FF2B5EF4-FFF2-40B4-BE49-F238E27FC236}">
              <a16:creationId xmlns:a16="http://schemas.microsoft.com/office/drawing/2014/main" id="{00000000-0008-0000-0600-000014000000}"/>
            </a:ext>
          </a:extLst>
        </xdr:cNvPr>
        <xdr:cNvSpPr/>
      </xdr:nvSpPr>
      <xdr:spPr>
        <a:xfrm>
          <a:off x="235927" y="2910986"/>
          <a:ext cx="1556099" cy="2542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180975</xdr:colOff>
      <xdr:row>15</xdr:row>
      <xdr:rowOff>22713</xdr:rowOff>
    </xdr:from>
    <xdr:to>
      <xdr:col>0</xdr:col>
      <xdr:colOff>1961417</xdr:colOff>
      <xdr:row>16</xdr:row>
      <xdr:rowOff>70337</xdr:rowOff>
    </xdr:to>
    <mc:AlternateContent xmlns:mc="http://schemas.openxmlformats.org/markup-compatibility/2006" xmlns:a14="http://schemas.microsoft.com/office/drawing/2010/main">
      <mc:Choice Requires="a14">
        <xdr:sp macro="" textlink="">
          <xdr:nvSpPr>
            <xdr:cNvPr id="21" name="Rectangle 20">
              <a:hlinkClick xmlns:r="http://schemas.openxmlformats.org/officeDocument/2006/relationships" r:id="rId7"/>
              <a:extLst>
                <a:ext uri="{FF2B5EF4-FFF2-40B4-BE49-F238E27FC236}">
                  <a16:creationId xmlns:a16="http://schemas.microsoft.com/office/drawing/2014/main" id="{00000000-0008-0000-0600-000015000000}"/>
                </a:ext>
              </a:extLst>
            </xdr:cNvPr>
            <xdr:cNvSpPr/>
          </xdr:nvSpPr>
          <xdr:spPr>
            <a:xfrm>
              <a:off x="180975" y="324216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21" name="Rectangle 20">
              <a:hlinkClick xmlns:r="http://schemas.openxmlformats.org/officeDocument/2006/relationships" r:id="rId8"/>
              <a:extLst>
                <a:ext uri="{FF2B5EF4-FFF2-40B4-BE49-F238E27FC236}">
                  <a16:creationId xmlns:a16="http://schemas.microsoft.com/office/drawing/2014/main" id="{00000000-0008-0000-0700-000015000000}"/>
                </a:ext>
              </a:extLst>
            </xdr:cNvPr>
            <xdr:cNvSpPr/>
          </xdr:nvSpPr>
          <xdr:spPr>
            <a:xfrm>
              <a:off x="180975" y="324216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247650</xdr:colOff>
      <xdr:row>16</xdr:row>
      <xdr:rowOff>117963</xdr:rowOff>
    </xdr:from>
    <xdr:to>
      <xdr:col>0</xdr:col>
      <xdr:colOff>1803749</xdr:colOff>
      <xdr:row>17</xdr:row>
      <xdr:rowOff>165587</xdr:rowOff>
    </xdr:to>
    <xdr:sp macro="" textlink="">
      <xdr:nvSpPr>
        <xdr:cNvPr id="22" name="Rectangle 21">
          <a:hlinkClick xmlns:r="http://schemas.openxmlformats.org/officeDocument/2006/relationships" r:id="rId9"/>
          <a:extLst>
            <a:ext uri="{FF2B5EF4-FFF2-40B4-BE49-F238E27FC236}">
              <a16:creationId xmlns:a16="http://schemas.microsoft.com/office/drawing/2014/main" id="{00000000-0008-0000-0600-000016000000}"/>
            </a:ext>
          </a:extLst>
        </xdr:cNvPr>
        <xdr:cNvSpPr/>
      </xdr:nvSpPr>
      <xdr:spPr>
        <a:xfrm>
          <a:off x="247650" y="3546963"/>
          <a:ext cx="1556099"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238125</xdr:colOff>
      <xdr:row>18</xdr:row>
      <xdr:rowOff>13188</xdr:rowOff>
    </xdr:from>
    <xdr:to>
      <xdr:col>0</xdr:col>
      <xdr:colOff>1794224</xdr:colOff>
      <xdr:row>19</xdr:row>
      <xdr:rowOff>60812</xdr:rowOff>
    </xdr:to>
    <xdr:sp macro="" textlink="">
      <xdr:nvSpPr>
        <xdr:cNvPr id="23" name="Rectangle 22">
          <a:hlinkClick xmlns:r="http://schemas.openxmlformats.org/officeDocument/2006/relationships" r:id="rId10"/>
          <a:extLst>
            <a:ext uri="{FF2B5EF4-FFF2-40B4-BE49-F238E27FC236}">
              <a16:creationId xmlns:a16="http://schemas.microsoft.com/office/drawing/2014/main" id="{00000000-0008-0000-0600-000017000000}"/>
            </a:ext>
          </a:extLst>
        </xdr:cNvPr>
        <xdr:cNvSpPr/>
      </xdr:nvSpPr>
      <xdr:spPr>
        <a:xfrm>
          <a:off x="238125" y="3861288"/>
          <a:ext cx="1556099"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261571</xdr:colOff>
      <xdr:row>19</xdr:row>
      <xdr:rowOff>127488</xdr:rowOff>
    </xdr:from>
    <xdr:to>
      <xdr:col>0</xdr:col>
      <xdr:colOff>1980467</xdr:colOff>
      <xdr:row>20</xdr:row>
      <xdr:rowOff>175112</xdr:rowOff>
    </xdr:to>
    <xdr:sp macro="" textlink="">
      <xdr:nvSpPr>
        <xdr:cNvPr id="24" name="Rectangle 23">
          <a:hlinkClick xmlns:r="http://schemas.openxmlformats.org/officeDocument/2006/relationships" r:id="rId11"/>
          <a:extLst>
            <a:ext uri="{FF2B5EF4-FFF2-40B4-BE49-F238E27FC236}">
              <a16:creationId xmlns:a16="http://schemas.microsoft.com/office/drawing/2014/main" id="{00000000-0008-0000-0600-000018000000}"/>
            </a:ext>
          </a:extLst>
        </xdr:cNvPr>
        <xdr:cNvSpPr/>
      </xdr:nvSpPr>
      <xdr:spPr>
        <a:xfrm>
          <a:off x="261571" y="418513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271096</xdr:colOff>
      <xdr:row>21</xdr:row>
      <xdr:rowOff>22713</xdr:rowOff>
    </xdr:from>
    <xdr:to>
      <xdr:col>0</xdr:col>
      <xdr:colOff>1989992</xdr:colOff>
      <xdr:row>22</xdr:row>
      <xdr:rowOff>70337</xdr:rowOff>
    </xdr:to>
    <xdr:sp macro="" textlink="">
      <xdr:nvSpPr>
        <xdr:cNvPr id="25" name="Rectangle 24">
          <a:hlinkClick xmlns:r="http://schemas.openxmlformats.org/officeDocument/2006/relationships" r:id="rId12"/>
          <a:extLst>
            <a:ext uri="{FF2B5EF4-FFF2-40B4-BE49-F238E27FC236}">
              <a16:creationId xmlns:a16="http://schemas.microsoft.com/office/drawing/2014/main" id="{00000000-0008-0000-0600-000019000000}"/>
            </a:ext>
          </a:extLst>
        </xdr:cNvPr>
        <xdr:cNvSpPr/>
      </xdr:nvSpPr>
      <xdr:spPr>
        <a:xfrm>
          <a:off x="271096" y="44994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223472</xdr:colOff>
      <xdr:row>7</xdr:row>
      <xdr:rowOff>0</xdr:rowOff>
    </xdr:from>
    <xdr:to>
      <xdr:col>0</xdr:col>
      <xdr:colOff>1857376</xdr:colOff>
      <xdr:row>8</xdr:row>
      <xdr:rowOff>142875</xdr:rowOff>
    </xdr:to>
    <xdr:sp macro="" textlink="">
      <xdr:nvSpPr>
        <xdr:cNvPr id="26" name="Rectangle 25">
          <a:hlinkClick xmlns:r="http://schemas.openxmlformats.org/officeDocument/2006/relationships" r:id="rId13"/>
          <a:extLst>
            <a:ext uri="{FF2B5EF4-FFF2-40B4-BE49-F238E27FC236}">
              <a16:creationId xmlns:a16="http://schemas.microsoft.com/office/drawing/2014/main" id="{00000000-0008-0000-0600-00001A000000}"/>
            </a:ext>
          </a:extLst>
        </xdr:cNvPr>
        <xdr:cNvSpPr/>
      </xdr:nvSpPr>
      <xdr:spPr>
        <a:xfrm>
          <a:off x="223472" y="1543050"/>
          <a:ext cx="1633904"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290146</xdr:colOff>
      <xdr:row>24</xdr:row>
      <xdr:rowOff>13188</xdr:rowOff>
    </xdr:from>
    <xdr:to>
      <xdr:col>0</xdr:col>
      <xdr:colOff>2009042</xdr:colOff>
      <xdr:row>25</xdr:row>
      <xdr:rowOff>60812</xdr:rowOff>
    </xdr:to>
    <xdr:sp macro="" textlink="">
      <xdr:nvSpPr>
        <xdr:cNvPr id="27" name="Rectangle 26">
          <a:hlinkClick xmlns:r="http://schemas.openxmlformats.org/officeDocument/2006/relationships" r:id="rId14"/>
          <a:extLst>
            <a:ext uri="{FF2B5EF4-FFF2-40B4-BE49-F238E27FC236}">
              <a16:creationId xmlns:a16="http://schemas.microsoft.com/office/drawing/2014/main" id="{00000000-0008-0000-0600-00001B000000}"/>
            </a:ext>
          </a:extLst>
        </xdr:cNvPr>
        <xdr:cNvSpPr/>
      </xdr:nvSpPr>
      <xdr:spPr>
        <a:xfrm>
          <a:off x="290146" y="511858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290146</xdr:colOff>
      <xdr:row>25</xdr:row>
      <xdr:rowOff>127488</xdr:rowOff>
    </xdr:from>
    <xdr:to>
      <xdr:col>0</xdr:col>
      <xdr:colOff>2009042</xdr:colOff>
      <xdr:row>26</xdr:row>
      <xdr:rowOff>175112</xdr:rowOff>
    </xdr:to>
    <xdr:sp macro="" textlink="">
      <xdr:nvSpPr>
        <xdr:cNvPr id="28" name="Rectangle 27">
          <a:hlinkClick xmlns:r="http://schemas.openxmlformats.org/officeDocument/2006/relationships" r:id="rId15"/>
          <a:extLst>
            <a:ext uri="{FF2B5EF4-FFF2-40B4-BE49-F238E27FC236}">
              <a16:creationId xmlns:a16="http://schemas.microsoft.com/office/drawing/2014/main" id="{00000000-0008-0000-0600-00001C000000}"/>
            </a:ext>
          </a:extLst>
        </xdr:cNvPr>
        <xdr:cNvSpPr/>
      </xdr:nvSpPr>
      <xdr:spPr>
        <a:xfrm>
          <a:off x="290146" y="544243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290146</xdr:colOff>
      <xdr:row>22</xdr:row>
      <xdr:rowOff>127488</xdr:rowOff>
    </xdr:from>
    <xdr:to>
      <xdr:col>0</xdr:col>
      <xdr:colOff>2009042</xdr:colOff>
      <xdr:row>23</xdr:row>
      <xdr:rowOff>175112</xdr:rowOff>
    </xdr:to>
    <xdr:sp macro="" textlink="">
      <xdr:nvSpPr>
        <xdr:cNvPr id="29" name="Rectangle 28">
          <a:hlinkClick xmlns:r="http://schemas.openxmlformats.org/officeDocument/2006/relationships" r:id="rId16"/>
          <a:extLst>
            <a:ext uri="{FF2B5EF4-FFF2-40B4-BE49-F238E27FC236}">
              <a16:creationId xmlns:a16="http://schemas.microsoft.com/office/drawing/2014/main" id="{00000000-0008-0000-0600-00001D000000}"/>
            </a:ext>
          </a:extLst>
        </xdr:cNvPr>
        <xdr:cNvSpPr/>
      </xdr:nvSpPr>
      <xdr:spPr>
        <a:xfrm>
          <a:off x="290146" y="481378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oneCell">
    <xdr:from>
      <xdr:col>0</xdr:col>
      <xdr:colOff>571500</xdr:colOff>
      <xdr:row>2</xdr:row>
      <xdr:rowOff>201083</xdr:rowOff>
    </xdr:from>
    <xdr:to>
      <xdr:col>0</xdr:col>
      <xdr:colOff>1152525</xdr:colOff>
      <xdr:row>6</xdr:row>
      <xdr:rowOff>644</xdr:rowOff>
    </xdr:to>
    <xdr:pic>
      <xdr:nvPicPr>
        <xdr:cNvPr id="3" name="Picture 2" descr="Arti dan Makna Warna Logo Tut Wuri Handayani, Siswa Sudah Tahu?">
          <a:hlinkClick xmlns:r="http://schemas.openxmlformats.org/officeDocument/2006/relationships" r:id="rId13"/>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571500" y="624416"/>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24845</xdr:colOff>
      <xdr:row>13</xdr:row>
      <xdr:rowOff>24846</xdr:rowOff>
    </xdr:from>
    <xdr:to>
      <xdr:col>0</xdr:col>
      <xdr:colOff>270989</xdr:colOff>
      <xdr:row>14</xdr:row>
      <xdr:rowOff>68908</xdr:rowOff>
    </xdr:to>
    <xdr:sp macro="" textlink="">
      <xdr:nvSpPr>
        <xdr:cNvPr id="21" name="Flowchart: Delay 20">
          <a:extLst>
            <a:ext uri="{FF2B5EF4-FFF2-40B4-BE49-F238E27FC236}">
              <a16:creationId xmlns:a16="http://schemas.microsoft.com/office/drawing/2014/main" id="{00000000-0008-0000-0700-000015000000}"/>
            </a:ext>
          </a:extLst>
        </xdr:cNvPr>
        <xdr:cNvSpPr/>
      </xdr:nvSpPr>
      <xdr:spPr>
        <a:xfrm rot="21378363" flipH="1">
          <a:off x="24845" y="2774672"/>
          <a:ext cx="246144" cy="251127"/>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159060</xdr:colOff>
      <xdr:row>10</xdr:row>
      <xdr:rowOff>5130</xdr:rowOff>
    </xdr:from>
    <xdr:to>
      <xdr:col>0</xdr:col>
      <xdr:colOff>1833994</xdr:colOff>
      <xdr:row>11</xdr:row>
      <xdr:rowOff>51024</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159060" y="2169903"/>
          <a:ext cx="1674934" cy="2537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466791</xdr:colOff>
      <xdr:row>11</xdr:row>
      <xdr:rowOff>149939</xdr:rowOff>
    </xdr:from>
    <xdr:to>
      <xdr:col>0</xdr:col>
      <xdr:colOff>1914591</xdr:colOff>
      <xdr:row>12</xdr:row>
      <xdr:rowOff>194632</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a:off x="466791" y="2522530"/>
          <a:ext cx="1447800" cy="2525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296008</xdr:colOff>
      <xdr:row>16</xdr:row>
      <xdr:rowOff>152402</xdr:rowOff>
    </xdr:from>
    <xdr:to>
      <xdr:col>0</xdr:col>
      <xdr:colOff>518746</xdr:colOff>
      <xdr:row>17</xdr:row>
      <xdr:rowOff>152401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296008" y="3543302"/>
          <a:ext cx="222738" cy="209549"/>
        </a:xfrm>
        <a:prstGeom prst="rect">
          <a:avLst/>
        </a:prstGeom>
      </xdr:spPr>
    </xdr:pic>
    <xdr:clientData/>
  </xdr:twoCellAnchor>
  <xdr:twoCellAnchor editAs="absolute">
    <xdr:from>
      <xdr:col>0</xdr:col>
      <xdr:colOff>137078</xdr:colOff>
      <xdr:row>13</xdr:row>
      <xdr:rowOff>25381</xdr:rowOff>
    </xdr:from>
    <xdr:to>
      <xdr:col>0</xdr:col>
      <xdr:colOff>1971607</xdr:colOff>
      <xdr:row>14</xdr:row>
      <xdr:rowOff>73005</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137078" y="2813608"/>
          <a:ext cx="1834529" cy="255442"/>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tx1"/>
              </a:solidFill>
              <a:sym typeface="Wingdings" panose="05000000000000000000" pitchFamily="2" charset="2"/>
            </a:rPr>
            <a:t></a:t>
          </a:r>
          <a:r>
            <a:rPr lang="en-GB" sz="1400">
              <a:solidFill>
                <a:schemeClr val="tx1"/>
              </a:solidFill>
              <a:sym typeface="Wingdings" panose="05000000000000000000" pitchFamily="2" charset="2"/>
            </a:rPr>
            <a:t> </a:t>
          </a:r>
          <a:r>
            <a:rPr lang="en-GB" sz="1100">
              <a:solidFill>
                <a:schemeClr val="tx1"/>
              </a:solidFill>
              <a:sym typeface="Wingdings" panose="05000000000000000000" pitchFamily="2" charset="2"/>
            </a:rPr>
            <a:t> </a:t>
          </a:r>
          <a:r>
            <a:rPr lang="en-GB" sz="1100">
              <a:solidFill>
                <a:schemeClr val="tx1"/>
              </a:solidFill>
              <a:sym typeface="Webdings" panose="05030102010509060703" pitchFamily="18" charset="2"/>
            </a:rPr>
            <a:t>   </a:t>
          </a:r>
          <a:r>
            <a:rPr lang="en-GB" sz="1100">
              <a:solidFill>
                <a:schemeClr val="tx1"/>
              </a:solidFill>
            </a:rPr>
            <a:t>B.INDONESIA</a:t>
          </a:r>
        </a:p>
      </xdr:txBody>
    </xdr:sp>
    <xdr:clientData/>
  </xdr:twoCellAnchor>
  <xdr:twoCellAnchor editAs="absolute">
    <xdr:from>
      <xdr:col>0</xdr:col>
      <xdr:colOff>126822</xdr:colOff>
      <xdr:row>14</xdr:row>
      <xdr:rowOff>127957</xdr:rowOff>
    </xdr:from>
    <xdr:to>
      <xdr:col>0</xdr:col>
      <xdr:colOff>1907264</xdr:colOff>
      <xdr:row>15</xdr:row>
      <xdr:rowOff>172651</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126822" y="3124002"/>
          <a:ext cx="1780442" cy="2525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71870</xdr:colOff>
      <xdr:row>16</xdr:row>
      <xdr:rowOff>40034</xdr:rowOff>
    </xdr:from>
    <xdr:to>
      <xdr:col>0</xdr:col>
      <xdr:colOff>1852312</xdr:colOff>
      <xdr:row>17</xdr:row>
      <xdr:rowOff>87658</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700-000008000000}"/>
                </a:ext>
              </a:extLst>
            </xdr:cNvPr>
            <xdr:cNvSpPr/>
          </xdr:nvSpPr>
          <xdr:spPr>
            <a:xfrm>
              <a:off x="71870" y="3451716"/>
              <a:ext cx="1780442" cy="2554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8" name="Rectangle 7">
              <a:hlinkClick xmlns:r="http://schemas.openxmlformats.org/officeDocument/2006/relationships" r:id="rId8"/>
              <a:extLst>
                <a:ext uri="{FF2B5EF4-FFF2-40B4-BE49-F238E27FC236}">
                  <a16:creationId xmlns:a16="http://schemas.microsoft.com/office/drawing/2014/main" id="{00000000-0008-0000-0600-000008000000}"/>
                </a:ext>
              </a:extLst>
            </xdr:cNvPr>
            <xdr:cNvSpPr/>
          </xdr:nvSpPr>
          <xdr:spPr>
            <a:xfrm>
              <a:off x="71870" y="3451716"/>
              <a:ext cx="1780442" cy="2554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138545</xdr:colOff>
      <xdr:row>17</xdr:row>
      <xdr:rowOff>135284</xdr:rowOff>
    </xdr:from>
    <xdr:to>
      <xdr:col>0</xdr:col>
      <xdr:colOff>1918987</xdr:colOff>
      <xdr:row>18</xdr:row>
      <xdr:rowOff>182908</xdr:rowOff>
    </xdr:to>
    <xdr:sp macro="" textlink="">
      <xdr:nvSpPr>
        <xdr:cNvPr id="9" name="Rectangle 8">
          <a:hlinkClick xmlns:r="http://schemas.openxmlformats.org/officeDocument/2006/relationships" r:id="rId9"/>
          <a:extLst>
            <a:ext uri="{FF2B5EF4-FFF2-40B4-BE49-F238E27FC236}">
              <a16:creationId xmlns:a16="http://schemas.microsoft.com/office/drawing/2014/main" id="{00000000-0008-0000-0700-000009000000}"/>
            </a:ext>
          </a:extLst>
        </xdr:cNvPr>
        <xdr:cNvSpPr/>
      </xdr:nvSpPr>
      <xdr:spPr>
        <a:xfrm>
          <a:off x="138545" y="3754784"/>
          <a:ext cx="1780442" cy="2554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129020</xdr:colOff>
      <xdr:row>19</xdr:row>
      <xdr:rowOff>30509</xdr:rowOff>
    </xdr:from>
    <xdr:to>
      <xdr:col>0</xdr:col>
      <xdr:colOff>1909462</xdr:colOff>
      <xdr:row>20</xdr:row>
      <xdr:rowOff>78132</xdr:rowOff>
    </xdr:to>
    <xdr:sp macro="" textlink="">
      <xdr:nvSpPr>
        <xdr:cNvPr id="10" name="Rectangle 9">
          <a:hlinkClick xmlns:r="http://schemas.openxmlformats.org/officeDocument/2006/relationships" r:id="rId10"/>
          <a:extLst>
            <a:ext uri="{FF2B5EF4-FFF2-40B4-BE49-F238E27FC236}">
              <a16:creationId xmlns:a16="http://schemas.microsoft.com/office/drawing/2014/main" id="{00000000-0008-0000-0700-00000A000000}"/>
            </a:ext>
          </a:extLst>
        </xdr:cNvPr>
        <xdr:cNvSpPr/>
      </xdr:nvSpPr>
      <xdr:spPr>
        <a:xfrm>
          <a:off x="129020" y="4065645"/>
          <a:ext cx="1780442" cy="2554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152466</xdr:colOff>
      <xdr:row>20</xdr:row>
      <xdr:rowOff>144808</xdr:rowOff>
    </xdr:from>
    <xdr:to>
      <xdr:col>0</xdr:col>
      <xdr:colOff>1871362</xdr:colOff>
      <xdr:row>21</xdr:row>
      <xdr:rowOff>192433</xdr:rowOff>
    </xdr:to>
    <xdr:sp macro="" textlink="">
      <xdr:nvSpPr>
        <xdr:cNvPr id="11" name="Rectangle 10">
          <a:hlinkClick xmlns:r="http://schemas.openxmlformats.org/officeDocument/2006/relationships" r:id="rId11"/>
          <a:extLst>
            <a:ext uri="{FF2B5EF4-FFF2-40B4-BE49-F238E27FC236}">
              <a16:creationId xmlns:a16="http://schemas.microsoft.com/office/drawing/2014/main" id="{00000000-0008-0000-0700-00000B000000}"/>
            </a:ext>
          </a:extLst>
        </xdr:cNvPr>
        <xdr:cNvSpPr/>
      </xdr:nvSpPr>
      <xdr:spPr>
        <a:xfrm>
          <a:off x="152466" y="4387763"/>
          <a:ext cx="1718896" cy="2554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161991</xdr:colOff>
      <xdr:row>22</xdr:row>
      <xdr:rowOff>40034</xdr:rowOff>
    </xdr:from>
    <xdr:to>
      <xdr:col>0</xdr:col>
      <xdr:colOff>1880887</xdr:colOff>
      <xdr:row>23</xdr:row>
      <xdr:rowOff>87658</xdr:rowOff>
    </xdr:to>
    <xdr:sp macro="" textlink="">
      <xdr:nvSpPr>
        <xdr:cNvPr id="12" name="Rectangle 11">
          <a:hlinkClick xmlns:r="http://schemas.openxmlformats.org/officeDocument/2006/relationships" r:id="rId12"/>
          <a:extLst>
            <a:ext uri="{FF2B5EF4-FFF2-40B4-BE49-F238E27FC236}">
              <a16:creationId xmlns:a16="http://schemas.microsoft.com/office/drawing/2014/main" id="{00000000-0008-0000-0700-00000C000000}"/>
            </a:ext>
          </a:extLst>
        </xdr:cNvPr>
        <xdr:cNvSpPr/>
      </xdr:nvSpPr>
      <xdr:spPr>
        <a:xfrm>
          <a:off x="161991" y="4698625"/>
          <a:ext cx="1718896" cy="2554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114366</xdr:colOff>
      <xdr:row>8</xdr:row>
      <xdr:rowOff>17321</xdr:rowOff>
    </xdr:from>
    <xdr:to>
      <xdr:col>0</xdr:col>
      <xdr:colOff>1914591</xdr:colOff>
      <xdr:row>9</xdr:row>
      <xdr:rowOff>160195</xdr:rowOff>
    </xdr:to>
    <xdr:sp macro="" textlink="">
      <xdr:nvSpPr>
        <xdr:cNvPr id="13" name="Rectangle 12">
          <a:hlinkClick xmlns:r="http://schemas.openxmlformats.org/officeDocument/2006/relationships" r:id="rId13"/>
          <a:extLst>
            <a:ext uri="{FF2B5EF4-FFF2-40B4-BE49-F238E27FC236}">
              <a16:creationId xmlns:a16="http://schemas.microsoft.com/office/drawing/2014/main" id="{00000000-0008-0000-0700-00000D000000}"/>
            </a:ext>
          </a:extLst>
        </xdr:cNvPr>
        <xdr:cNvSpPr/>
      </xdr:nvSpPr>
      <xdr:spPr>
        <a:xfrm>
          <a:off x="114366" y="1766457"/>
          <a:ext cx="1800225" cy="3506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181041</xdr:colOff>
      <xdr:row>25</xdr:row>
      <xdr:rowOff>7797</xdr:rowOff>
    </xdr:from>
    <xdr:to>
      <xdr:col>0</xdr:col>
      <xdr:colOff>1899937</xdr:colOff>
      <xdr:row>26</xdr:row>
      <xdr:rowOff>57152</xdr:rowOff>
    </xdr:to>
    <xdr:sp macro="" textlink="">
      <xdr:nvSpPr>
        <xdr:cNvPr id="14" name="Rectangle 13">
          <a:hlinkClick xmlns:r="http://schemas.openxmlformats.org/officeDocument/2006/relationships" r:id="rId14"/>
          <a:extLst>
            <a:ext uri="{FF2B5EF4-FFF2-40B4-BE49-F238E27FC236}">
              <a16:creationId xmlns:a16="http://schemas.microsoft.com/office/drawing/2014/main" id="{00000000-0008-0000-0700-00000E000000}"/>
            </a:ext>
          </a:extLst>
        </xdr:cNvPr>
        <xdr:cNvSpPr/>
      </xdr:nvSpPr>
      <xdr:spPr>
        <a:xfrm>
          <a:off x="181041" y="5284647"/>
          <a:ext cx="1718896" cy="25890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171516</xdr:colOff>
      <xdr:row>26</xdr:row>
      <xdr:rowOff>93522</xdr:rowOff>
    </xdr:from>
    <xdr:to>
      <xdr:col>0</xdr:col>
      <xdr:colOff>1890412</xdr:colOff>
      <xdr:row>27</xdr:row>
      <xdr:rowOff>122096</xdr:rowOff>
    </xdr:to>
    <xdr:sp macro="" textlink="">
      <xdr:nvSpPr>
        <xdr:cNvPr id="15" name="Rectangle 14">
          <a:hlinkClick xmlns:r="http://schemas.openxmlformats.org/officeDocument/2006/relationships" r:id="rId15"/>
          <a:extLst>
            <a:ext uri="{FF2B5EF4-FFF2-40B4-BE49-F238E27FC236}">
              <a16:creationId xmlns:a16="http://schemas.microsoft.com/office/drawing/2014/main" id="{00000000-0008-0000-0700-00000F000000}"/>
            </a:ext>
          </a:extLst>
        </xdr:cNvPr>
        <xdr:cNvSpPr/>
      </xdr:nvSpPr>
      <xdr:spPr>
        <a:xfrm>
          <a:off x="171516" y="5579922"/>
          <a:ext cx="1718896" cy="2381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181041</xdr:colOff>
      <xdr:row>23</xdr:row>
      <xdr:rowOff>144809</xdr:rowOff>
    </xdr:from>
    <xdr:to>
      <xdr:col>0</xdr:col>
      <xdr:colOff>1899937</xdr:colOff>
      <xdr:row>24</xdr:row>
      <xdr:rowOff>192433</xdr:rowOff>
    </xdr:to>
    <xdr:sp macro="" textlink="">
      <xdr:nvSpPr>
        <xdr:cNvPr id="16" name="Rectangle 15">
          <a:hlinkClick xmlns:r="http://schemas.openxmlformats.org/officeDocument/2006/relationships" r:id="rId16"/>
          <a:extLst>
            <a:ext uri="{FF2B5EF4-FFF2-40B4-BE49-F238E27FC236}">
              <a16:creationId xmlns:a16="http://schemas.microsoft.com/office/drawing/2014/main" id="{00000000-0008-0000-0700-000010000000}"/>
            </a:ext>
          </a:extLst>
        </xdr:cNvPr>
        <xdr:cNvSpPr/>
      </xdr:nvSpPr>
      <xdr:spPr>
        <a:xfrm>
          <a:off x="181041" y="5011218"/>
          <a:ext cx="1718896" cy="2554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absolute">
    <xdr:from>
      <xdr:col>0</xdr:col>
      <xdr:colOff>207065</xdr:colOff>
      <xdr:row>11</xdr:row>
      <xdr:rowOff>173934</xdr:rowOff>
    </xdr:from>
    <xdr:to>
      <xdr:col>0</xdr:col>
      <xdr:colOff>429803</xdr:colOff>
      <xdr:row>12</xdr:row>
      <xdr:rowOff>176418</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207065" y="2509630"/>
          <a:ext cx="222738" cy="209549"/>
        </a:xfrm>
        <a:prstGeom prst="rect">
          <a:avLst/>
        </a:prstGeom>
      </xdr:spPr>
    </xdr:pic>
    <xdr:clientData/>
  </xdr:twoCellAnchor>
  <xdr:twoCellAnchor editAs="oneCell">
    <xdr:from>
      <xdr:col>0</xdr:col>
      <xdr:colOff>604630</xdr:colOff>
      <xdr:row>4</xdr:row>
      <xdr:rowOff>49696</xdr:rowOff>
    </xdr:from>
    <xdr:to>
      <xdr:col>0</xdr:col>
      <xdr:colOff>1185655</xdr:colOff>
      <xdr:row>6</xdr:row>
      <xdr:rowOff>103902</xdr:rowOff>
    </xdr:to>
    <xdr:pic>
      <xdr:nvPicPr>
        <xdr:cNvPr id="22" name="Picture 21" descr="Arti dan Makna Warna Logo Tut Wuri Handayani, Siswa Sudah Tahu?">
          <a:hlinkClick xmlns:r="http://schemas.openxmlformats.org/officeDocument/2006/relationships" r:id="rId13"/>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604630" y="687457"/>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97974</xdr:colOff>
      <xdr:row>12</xdr:row>
      <xdr:rowOff>108859</xdr:rowOff>
    </xdr:from>
    <xdr:to>
      <xdr:col>0</xdr:col>
      <xdr:colOff>344118</xdr:colOff>
      <xdr:row>13</xdr:row>
      <xdr:rowOff>160670</xdr:rowOff>
    </xdr:to>
    <xdr:sp macro="" textlink="">
      <xdr:nvSpPr>
        <xdr:cNvPr id="17" name="Flowchart: Delay 16">
          <a:extLst>
            <a:ext uri="{FF2B5EF4-FFF2-40B4-BE49-F238E27FC236}">
              <a16:creationId xmlns:a16="http://schemas.microsoft.com/office/drawing/2014/main" id="{00000000-0008-0000-0800-000011000000}"/>
            </a:ext>
          </a:extLst>
        </xdr:cNvPr>
        <xdr:cNvSpPr/>
      </xdr:nvSpPr>
      <xdr:spPr>
        <a:xfrm flipH="1">
          <a:off x="97974" y="2871109"/>
          <a:ext cx="246144" cy="261361"/>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220540</xdr:colOff>
      <xdr:row>7</xdr:row>
      <xdr:rowOff>186103</xdr:rowOff>
    </xdr:from>
    <xdr:to>
      <xdr:col>0</xdr:col>
      <xdr:colOff>1895474</xdr:colOff>
      <xdr:row>9</xdr:row>
      <xdr:rowOff>24178</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220540" y="1900603"/>
          <a:ext cx="1674934"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528271</xdr:colOff>
      <xdr:row>9</xdr:row>
      <xdr:rowOff>123093</xdr:rowOff>
    </xdr:from>
    <xdr:to>
      <xdr:col>0</xdr:col>
      <xdr:colOff>1976071</xdr:colOff>
      <xdr:row>10</xdr:row>
      <xdr:rowOff>167786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528271" y="2256693"/>
          <a:ext cx="1447800" cy="2542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305533</xdr:colOff>
      <xdr:row>9</xdr:row>
      <xdr:rowOff>142877</xdr:rowOff>
    </xdr:from>
    <xdr:to>
      <xdr:col>0</xdr:col>
      <xdr:colOff>528271</xdr:colOff>
      <xdr:row>10</xdr:row>
      <xdr:rowOff>142876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305533" y="2276477"/>
          <a:ext cx="222738" cy="209549"/>
        </a:xfrm>
        <a:prstGeom prst="rect">
          <a:avLst/>
        </a:prstGeom>
      </xdr:spPr>
    </xdr:pic>
    <xdr:clientData/>
  </xdr:twoCellAnchor>
  <xdr:twoCellAnchor editAs="absolute">
    <xdr:from>
      <xdr:col>0</xdr:col>
      <xdr:colOff>198559</xdr:colOff>
      <xdr:row>10</xdr:row>
      <xdr:rowOff>208085</xdr:rowOff>
    </xdr:from>
    <xdr:to>
      <xdr:col>0</xdr:col>
      <xdr:colOff>1976071</xdr:colOff>
      <xdr:row>12</xdr:row>
      <xdr:rowOff>46159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800-000006000000}"/>
            </a:ext>
          </a:extLst>
        </xdr:cNvPr>
        <xdr:cNvSpPr/>
      </xdr:nvSpPr>
      <xdr:spPr>
        <a:xfrm>
          <a:off x="198559" y="2551235"/>
          <a:ext cx="177751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188302</xdr:colOff>
      <xdr:row>12</xdr:row>
      <xdr:rowOff>101111</xdr:rowOff>
    </xdr:from>
    <xdr:to>
      <xdr:col>1</xdr:col>
      <xdr:colOff>20410</xdr:colOff>
      <xdr:row>13</xdr:row>
      <xdr:rowOff>145805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800-000007000000}"/>
            </a:ext>
          </a:extLst>
        </xdr:cNvPr>
        <xdr:cNvSpPr/>
      </xdr:nvSpPr>
      <xdr:spPr>
        <a:xfrm>
          <a:off x="188302" y="2866082"/>
          <a:ext cx="1839162" cy="255605"/>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1">
              <a:solidFill>
                <a:schemeClr val="tx1"/>
              </a:solidFill>
              <a:sym typeface="Wingdings" panose="05000000000000000000" pitchFamily="2" charset="2"/>
            </a:rPr>
            <a:t></a:t>
          </a:r>
          <a:r>
            <a:rPr lang="en-GB" sz="1100" b="1">
              <a:solidFill>
                <a:schemeClr val="tx1"/>
              </a:solidFill>
              <a:sym typeface="Wingdings" panose="05000000000000000000" pitchFamily="2" charset="2"/>
            </a:rPr>
            <a:t> </a:t>
          </a:r>
          <a:r>
            <a:rPr lang="en-GB" sz="1100" b="1">
              <a:solidFill>
                <a:schemeClr val="tx1"/>
              </a:solidFill>
              <a:sym typeface="Webdings" panose="05030102010509060703" pitchFamily="18" charset="2"/>
            </a:rPr>
            <a:t>   </a:t>
          </a:r>
          <a:r>
            <a:rPr lang="en-GB" sz="1100" b="1">
              <a:solidFill>
                <a:schemeClr val="tx1"/>
              </a:solidFill>
            </a:rPr>
            <a:t>MATEMATIKA</a:t>
          </a:r>
        </a:p>
      </xdr:txBody>
    </xdr:sp>
    <xdr:clientData/>
  </xdr:twoCellAnchor>
  <xdr:twoCellAnchor editAs="absolute">
    <xdr:from>
      <xdr:col>0</xdr:col>
      <xdr:colOff>133350</xdr:colOff>
      <xdr:row>14</xdr:row>
      <xdr:rowOff>13188</xdr:rowOff>
    </xdr:from>
    <xdr:to>
      <xdr:col>0</xdr:col>
      <xdr:colOff>1913792</xdr:colOff>
      <xdr:row>15</xdr:row>
      <xdr:rowOff>60812</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800-000008000000}"/>
                </a:ext>
              </a:extLst>
            </xdr:cNvPr>
            <xdr:cNvSpPr/>
          </xdr:nvSpPr>
          <xdr:spPr>
            <a:xfrm>
              <a:off x="133350" y="319453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8" name="Rectangle 7">
              <a:hlinkClick xmlns:r="http://schemas.openxmlformats.org/officeDocument/2006/relationships" r:id="rId8"/>
              <a:extLst>
                <a:ext uri="{FF2B5EF4-FFF2-40B4-BE49-F238E27FC236}">
                  <a16:creationId xmlns:a16="http://schemas.microsoft.com/office/drawing/2014/main" id="{00000000-0008-0000-0800-000008000000}"/>
                </a:ext>
              </a:extLst>
            </xdr:cNvPr>
            <xdr:cNvSpPr/>
          </xdr:nvSpPr>
          <xdr:spPr>
            <a:xfrm>
              <a:off x="133350" y="319453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200025</xdr:colOff>
      <xdr:row>15</xdr:row>
      <xdr:rowOff>108438</xdr:rowOff>
    </xdr:from>
    <xdr:to>
      <xdr:col>0</xdr:col>
      <xdr:colOff>1980467</xdr:colOff>
      <xdr:row>16</xdr:row>
      <xdr:rowOff>156062</xdr:rowOff>
    </xdr:to>
    <xdr:sp macro="" textlink="">
      <xdr:nvSpPr>
        <xdr:cNvPr id="9" name="Rectangle 8">
          <a:hlinkClick xmlns:r="http://schemas.openxmlformats.org/officeDocument/2006/relationships" r:id="rId9"/>
          <a:extLst>
            <a:ext uri="{FF2B5EF4-FFF2-40B4-BE49-F238E27FC236}">
              <a16:creationId xmlns:a16="http://schemas.microsoft.com/office/drawing/2014/main" id="{00000000-0008-0000-0800-000009000000}"/>
            </a:ext>
          </a:extLst>
        </xdr:cNvPr>
        <xdr:cNvSpPr/>
      </xdr:nvSpPr>
      <xdr:spPr>
        <a:xfrm>
          <a:off x="200025" y="349933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190500</xdr:colOff>
      <xdr:row>17</xdr:row>
      <xdr:rowOff>3663</xdr:rowOff>
    </xdr:from>
    <xdr:to>
      <xdr:col>0</xdr:col>
      <xdr:colOff>1970942</xdr:colOff>
      <xdr:row>18</xdr:row>
      <xdr:rowOff>51287</xdr:rowOff>
    </xdr:to>
    <xdr:sp macro="" textlink="">
      <xdr:nvSpPr>
        <xdr:cNvPr id="10" name="Rectangle 9">
          <a:hlinkClick xmlns:r="http://schemas.openxmlformats.org/officeDocument/2006/relationships" r:id="rId10"/>
          <a:extLst>
            <a:ext uri="{FF2B5EF4-FFF2-40B4-BE49-F238E27FC236}">
              <a16:creationId xmlns:a16="http://schemas.microsoft.com/office/drawing/2014/main" id="{00000000-0008-0000-0800-00000A000000}"/>
            </a:ext>
          </a:extLst>
        </xdr:cNvPr>
        <xdr:cNvSpPr/>
      </xdr:nvSpPr>
      <xdr:spPr>
        <a:xfrm>
          <a:off x="190500" y="381366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213946</xdr:colOff>
      <xdr:row>18</xdr:row>
      <xdr:rowOff>117963</xdr:rowOff>
    </xdr:from>
    <xdr:to>
      <xdr:col>0</xdr:col>
      <xdr:colOff>1932842</xdr:colOff>
      <xdr:row>19</xdr:row>
      <xdr:rowOff>165587</xdr:rowOff>
    </xdr:to>
    <xdr:sp macro="" textlink="">
      <xdr:nvSpPr>
        <xdr:cNvPr id="11" name="Rectangle 10">
          <a:hlinkClick xmlns:r="http://schemas.openxmlformats.org/officeDocument/2006/relationships" r:id="rId11"/>
          <a:extLst>
            <a:ext uri="{FF2B5EF4-FFF2-40B4-BE49-F238E27FC236}">
              <a16:creationId xmlns:a16="http://schemas.microsoft.com/office/drawing/2014/main" id="{00000000-0008-0000-0800-00000B000000}"/>
            </a:ext>
          </a:extLst>
        </xdr:cNvPr>
        <xdr:cNvSpPr/>
      </xdr:nvSpPr>
      <xdr:spPr>
        <a:xfrm>
          <a:off x="213946" y="413751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223471</xdr:colOff>
      <xdr:row>20</xdr:row>
      <xdr:rowOff>13188</xdr:rowOff>
    </xdr:from>
    <xdr:to>
      <xdr:col>0</xdr:col>
      <xdr:colOff>1942367</xdr:colOff>
      <xdr:row>21</xdr:row>
      <xdr:rowOff>60812</xdr:rowOff>
    </xdr:to>
    <xdr:sp macro="" textlink="">
      <xdr:nvSpPr>
        <xdr:cNvPr id="12" name="Rectangle 11">
          <a:hlinkClick xmlns:r="http://schemas.openxmlformats.org/officeDocument/2006/relationships" r:id="rId12"/>
          <a:extLst>
            <a:ext uri="{FF2B5EF4-FFF2-40B4-BE49-F238E27FC236}">
              <a16:creationId xmlns:a16="http://schemas.microsoft.com/office/drawing/2014/main" id="{00000000-0008-0000-0800-00000C000000}"/>
            </a:ext>
          </a:extLst>
        </xdr:cNvPr>
        <xdr:cNvSpPr/>
      </xdr:nvSpPr>
      <xdr:spPr>
        <a:xfrm>
          <a:off x="223471" y="445183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175846</xdr:colOff>
      <xdr:row>6</xdr:row>
      <xdr:rowOff>142875</xdr:rowOff>
    </xdr:from>
    <xdr:to>
      <xdr:col>0</xdr:col>
      <xdr:colOff>1976071</xdr:colOff>
      <xdr:row>7</xdr:row>
      <xdr:rowOff>133350</xdr:rowOff>
    </xdr:to>
    <xdr:sp macro="" textlink="">
      <xdr:nvSpPr>
        <xdr:cNvPr id="13" name="Rectangle 12">
          <a:hlinkClick xmlns:r="http://schemas.openxmlformats.org/officeDocument/2006/relationships" r:id="rId13"/>
          <a:extLst>
            <a:ext uri="{FF2B5EF4-FFF2-40B4-BE49-F238E27FC236}">
              <a16:creationId xmlns:a16="http://schemas.microsoft.com/office/drawing/2014/main" id="{00000000-0008-0000-0800-00000D000000}"/>
            </a:ext>
          </a:extLst>
        </xdr:cNvPr>
        <xdr:cNvSpPr/>
      </xdr:nvSpPr>
      <xdr:spPr>
        <a:xfrm>
          <a:off x="175846" y="1495425"/>
          <a:ext cx="1800225"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242521</xdr:colOff>
      <xdr:row>23</xdr:row>
      <xdr:rowOff>3663</xdr:rowOff>
    </xdr:from>
    <xdr:to>
      <xdr:col>0</xdr:col>
      <xdr:colOff>1961417</xdr:colOff>
      <xdr:row>24</xdr:row>
      <xdr:rowOff>51287</xdr:rowOff>
    </xdr:to>
    <xdr:sp macro="" textlink="">
      <xdr:nvSpPr>
        <xdr:cNvPr id="14" name="Rectangle 13">
          <a:hlinkClick xmlns:r="http://schemas.openxmlformats.org/officeDocument/2006/relationships" r:id="rId14"/>
          <a:extLst>
            <a:ext uri="{FF2B5EF4-FFF2-40B4-BE49-F238E27FC236}">
              <a16:creationId xmlns:a16="http://schemas.microsoft.com/office/drawing/2014/main" id="{00000000-0008-0000-0800-00000E000000}"/>
            </a:ext>
          </a:extLst>
        </xdr:cNvPr>
        <xdr:cNvSpPr/>
      </xdr:nvSpPr>
      <xdr:spPr>
        <a:xfrm>
          <a:off x="242521" y="50709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242521</xdr:colOff>
      <xdr:row>24</xdr:row>
      <xdr:rowOff>117963</xdr:rowOff>
    </xdr:from>
    <xdr:to>
      <xdr:col>0</xdr:col>
      <xdr:colOff>1961417</xdr:colOff>
      <xdr:row>25</xdr:row>
      <xdr:rowOff>165587</xdr:rowOff>
    </xdr:to>
    <xdr:sp macro="" textlink="">
      <xdr:nvSpPr>
        <xdr:cNvPr id="15" name="Rectangle 14">
          <a:hlinkClick xmlns:r="http://schemas.openxmlformats.org/officeDocument/2006/relationships" r:id="rId15"/>
          <a:extLst>
            <a:ext uri="{FF2B5EF4-FFF2-40B4-BE49-F238E27FC236}">
              <a16:creationId xmlns:a16="http://schemas.microsoft.com/office/drawing/2014/main" id="{00000000-0008-0000-0800-00000F000000}"/>
            </a:ext>
          </a:extLst>
        </xdr:cNvPr>
        <xdr:cNvSpPr/>
      </xdr:nvSpPr>
      <xdr:spPr>
        <a:xfrm>
          <a:off x="242521" y="539481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242521</xdr:colOff>
      <xdr:row>21</xdr:row>
      <xdr:rowOff>117963</xdr:rowOff>
    </xdr:from>
    <xdr:to>
      <xdr:col>0</xdr:col>
      <xdr:colOff>1961417</xdr:colOff>
      <xdr:row>22</xdr:row>
      <xdr:rowOff>165587</xdr:rowOff>
    </xdr:to>
    <xdr:sp macro="" textlink="">
      <xdr:nvSpPr>
        <xdr:cNvPr id="16" name="Rectangle 15">
          <a:hlinkClick xmlns:r="http://schemas.openxmlformats.org/officeDocument/2006/relationships" r:id="rId16"/>
          <a:extLst>
            <a:ext uri="{FF2B5EF4-FFF2-40B4-BE49-F238E27FC236}">
              <a16:creationId xmlns:a16="http://schemas.microsoft.com/office/drawing/2014/main" id="{00000000-0008-0000-0800-000010000000}"/>
            </a:ext>
          </a:extLst>
        </xdr:cNvPr>
        <xdr:cNvSpPr/>
      </xdr:nvSpPr>
      <xdr:spPr>
        <a:xfrm>
          <a:off x="242521" y="47661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oneCell">
    <xdr:from>
      <xdr:col>0</xdr:col>
      <xdr:colOff>542925</xdr:colOff>
      <xdr:row>4</xdr:row>
      <xdr:rowOff>57150</xdr:rowOff>
    </xdr:from>
    <xdr:to>
      <xdr:col>0</xdr:col>
      <xdr:colOff>1123950</xdr:colOff>
      <xdr:row>6</xdr:row>
      <xdr:rowOff>111770</xdr:rowOff>
    </xdr:to>
    <xdr:pic>
      <xdr:nvPicPr>
        <xdr:cNvPr id="18" name="Picture 17" descr="Arti dan Makna Warna Logo Tut Wuri Handayani, Siswa Sudah Tahu?">
          <a:hlinkClick xmlns:r="http://schemas.openxmlformats.org/officeDocument/2006/relationships" r:id="rId13"/>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542925" y="68580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58508</xdr:colOff>
      <xdr:row>15</xdr:row>
      <xdr:rowOff>0</xdr:rowOff>
    </xdr:from>
    <xdr:to>
      <xdr:col>0</xdr:col>
      <xdr:colOff>323189</xdr:colOff>
      <xdr:row>16</xdr:row>
      <xdr:rowOff>49090</xdr:rowOff>
    </xdr:to>
    <xdr:sp macro="" textlink="">
      <xdr:nvSpPr>
        <xdr:cNvPr id="17" name="Flowchart: Delay 16">
          <a:extLst>
            <a:ext uri="{FF2B5EF4-FFF2-40B4-BE49-F238E27FC236}">
              <a16:creationId xmlns:a16="http://schemas.microsoft.com/office/drawing/2014/main" id="{00000000-0008-0000-0900-000011000000}"/>
            </a:ext>
          </a:extLst>
        </xdr:cNvPr>
        <xdr:cNvSpPr/>
      </xdr:nvSpPr>
      <xdr:spPr>
        <a:xfrm flipH="1">
          <a:off x="58508" y="3438525"/>
          <a:ext cx="264681"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solidFill>
          </a:endParaRPr>
        </a:p>
      </xdr:txBody>
    </xdr:sp>
    <xdr:clientData/>
  </xdr:twoCellAnchor>
  <xdr:twoCellAnchor editAs="absolute">
    <xdr:from>
      <xdr:col>0</xdr:col>
      <xdr:colOff>239590</xdr:colOff>
      <xdr:row>8</xdr:row>
      <xdr:rowOff>176578</xdr:rowOff>
    </xdr:from>
    <xdr:to>
      <xdr:col>0</xdr:col>
      <xdr:colOff>1914524</xdr:colOff>
      <xdr:row>10</xdr:row>
      <xdr:rowOff>14653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900-000003000000}"/>
            </a:ext>
          </a:extLst>
        </xdr:cNvPr>
        <xdr:cNvSpPr/>
      </xdr:nvSpPr>
      <xdr:spPr>
        <a:xfrm>
          <a:off x="239590" y="2148253"/>
          <a:ext cx="1674934"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547321</xdr:colOff>
      <xdr:row>10</xdr:row>
      <xdr:rowOff>113568</xdr:rowOff>
    </xdr:from>
    <xdr:to>
      <xdr:col>0</xdr:col>
      <xdr:colOff>1995121</xdr:colOff>
      <xdr:row>11</xdr:row>
      <xdr:rowOff>158261</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900-000004000000}"/>
            </a:ext>
          </a:extLst>
        </xdr:cNvPr>
        <xdr:cNvSpPr/>
      </xdr:nvSpPr>
      <xdr:spPr>
        <a:xfrm>
          <a:off x="547321" y="2504343"/>
          <a:ext cx="1447800" cy="2542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324583</xdr:colOff>
      <xdr:row>10</xdr:row>
      <xdr:rowOff>133352</xdr:rowOff>
    </xdr:from>
    <xdr:to>
      <xdr:col>0</xdr:col>
      <xdr:colOff>547321</xdr:colOff>
      <xdr:row>11</xdr:row>
      <xdr:rowOff>133351</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324583" y="2524127"/>
          <a:ext cx="222738" cy="209549"/>
        </a:xfrm>
        <a:prstGeom prst="rect">
          <a:avLst/>
        </a:prstGeom>
      </xdr:spPr>
    </xdr:pic>
    <xdr:clientData/>
  </xdr:twoCellAnchor>
  <xdr:twoCellAnchor editAs="absolute">
    <xdr:from>
      <xdr:col>0</xdr:col>
      <xdr:colOff>217609</xdr:colOff>
      <xdr:row>11</xdr:row>
      <xdr:rowOff>198560</xdr:rowOff>
    </xdr:from>
    <xdr:to>
      <xdr:col>0</xdr:col>
      <xdr:colOff>1995121</xdr:colOff>
      <xdr:row>13</xdr:row>
      <xdr:rowOff>36634</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900-000006000000}"/>
            </a:ext>
          </a:extLst>
        </xdr:cNvPr>
        <xdr:cNvSpPr/>
      </xdr:nvSpPr>
      <xdr:spPr>
        <a:xfrm>
          <a:off x="217609" y="2798885"/>
          <a:ext cx="177751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207352</xdr:colOff>
      <xdr:row>13</xdr:row>
      <xdr:rowOff>91586</xdr:rowOff>
    </xdr:from>
    <xdr:to>
      <xdr:col>0</xdr:col>
      <xdr:colOff>1987794</xdr:colOff>
      <xdr:row>14</xdr:row>
      <xdr:rowOff>136280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900-000007000000}"/>
            </a:ext>
          </a:extLst>
        </xdr:cNvPr>
        <xdr:cNvSpPr/>
      </xdr:nvSpPr>
      <xdr:spPr>
        <a:xfrm>
          <a:off x="207352" y="3111011"/>
          <a:ext cx="1780442" cy="2542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183696</xdr:colOff>
      <xdr:row>15</xdr:row>
      <xdr:rowOff>3663</xdr:rowOff>
    </xdr:from>
    <xdr:to>
      <xdr:col>1</xdr:col>
      <xdr:colOff>57150</xdr:colOff>
      <xdr:row>16</xdr:row>
      <xdr:rowOff>51287</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900-000008000000}"/>
                </a:ext>
              </a:extLst>
            </xdr:cNvPr>
            <xdr:cNvSpPr/>
          </xdr:nvSpPr>
          <xdr:spPr>
            <a:xfrm>
              <a:off x="183696" y="3444909"/>
              <a:ext cx="1880508" cy="258535"/>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1600" b="1" i="1">
                      <a:solidFill>
                        <a:schemeClr val="tx1"/>
                      </a:solidFill>
                      <a:latin typeface="Cambria Math" panose="02040503050406030204" pitchFamily="18" charset="0"/>
                      <a:sym typeface="Wingdings" panose="05000000000000000000" pitchFamily="2" charset="2"/>
                    </a:rPr>
                    <m:t> </m:t>
                  </m:r>
                  <m:r>
                    <a:rPr lang="en-GB" sz="1600" b="1" i="1">
                      <a:solidFill>
                        <a:schemeClr val="tx1"/>
                      </a:solidFill>
                      <a:latin typeface="Cambria Math" panose="02040503050406030204" pitchFamily="18" charset="0"/>
                      <a:sym typeface="Webdings" panose="05030102010509060703" pitchFamily="18" charset="2"/>
                    </a:rPr>
                    <m:t></m:t>
                  </m:r>
                </m:oMath>
              </a14:m>
              <a:r>
                <a:rPr lang="en-GB" sz="1100" b="1">
                  <a:solidFill>
                    <a:schemeClr val="tx1"/>
                  </a:solidFill>
                  <a:sym typeface="Webdings" panose="05030102010509060703" pitchFamily="18" charset="2"/>
                </a:rPr>
                <a:t>    </a:t>
              </a:r>
              <a:r>
                <a:rPr lang="en-GB" sz="1100" b="1">
                  <a:solidFill>
                    <a:schemeClr val="tx1"/>
                  </a:solidFill>
                </a:rPr>
                <a:t>IPAS</a:t>
              </a:r>
            </a:p>
          </xdr:txBody>
        </xdr:sp>
      </mc:Choice>
      <mc:Fallback xmlns="">
        <xdr:sp macro="" textlink="">
          <xdr:nvSpPr>
            <xdr:cNvPr id="8" name="Rectangle 7">
              <a:hlinkClick xmlns:r="http://schemas.openxmlformats.org/officeDocument/2006/relationships" r:id="rId9"/>
              <a:extLst>
                <a:ext uri="{FF2B5EF4-FFF2-40B4-BE49-F238E27FC236}">
                  <a16:creationId xmlns:a16="http://schemas.microsoft.com/office/drawing/2014/main" id="{00000000-0008-0000-0D00-000008000000}"/>
                </a:ext>
              </a:extLst>
            </xdr:cNvPr>
            <xdr:cNvSpPr/>
          </xdr:nvSpPr>
          <xdr:spPr>
            <a:xfrm>
              <a:off x="183696" y="3444909"/>
              <a:ext cx="1880508" cy="258535"/>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a:solidFill>
                    <a:schemeClr val="tx1"/>
                  </a:solidFill>
                  <a:latin typeface="Cambria Math" panose="02040503050406030204" pitchFamily="18" charset="0"/>
                  <a:sym typeface="Wingdings" panose="05000000000000000000" pitchFamily="2" charset="2"/>
                </a:rPr>
                <a:t> </a:t>
              </a:r>
              <a:r>
                <a:rPr lang="en-GB" sz="1600" b="1" i="0">
                  <a:solidFill>
                    <a:schemeClr val="tx1"/>
                  </a:solidFill>
                  <a:latin typeface="Cambria Math" panose="02040503050406030204" pitchFamily="18" charset="0"/>
                  <a:sym typeface="Webdings" panose="05030102010509060703" pitchFamily="18" charset="2"/>
                </a:rPr>
                <a:t></a:t>
              </a:r>
              <a:r>
                <a:rPr lang="en-GB" sz="1100" b="1">
                  <a:solidFill>
                    <a:schemeClr val="tx1"/>
                  </a:solidFill>
                  <a:sym typeface="Webdings" panose="05030102010509060703" pitchFamily="18" charset="2"/>
                </a:rPr>
                <a:t>    </a:t>
              </a:r>
              <a:r>
                <a:rPr lang="en-GB" sz="1100" b="1">
                  <a:solidFill>
                    <a:schemeClr val="tx1"/>
                  </a:solidFill>
                </a:rPr>
                <a:t>IPAS</a:t>
              </a:r>
            </a:p>
          </xdr:txBody>
        </xdr:sp>
      </mc:Fallback>
    </mc:AlternateContent>
    <xdr:clientData/>
  </xdr:twoCellAnchor>
  <xdr:twoCellAnchor editAs="absolute">
    <xdr:from>
      <xdr:col>0</xdr:col>
      <xdr:colOff>219075</xdr:colOff>
      <xdr:row>16</xdr:row>
      <xdr:rowOff>98913</xdr:rowOff>
    </xdr:from>
    <xdr:to>
      <xdr:col>0</xdr:col>
      <xdr:colOff>1999517</xdr:colOff>
      <xdr:row>17</xdr:row>
      <xdr:rowOff>146537</xdr:rowOff>
    </xdr:to>
    <xdr:sp macro="" textlink="">
      <xdr:nvSpPr>
        <xdr:cNvPr id="9" name="Rectangle 8">
          <a:hlinkClick xmlns:r="http://schemas.openxmlformats.org/officeDocument/2006/relationships" r:id="rId10"/>
          <a:extLst>
            <a:ext uri="{FF2B5EF4-FFF2-40B4-BE49-F238E27FC236}">
              <a16:creationId xmlns:a16="http://schemas.microsoft.com/office/drawing/2014/main" id="{00000000-0008-0000-0900-000009000000}"/>
            </a:ext>
          </a:extLst>
        </xdr:cNvPr>
        <xdr:cNvSpPr/>
      </xdr:nvSpPr>
      <xdr:spPr>
        <a:xfrm>
          <a:off x="219075" y="374698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209550</xdr:colOff>
      <xdr:row>17</xdr:row>
      <xdr:rowOff>203688</xdr:rowOff>
    </xdr:from>
    <xdr:to>
      <xdr:col>0</xdr:col>
      <xdr:colOff>1989992</xdr:colOff>
      <xdr:row>19</xdr:row>
      <xdr:rowOff>41762</xdr:rowOff>
    </xdr:to>
    <xdr:sp macro="" textlink="">
      <xdr:nvSpPr>
        <xdr:cNvPr id="10" name="Rectangle 9">
          <a:hlinkClick xmlns:r="http://schemas.openxmlformats.org/officeDocument/2006/relationships" r:id="rId11"/>
          <a:extLst>
            <a:ext uri="{FF2B5EF4-FFF2-40B4-BE49-F238E27FC236}">
              <a16:creationId xmlns:a16="http://schemas.microsoft.com/office/drawing/2014/main" id="{00000000-0008-0000-0900-00000A000000}"/>
            </a:ext>
          </a:extLst>
        </xdr:cNvPr>
        <xdr:cNvSpPr/>
      </xdr:nvSpPr>
      <xdr:spPr>
        <a:xfrm>
          <a:off x="209550" y="406131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232996</xdr:colOff>
      <xdr:row>19</xdr:row>
      <xdr:rowOff>108438</xdr:rowOff>
    </xdr:from>
    <xdr:to>
      <xdr:col>0</xdr:col>
      <xdr:colOff>1951892</xdr:colOff>
      <xdr:row>20</xdr:row>
      <xdr:rowOff>156062</xdr:rowOff>
    </xdr:to>
    <xdr:sp macro="" textlink="">
      <xdr:nvSpPr>
        <xdr:cNvPr id="11" name="Rectangle 10">
          <a:hlinkClick xmlns:r="http://schemas.openxmlformats.org/officeDocument/2006/relationships" r:id="rId12"/>
          <a:extLst>
            <a:ext uri="{FF2B5EF4-FFF2-40B4-BE49-F238E27FC236}">
              <a16:creationId xmlns:a16="http://schemas.microsoft.com/office/drawing/2014/main" id="{00000000-0008-0000-0900-00000B000000}"/>
            </a:ext>
          </a:extLst>
        </xdr:cNvPr>
        <xdr:cNvSpPr/>
      </xdr:nvSpPr>
      <xdr:spPr>
        <a:xfrm>
          <a:off x="232996" y="43851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242521</xdr:colOff>
      <xdr:row>21</xdr:row>
      <xdr:rowOff>3663</xdr:rowOff>
    </xdr:from>
    <xdr:to>
      <xdr:col>0</xdr:col>
      <xdr:colOff>1961417</xdr:colOff>
      <xdr:row>22</xdr:row>
      <xdr:rowOff>51287</xdr:rowOff>
    </xdr:to>
    <xdr:sp macro="" textlink="">
      <xdr:nvSpPr>
        <xdr:cNvPr id="12" name="Rectangle 11">
          <a:hlinkClick xmlns:r="http://schemas.openxmlformats.org/officeDocument/2006/relationships" r:id="rId13"/>
          <a:extLst>
            <a:ext uri="{FF2B5EF4-FFF2-40B4-BE49-F238E27FC236}">
              <a16:creationId xmlns:a16="http://schemas.microsoft.com/office/drawing/2014/main" id="{00000000-0008-0000-0900-00000C000000}"/>
            </a:ext>
          </a:extLst>
        </xdr:cNvPr>
        <xdr:cNvSpPr/>
      </xdr:nvSpPr>
      <xdr:spPr>
        <a:xfrm>
          <a:off x="242521" y="469948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194896</xdr:colOff>
      <xdr:row>6</xdr:row>
      <xdr:rowOff>342900</xdr:rowOff>
    </xdr:from>
    <xdr:to>
      <xdr:col>0</xdr:col>
      <xdr:colOff>1995121</xdr:colOff>
      <xdr:row>8</xdr:row>
      <xdr:rowOff>123825</xdr:rowOff>
    </xdr:to>
    <xdr:sp macro="" textlink="">
      <xdr:nvSpPr>
        <xdr:cNvPr id="13" name="Rectangle 12">
          <a:hlinkClick xmlns:r="http://schemas.openxmlformats.org/officeDocument/2006/relationships" r:id="rId14"/>
          <a:extLst>
            <a:ext uri="{FF2B5EF4-FFF2-40B4-BE49-F238E27FC236}">
              <a16:creationId xmlns:a16="http://schemas.microsoft.com/office/drawing/2014/main" id="{00000000-0008-0000-0900-00000D000000}"/>
            </a:ext>
          </a:extLst>
        </xdr:cNvPr>
        <xdr:cNvSpPr/>
      </xdr:nvSpPr>
      <xdr:spPr>
        <a:xfrm>
          <a:off x="194896" y="1743075"/>
          <a:ext cx="1800225"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261571</xdr:colOff>
      <xdr:row>23</xdr:row>
      <xdr:rowOff>203688</xdr:rowOff>
    </xdr:from>
    <xdr:to>
      <xdr:col>0</xdr:col>
      <xdr:colOff>1980467</xdr:colOff>
      <xdr:row>25</xdr:row>
      <xdr:rowOff>41762</xdr:rowOff>
    </xdr:to>
    <xdr:sp macro="" textlink="">
      <xdr:nvSpPr>
        <xdr:cNvPr id="14" name="Rectangle 13">
          <a:hlinkClick xmlns:r="http://schemas.openxmlformats.org/officeDocument/2006/relationships" r:id="rId15"/>
          <a:extLst>
            <a:ext uri="{FF2B5EF4-FFF2-40B4-BE49-F238E27FC236}">
              <a16:creationId xmlns:a16="http://schemas.microsoft.com/office/drawing/2014/main" id="{00000000-0008-0000-0900-00000E000000}"/>
            </a:ext>
          </a:extLst>
        </xdr:cNvPr>
        <xdr:cNvSpPr/>
      </xdr:nvSpPr>
      <xdr:spPr>
        <a:xfrm>
          <a:off x="261571" y="531861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261571</xdr:colOff>
      <xdr:row>25</xdr:row>
      <xdr:rowOff>108438</xdr:rowOff>
    </xdr:from>
    <xdr:to>
      <xdr:col>0</xdr:col>
      <xdr:colOff>1980467</xdr:colOff>
      <xdr:row>26</xdr:row>
      <xdr:rowOff>156062</xdr:rowOff>
    </xdr:to>
    <xdr:sp macro="" textlink="">
      <xdr:nvSpPr>
        <xdr:cNvPr id="15" name="Rectangle 14">
          <a:hlinkClick xmlns:r="http://schemas.openxmlformats.org/officeDocument/2006/relationships" r:id="rId16"/>
          <a:extLst>
            <a:ext uri="{FF2B5EF4-FFF2-40B4-BE49-F238E27FC236}">
              <a16:creationId xmlns:a16="http://schemas.microsoft.com/office/drawing/2014/main" id="{00000000-0008-0000-0900-00000F000000}"/>
            </a:ext>
          </a:extLst>
        </xdr:cNvPr>
        <xdr:cNvSpPr/>
      </xdr:nvSpPr>
      <xdr:spPr>
        <a:xfrm>
          <a:off x="261571" y="56424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261571</xdr:colOff>
      <xdr:row>22</xdr:row>
      <xdr:rowOff>108438</xdr:rowOff>
    </xdr:from>
    <xdr:to>
      <xdr:col>0</xdr:col>
      <xdr:colOff>1980467</xdr:colOff>
      <xdr:row>23</xdr:row>
      <xdr:rowOff>156062</xdr:rowOff>
    </xdr:to>
    <xdr:sp macro="" textlink="">
      <xdr:nvSpPr>
        <xdr:cNvPr id="16" name="Rectangle 15">
          <a:hlinkClick xmlns:r="http://schemas.openxmlformats.org/officeDocument/2006/relationships" r:id="rId17"/>
          <a:extLst>
            <a:ext uri="{FF2B5EF4-FFF2-40B4-BE49-F238E27FC236}">
              <a16:creationId xmlns:a16="http://schemas.microsoft.com/office/drawing/2014/main" id="{00000000-0008-0000-0900-000010000000}"/>
            </a:ext>
          </a:extLst>
        </xdr:cNvPr>
        <xdr:cNvSpPr/>
      </xdr:nvSpPr>
      <xdr:spPr>
        <a:xfrm>
          <a:off x="261571" y="501381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oneCell">
    <xdr:from>
      <xdr:col>0</xdr:col>
      <xdr:colOff>590550</xdr:colOff>
      <xdr:row>3</xdr:row>
      <xdr:rowOff>123825</xdr:rowOff>
    </xdr:from>
    <xdr:to>
      <xdr:col>0</xdr:col>
      <xdr:colOff>1171575</xdr:colOff>
      <xdr:row>5</xdr:row>
      <xdr:rowOff>264170</xdr:rowOff>
    </xdr:to>
    <xdr:pic>
      <xdr:nvPicPr>
        <xdr:cNvPr id="18" name="Picture 17" descr="Arti dan Makna Warna Logo Tut Wuri Handayani, Siswa Sudah Tahu?">
          <a:hlinkClick xmlns:r="http://schemas.openxmlformats.org/officeDocument/2006/relationships" r:id="rId14"/>
          <a:extLst>
            <a:ext uri="{FF2B5EF4-FFF2-40B4-BE49-F238E27FC236}">
              <a16:creationId xmlns:a16="http://schemas.microsoft.com/office/drawing/2014/main" id="{00000000-0008-0000-0900-000012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590550" y="75247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230065</xdr:colOff>
      <xdr:row>9</xdr:row>
      <xdr:rowOff>5128</xdr:rowOff>
    </xdr:from>
    <xdr:to>
      <xdr:col>0</xdr:col>
      <xdr:colOff>1904999</xdr:colOff>
      <xdr:row>10</xdr:row>
      <xdr:rowOff>59477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A00-000003000000}"/>
            </a:ext>
          </a:extLst>
        </xdr:cNvPr>
        <xdr:cNvSpPr/>
      </xdr:nvSpPr>
      <xdr:spPr>
        <a:xfrm>
          <a:off x="230065" y="1910128"/>
          <a:ext cx="1674934" cy="25717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537796</xdr:colOff>
      <xdr:row>10</xdr:row>
      <xdr:rowOff>158392</xdr:rowOff>
    </xdr:from>
    <xdr:to>
      <xdr:col>0</xdr:col>
      <xdr:colOff>1985596</xdr:colOff>
      <xdr:row>12</xdr:row>
      <xdr:rowOff>258</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537796" y="2266218"/>
          <a:ext cx="1447800" cy="254243"/>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315058</xdr:colOff>
      <xdr:row>10</xdr:row>
      <xdr:rowOff>178176</xdr:rowOff>
    </xdr:from>
    <xdr:to>
      <xdr:col>0</xdr:col>
      <xdr:colOff>537796</xdr:colOff>
      <xdr:row>11</xdr:row>
      <xdr:rowOff>181536</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315058" y="2286002"/>
          <a:ext cx="222738" cy="209549"/>
        </a:xfrm>
        <a:prstGeom prst="rect">
          <a:avLst/>
        </a:prstGeom>
      </xdr:spPr>
    </xdr:pic>
    <xdr:clientData/>
  </xdr:twoCellAnchor>
  <xdr:twoCellAnchor editAs="absolute">
    <xdr:from>
      <xdr:col>0</xdr:col>
      <xdr:colOff>208084</xdr:colOff>
      <xdr:row>12</xdr:row>
      <xdr:rowOff>40558</xdr:rowOff>
    </xdr:from>
    <xdr:to>
      <xdr:col>0</xdr:col>
      <xdr:colOff>1985596</xdr:colOff>
      <xdr:row>13</xdr:row>
      <xdr:rowOff>91543</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A00-000006000000}"/>
            </a:ext>
          </a:extLst>
        </xdr:cNvPr>
        <xdr:cNvSpPr/>
      </xdr:nvSpPr>
      <xdr:spPr>
        <a:xfrm>
          <a:off x="208084" y="2560760"/>
          <a:ext cx="177751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197827</xdr:colOff>
      <xdr:row>13</xdr:row>
      <xdr:rowOff>146495</xdr:rowOff>
    </xdr:from>
    <xdr:to>
      <xdr:col>0</xdr:col>
      <xdr:colOff>1978269</xdr:colOff>
      <xdr:row>14</xdr:row>
      <xdr:rowOff>197913</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A00-000007000000}"/>
            </a:ext>
          </a:extLst>
        </xdr:cNvPr>
        <xdr:cNvSpPr/>
      </xdr:nvSpPr>
      <xdr:spPr>
        <a:xfrm>
          <a:off x="197827" y="2872886"/>
          <a:ext cx="1780442" cy="25424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142875</xdr:colOff>
      <xdr:row>15</xdr:row>
      <xdr:rowOff>65295</xdr:rowOff>
    </xdr:from>
    <xdr:to>
      <xdr:col>0</xdr:col>
      <xdr:colOff>1923317</xdr:colOff>
      <xdr:row>16</xdr:row>
      <xdr:rowOff>116282</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A00-000008000000}"/>
                </a:ext>
              </a:extLst>
            </xdr:cNvPr>
            <xdr:cNvSpPr/>
          </xdr:nvSpPr>
          <xdr:spPr>
            <a:xfrm>
              <a:off x="142875" y="3204063"/>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8" name="Rectangle 7">
              <a:hlinkClick xmlns:r="http://schemas.openxmlformats.org/officeDocument/2006/relationships" r:id="rId9"/>
              <a:extLst>
                <a:ext uri="{FF2B5EF4-FFF2-40B4-BE49-F238E27FC236}">
                  <a16:creationId xmlns:a16="http://schemas.microsoft.com/office/drawing/2014/main" id="{865C9E84-20AC-42DF-B028-1D020980C3A1}"/>
                </a:ext>
              </a:extLst>
            </xdr:cNvPr>
            <xdr:cNvSpPr/>
          </xdr:nvSpPr>
          <xdr:spPr>
            <a:xfrm>
              <a:off x="142875" y="3204063"/>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209549</xdr:colOff>
      <xdr:row>16</xdr:row>
      <xdr:rowOff>163908</xdr:rowOff>
    </xdr:from>
    <xdr:to>
      <xdr:col>1</xdr:col>
      <xdr:colOff>76199</xdr:colOff>
      <xdr:row>18</xdr:row>
      <xdr:rowOff>5343</xdr:rowOff>
    </xdr:to>
    <xdr:sp macro="" textlink="">
      <xdr:nvSpPr>
        <xdr:cNvPr id="9" name="Rectangle 8">
          <a:hlinkClick xmlns:r="http://schemas.openxmlformats.org/officeDocument/2006/relationships" r:id="rId10"/>
          <a:extLst>
            <a:ext uri="{FF2B5EF4-FFF2-40B4-BE49-F238E27FC236}">
              <a16:creationId xmlns:a16="http://schemas.microsoft.com/office/drawing/2014/main" id="{00000000-0008-0000-0A00-000009000000}"/>
            </a:ext>
          </a:extLst>
        </xdr:cNvPr>
        <xdr:cNvSpPr/>
      </xdr:nvSpPr>
      <xdr:spPr>
        <a:xfrm>
          <a:off x="209549" y="3508863"/>
          <a:ext cx="1876425"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tx1"/>
              </a:solidFill>
              <a:sym typeface="Webdings" panose="05030102010509060703" pitchFamily="18" charset="2"/>
            </a:rPr>
            <a:t></a:t>
          </a:r>
          <a:r>
            <a:rPr lang="en-GB" sz="1100" b="0">
              <a:solidFill>
                <a:schemeClr val="tx1"/>
              </a:solidFill>
              <a:sym typeface="Wingdings" panose="05000000000000000000" pitchFamily="2" charset="2"/>
            </a:rPr>
            <a:t> </a:t>
          </a:r>
          <a:r>
            <a:rPr lang="en-GB" sz="1100" b="0">
              <a:solidFill>
                <a:schemeClr val="tx1"/>
              </a:solidFill>
              <a:sym typeface="Webdings" panose="05030102010509060703" pitchFamily="18" charset="2"/>
            </a:rPr>
            <a:t> </a:t>
          </a:r>
          <a:r>
            <a:rPr lang="en-GB" sz="1100">
              <a:solidFill>
                <a:schemeClr val="tx1"/>
              </a:solidFill>
              <a:sym typeface="Webdings" panose="05030102010509060703" pitchFamily="18" charset="2"/>
            </a:rPr>
            <a:t>  SENI </a:t>
          </a:r>
          <a:r>
            <a:rPr lang="en-GB" sz="1100">
              <a:solidFill>
                <a:schemeClr val="tx1"/>
              </a:solidFill>
            </a:rPr>
            <a:t>MUSIK</a:t>
          </a:r>
        </a:p>
      </xdr:txBody>
    </xdr:sp>
    <xdr:clientData/>
  </xdr:twoCellAnchor>
  <xdr:twoCellAnchor editAs="absolute">
    <xdr:from>
      <xdr:col>0</xdr:col>
      <xdr:colOff>200025</xdr:colOff>
      <xdr:row>18</xdr:row>
      <xdr:rowOff>65856</xdr:rowOff>
    </xdr:from>
    <xdr:to>
      <xdr:col>0</xdr:col>
      <xdr:colOff>1980467</xdr:colOff>
      <xdr:row>19</xdr:row>
      <xdr:rowOff>116841</xdr:rowOff>
    </xdr:to>
    <xdr:sp macro="" textlink="">
      <xdr:nvSpPr>
        <xdr:cNvPr id="10" name="Rectangle 9">
          <a:hlinkClick xmlns:r="http://schemas.openxmlformats.org/officeDocument/2006/relationships" r:id="rId11"/>
          <a:extLst>
            <a:ext uri="{FF2B5EF4-FFF2-40B4-BE49-F238E27FC236}">
              <a16:creationId xmlns:a16="http://schemas.microsoft.com/office/drawing/2014/main" id="{00000000-0008-0000-0A00-00000A000000}"/>
            </a:ext>
          </a:extLst>
        </xdr:cNvPr>
        <xdr:cNvSpPr/>
      </xdr:nvSpPr>
      <xdr:spPr>
        <a:xfrm>
          <a:off x="200025" y="3823188"/>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223471</xdr:colOff>
      <xdr:row>19</xdr:row>
      <xdr:rowOff>183517</xdr:rowOff>
    </xdr:from>
    <xdr:to>
      <xdr:col>0</xdr:col>
      <xdr:colOff>1942367</xdr:colOff>
      <xdr:row>21</xdr:row>
      <xdr:rowOff>24953</xdr:rowOff>
    </xdr:to>
    <xdr:sp macro="" textlink="">
      <xdr:nvSpPr>
        <xdr:cNvPr id="11" name="Rectangle 10">
          <a:hlinkClick xmlns:r="http://schemas.openxmlformats.org/officeDocument/2006/relationships" r:id="rId12"/>
          <a:extLst>
            <a:ext uri="{FF2B5EF4-FFF2-40B4-BE49-F238E27FC236}">
              <a16:creationId xmlns:a16="http://schemas.microsoft.com/office/drawing/2014/main" id="{00000000-0008-0000-0A00-00000B000000}"/>
            </a:ext>
          </a:extLst>
        </xdr:cNvPr>
        <xdr:cNvSpPr/>
      </xdr:nvSpPr>
      <xdr:spPr>
        <a:xfrm>
          <a:off x="223471" y="41470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232996</xdr:colOff>
      <xdr:row>21</xdr:row>
      <xdr:rowOff>85466</xdr:rowOff>
    </xdr:from>
    <xdr:to>
      <xdr:col>0</xdr:col>
      <xdr:colOff>1951892</xdr:colOff>
      <xdr:row>22</xdr:row>
      <xdr:rowOff>136452</xdr:rowOff>
    </xdr:to>
    <xdr:sp macro="" textlink="">
      <xdr:nvSpPr>
        <xdr:cNvPr id="12" name="Rectangle 11">
          <a:hlinkClick xmlns:r="http://schemas.openxmlformats.org/officeDocument/2006/relationships" r:id="rId13"/>
          <a:extLst>
            <a:ext uri="{FF2B5EF4-FFF2-40B4-BE49-F238E27FC236}">
              <a16:creationId xmlns:a16="http://schemas.microsoft.com/office/drawing/2014/main" id="{00000000-0008-0000-0A00-00000C000000}"/>
            </a:ext>
          </a:extLst>
        </xdr:cNvPr>
        <xdr:cNvSpPr/>
      </xdr:nvSpPr>
      <xdr:spPr>
        <a:xfrm>
          <a:off x="232996" y="446136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185371</xdr:colOff>
      <xdr:row>6</xdr:row>
      <xdr:rowOff>336176</xdr:rowOff>
    </xdr:from>
    <xdr:to>
      <xdr:col>0</xdr:col>
      <xdr:colOff>1985596</xdr:colOff>
      <xdr:row>8</xdr:row>
      <xdr:rowOff>161925</xdr:rowOff>
    </xdr:to>
    <xdr:sp macro="" textlink="">
      <xdr:nvSpPr>
        <xdr:cNvPr id="13" name="Rectangle 12">
          <a:hlinkClick xmlns:r="http://schemas.openxmlformats.org/officeDocument/2006/relationships" r:id="rId14"/>
          <a:extLst>
            <a:ext uri="{FF2B5EF4-FFF2-40B4-BE49-F238E27FC236}">
              <a16:creationId xmlns:a16="http://schemas.microsoft.com/office/drawing/2014/main" id="{00000000-0008-0000-0A00-00000D000000}"/>
            </a:ext>
          </a:extLst>
        </xdr:cNvPr>
        <xdr:cNvSpPr/>
      </xdr:nvSpPr>
      <xdr:spPr>
        <a:xfrm>
          <a:off x="185371" y="1504950"/>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252046</xdr:colOff>
      <xdr:row>24</xdr:row>
      <xdr:rowOff>86027</xdr:rowOff>
    </xdr:from>
    <xdr:to>
      <xdr:col>0</xdr:col>
      <xdr:colOff>1970942</xdr:colOff>
      <xdr:row>25</xdr:row>
      <xdr:rowOff>137012</xdr:rowOff>
    </xdr:to>
    <xdr:sp macro="" textlink="">
      <xdr:nvSpPr>
        <xdr:cNvPr id="14" name="Rectangle 13">
          <a:hlinkClick xmlns:r="http://schemas.openxmlformats.org/officeDocument/2006/relationships" r:id="rId15"/>
          <a:extLst>
            <a:ext uri="{FF2B5EF4-FFF2-40B4-BE49-F238E27FC236}">
              <a16:creationId xmlns:a16="http://schemas.microsoft.com/office/drawing/2014/main" id="{00000000-0008-0000-0A00-00000E000000}"/>
            </a:ext>
          </a:extLst>
        </xdr:cNvPr>
        <xdr:cNvSpPr/>
      </xdr:nvSpPr>
      <xdr:spPr>
        <a:xfrm>
          <a:off x="252046" y="50804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252046</xdr:colOff>
      <xdr:row>25</xdr:row>
      <xdr:rowOff>207050</xdr:rowOff>
    </xdr:from>
    <xdr:to>
      <xdr:col>0</xdr:col>
      <xdr:colOff>1970942</xdr:colOff>
      <xdr:row>27</xdr:row>
      <xdr:rowOff>45124</xdr:rowOff>
    </xdr:to>
    <xdr:sp macro="" textlink="">
      <xdr:nvSpPr>
        <xdr:cNvPr id="15" name="Rectangle 14">
          <a:hlinkClick xmlns:r="http://schemas.openxmlformats.org/officeDocument/2006/relationships" r:id="rId16"/>
          <a:extLst>
            <a:ext uri="{FF2B5EF4-FFF2-40B4-BE49-F238E27FC236}">
              <a16:creationId xmlns:a16="http://schemas.microsoft.com/office/drawing/2014/main" id="{00000000-0008-0000-0A00-00000F000000}"/>
            </a:ext>
          </a:extLst>
        </xdr:cNvPr>
        <xdr:cNvSpPr/>
      </xdr:nvSpPr>
      <xdr:spPr>
        <a:xfrm>
          <a:off x="252046" y="54043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252046</xdr:colOff>
      <xdr:row>22</xdr:row>
      <xdr:rowOff>196965</xdr:rowOff>
    </xdr:from>
    <xdr:to>
      <xdr:col>0</xdr:col>
      <xdr:colOff>1970942</xdr:colOff>
      <xdr:row>24</xdr:row>
      <xdr:rowOff>35039</xdr:rowOff>
    </xdr:to>
    <xdr:sp macro="" textlink="">
      <xdr:nvSpPr>
        <xdr:cNvPr id="16" name="Rectangle 15">
          <a:hlinkClick xmlns:r="http://schemas.openxmlformats.org/officeDocument/2006/relationships" r:id="rId17"/>
          <a:extLst>
            <a:ext uri="{FF2B5EF4-FFF2-40B4-BE49-F238E27FC236}">
              <a16:creationId xmlns:a16="http://schemas.microsoft.com/office/drawing/2014/main" id="{00000000-0008-0000-0A00-000010000000}"/>
            </a:ext>
          </a:extLst>
        </xdr:cNvPr>
        <xdr:cNvSpPr/>
      </xdr:nvSpPr>
      <xdr:spPr>
        <a:xfrm>
          <a:off x="252046" y="47756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xdr:from>
      <xdr:col>0</xdr:col>
      <xdr:colOff>95250</xdr:colOff>
      <xdr:row>16</xdr:row>
      <xdr:rowOff>114300</xdr:rowOff>
    </xdr:from>
    <xdr:to>
      <xdr:col>0</xdr:col>
      <xdr:colOff>341394</xdr:colOff>
      <xdr:row>17</xdr:row>
      <xdr:rowOff>163390</xdr:rowOff>
    </xdr:to>
    <xdr:sp macro="" textlink="">
      <xdr:nvSpPr>
        <xdr:cNvPr id="17" name="Flowchart: Delay 16">
          <a:extLst>
            <a:ext uri="{FF2B5EF4-FFF2-40B4-BE49-F238E27FC236}">
              <a16:creationId xmlns:a16="http://schemas.microsoft.com/office/drawing/2014/main" id="{00000000-0008-0000-0A00-000011000000}"/>
            </a:ext>
          </a:extLst>
        </xdr:cNvPr>
        <xdr:cNvSpPr/>
      </xdr:nvSpPr>
      <xdr:spPr>
        <a:xfrm flipH="1">
          <a:off x="95250" y="3505200"/>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571500</xdr:colOff>
      <xdr:row>4</xdr:row>
      <xdr:rowOff>19050</xdr:rowOff>
    </xdr:from>
    <xdr:to>
      <xdr:col>0</xdr:col>
      <xdr:colOff>1152525</xdr:colOff>
      <xdr:row>6</xdr:row>
      <xdr:rowOff>73670</xdr:rowOff>
    </xdr:to>
    <xdr:pic>
      <xdr:nvPicPr>
        <xdr:cNvPr id="18" name="Picture 17" descr="Arti dan Makna Warna Logo Tut Wuri Handayani, Siswa Sudah Tahu?">
          <a:hlinkClick xmlns:r="http://schemas.openxmlformats.org/officeDocument/2006/relationships" r:id="rId14"/>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571500" y="65722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95250</xdr:colOff>
      <xdr:row>18</xdr:row>
      <xdr:rowOff>9525</xdr:rowOff>
    </xdr:from>
    <xdr:to>
      <xdr:col>0</xdr:col>
      <xdr:colOff>341394</xdr:colOff>
      <xdr:row>19</xdr:row>
      <xdr:rowOff>58615</xdr:rowOff>
    </xdr:to>
    <xdr:sp macro="" textlink="">
      <xdr:nvSpPr>
        <xdr:cNvPr id="17" name="Flowchart: Delay 16">
          <a:extLst>
            <a:ext uri="{FF2B5EF4-FFF2-40B4-BE49-F238E27FC236}">
              <a16:creationId xmlns:a16="http://schemas.microsoft.com/office/drawing/2014/main" id="{00000000-0008-0000-0B00-000011000000}"/>
            </a:ext>
          </a:extLst>
        </xdr:cNvPr>
        <xdr:cNvSpPr/>
      </xdr:nvSpPr>
      <xdr:spPr>
        <a:xfrm flipH="1">
          <a:off x="95250" y="3819525"/>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230065</xdr:colOff>
      <xdr:row>8</xdr:row>
      <xdr:rowOff>195628</xdr:rowOff>
    </xdr:from>
    <xdr:to>
      <xdr:col>0</xdr:col>
      <xdr:colOff>1904999</xdr:colOff>
      <xdr:row>10</xdr:row>
      <xdr:rowOff>33703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230065" y="1910128"/>
          <a:ext cx="1674934" cy="25717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537796</xdr:colOff>
      <xdr:row>10</xdr:row>
      <xdr:rowOff>132618</xdr:rowOff>
    </xdr:from>
    <xdr:to>
      <xdr:col>0</xdr:col>
      <xdr:colOff>1985596</xdr:colOff>
      <xdr:row>11</xdr:row>
      <xdr:rowOff>177311</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B00-000004000000}"/>
            </a:ext>
          </a:extLst>
        </xdr:cNvPr>
        <xdr:cNvSpPr/>
      </xdr:nvSpPr>
      <xdr:spPr>
        <a:xfrm>
          <a:off x="537796" y="2266218"/>
          <a:ext cx="1447800" cy="254243"/>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315058</xdr:colOff>
      <xdr:row>10</xdr:row>
      <xdr:rowOff>152402</xdr:rowOff>
    </xdr:from>
    <xdr:to>
      <xdr:col>0</xdr:col>
      <xdr:colOff>537796</xdr:colOff>
      <xdr:row>11</xdr:row>
      <xdr:rowOff>152401</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315058" y="2286002"/>
          <a:ext cx="222738" cy="209549"/>
        </a:xfrm>
        <a:prstGeom prst="rect">
          <a:avLst/>
        </a:prstGeom>
      </xdr:spPr>
    </xdr:pic>
    <xdr:clientData/>
  </xdr:twoCellAnchor>
  <xdr:twoCellAnchor editAs="absolute">
    <xdr:from>
      <xdr:col>0</xdr:col>
      <xdr:colOff>208084</xdr:colOff>
      <xdr:row>12</xdr:row>
      <xdr:rowOff>8060</xdr:rowOff>
    </xdr:from>
    <xdr:to>
      <xdr:col>0</xdr:col>
      <xdr:colOff>1985596</xdr:colOff>
      <xdr:row>13</xdr:row>
      <xdr:rowOff>55684</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B00-000006000000}"/>
            </a:ext>
          </a:extLst>
        </xdr:cNvPr>
        <xdr:cNvSpPr/>
      </xdr:nvSpPr>
      <xdr:spPr>
        <a:xfrm>
          <a:off x="208084" y="2560760"/>
          <a:ext cx="177751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197827</xdr:colOff>
      <xdr:row>13</xdr:row>
      <xdr:rowOff>110636</xdr:rowOff>
    </xdr:from>
    <xdr:to>
      <xdr:col>0</xdr:col>
      <xdr:colOff>1978269</xdr:colOff>
      <xdr:row>14</xdr:row>
      <xdr:rowOff>155330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B00-000007000000}"/>
            </a:ext>
          </a:extLst>
        </xdr:cNvPr>
        <xdr:cNvSpPr/>
      </xdr:nvSpPr>
      <xdr:spPr>
        <a:xfrm>
          <a:off x="197827" y="2872886"/>
          <a:ext cx="1780442" cy="25424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142875</xdr:colOff>
      <xdr:row>15</xdr:row>
      <xdr:rowOff>22713</xdr:rowOff>
    </xdr:from>
    <xdr:to>
      <xdr:col>0</xdr:col>
      <xdr:colOff>1923317</xdr:colOff>
      <xdr:row>16</xdr:row>
      <xdr:rowOff>70337</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B00-000008000000}"/>
                </a:ext>
              </a:extLst>
            </xdr:cNvPr>
            <xdr:cNvSpPr/>
          </xdr:nvSpPr>
          <xdr:spPr>
            <a:xfrm>
              <a:off x="142875" y="3204063"/>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8" name="Rectangle 7">
              <a:hlinkClick xmlns:r="http://schemas.openxmlformats.org/officeDocument/2006/relationships" r:id="rId9"/>
              <a:extLst>
                <a:ext uri="{FF2B5EF4-FFF2-40B4-BE49-F238E27FC236}">
                  <a16:creationId xmlns:a16="http://schemas.microsoft.com/office/drawing/2014/main" id="{B247ACAC-F355-4C07-9997-E25967A8FC6C}"/>
                </a:ext>
              </a:extLst>
            </xdr:cNvPr>
            <xdr:cNvSpPr/>
          </xdr:nvSpPr>
          <xdr:spPr>
            <a:xfrm>
              <a:off x="142875" y="3204063"/>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209550</xdr:colOff>
      <xdr:row>16</xdr:row>
      <xdr:rowOff>117963</xdr:rowOff>
    </xdr:from>
    <xdr:to>
      <xdr:col>0</xdr:col>
      <xdr:colOff>1989992</xdr:colOff>
      <xdr:row>17</xdr:row>
      <xdr:rowOff>165587</xdr:rowOff>
    </xdr:to>
    <xdr:sp macro="" textlink="">
      <xdr:nvSpPr>
        <xdr:cNvPr id="9" name="Rectangle 8">
          <a:hlinkClick xmlns:r="http://schemas.openxmlformats.org/officeDocument/2006/relationships" r:id="rId10"/>
          <a:extLst>
            <a:ext uri="{FF2B5EF4-FFF2-40B4-BE49-F238E27FC236}">
              <a16:creationId xmlns:a16="http://schemas.microsoft.com/office/drawing/2014/main" id="{00000000-0008-0000-0B00-000009000000}"/>
            </a:ext>
          </a:extLst>
        </xdr:cNvPr>
        <xdr:cNvSpPr/>
      </xdr:nvSpPr>
      <xdr:spPr>
        <a:xfrm>
          <a:off x="209550" y="3508863"/>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200024</xdr:colOff>
      <xdr:row>18</xdr:row>
      <xdr:rowOff>13188</xdr:rowOff>
    </xdr:from>
    <xdr:to>
      <xdr:col>1</xdr:col>
      <xdr:colOff>28574</xdr:colOff>
      <xdr:row>19</xdr:row>
      <xdr:rowOff>60812</xdr:rowOff>
    </xdr:to>
    <xdr:sp macro="" textlink="">
      <xdr:nvSpPr>
        <xdr:cNvPr id="10" name="Rectangle 9">
          <a:hlinkClick xmlns:r="http://schemas.openxmlformats.org/officeDocument/2006/relationships" r:id="rId11"/>
          <a:extLst>
            <a:ext uri="{FF2B5EF4-FFF2-40B4-BE49-F238E27FC236}">
              <a16:creationId xmlns:a16="http://schemas.microsoft.com/office/drawing/2014/main" id="{00000000-0008-0000-0B00-00000A000000}"/>
            </a:ext>
          </a:extLst>
        </xdr:cNvPr>
        <xdr:cNvSpPr/>
      </xdr:nvSpPr>
      <xdr:spPr>
        <a:xfrm>
          <a:off x="200024" y="3823188"/>
          <a:ext cx="1838325"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1">
              <a:solidFill>
                <a:schemeClr val="tx1"/>
              </a:solidFill>
              <a:sym typeface="Wingdings" panose="05000000000000000000" pitchFamily="2" charset="2"/>
            </a:rPr>
            <a:t></a:t>
          </a:r>
          <a:r>
            <a:rPr lang="en-GB" sz="1100" b="1">
              <a:solidFill>
                <a:schemeClr val="tx1"/>
              </a:solidFill>
              <a:sym typeface="Webdings" panose="05030102010509060703" pitchFamily="18" charset="2"/>
            </a:rPr>
            <a:t>   SENI </a:t>
          </a:r>
          <a:r>
            <a:rPr lang="en-GB" sz="1100" b="1">
              <a:solidFill>
                <a:schemeClr val="tx1"/>
              </a:solidFill>
            </a:rPr>
            <a:t>TARI</a:t>
          </a:r>
        </a:p>
      </xdr:txBody>
    </xdr:sp>
    <xdr:clientData/>
  </xdr:twoCellAnchor>
  <xdr:twoCellAnchor editAs="absolute">
    <xdr:from>
      <xdr:col>0</xdr:col>
      <xdr:colOff>223471</xdr:colOff>
      <xdr:row>19</xdr:row>
      <xdr:rowOff>127488</xdr:rowOff>
    </xdr:from>
    <xdr:to>
      <xdr:col>0</xdr:col>
      <xdr:colOff>1942367</xdr:colOff>
      <xdr:row>20</xdr:row>
      <xdr:rowOff>175112</xdr:rowOff>
    </xdr:to>
    <xdr:sp macro="" textlink="">
      <xdr:nvSpPr>
        <xdr:cNvPr id="11" name="Rectangle 10">
          <a:hlinkClick xmlns:r="http://schemas.openxmlformats.org/officeDocument/2006/relationships" r:id="rId12"/>
          <a:extLst>
            <a:ext uri="{FF2B5EF4-FFF2-40B4-BE49-F238E27FC236}">
              <a16:creationId xmlns:a16="http://schemas.microsoft.com/office/drawing/2014/main" id="{00000000-0008-0000-0B00-00000B000000}"/>
            </a:ext>
          </a:extLst>
        </xdr:cNvPr>
        <xdr:cNvSpPr/>
      </xdr:nvSpPr>
      <xdr:spPr>
        <a:xfrm>
          <a:off x="223471" y="41470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232996</xdr:colOff>
      <xdr:row>21</xdr:row>
      <xdr:rowOff>22713</xdr:rowOff>
    </xdr:from>
    <xdr:to>
      <xdr:col>0</xdr:col>
      <xdr:colOff>1951892</xdr:colOff>
      <xdr:row>22</xdr:row>
      <xdr:rowOff>70337</xdr:rowOff>
    </xdr:to>
    <xdr:sp macro="" textlink="">
      <xdr:nvSpPr>
        <xdr:cNvPr id="12" name="Rectangle 11">
          <a:hlinkClick xmlns:r="http://schemas.openxmlformats.org/officeDocument/2006/relationships" r:id="rId13"/>
          <a:extLst>
            <a:ext uri="{FF2B5EF4-FFF2-40B4-BE49-F238E27FC236}">
              <a16:creationId xmlns:a16="http://schemas.microsoft.com/office/drawing/2014/main" id="{00000000-0008-0000-0B00-00000C000000}"/>
            </a:ext>
          </a:extLst>
        </xdr:cNvPr>
        <xdr:cNvSpPr/>
      </xdr:nvSpPr>
      <xdr:spPr>
        <a:xfrm>
          <a:off x="232996" y="446136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185371</xdr:colOff>
      <xdr:row>7</xdr:row>
      <xdr:rowOff>0</xdr:rowOff>
    </xdr:from>
    <xdr:to>
      <xdr:col>0</xdr:col>
      <xdr:colOff>1985596</xdr:colOff>
      <xdr:row>8</xdr:row>
      <xdr:rowOff>142875</xdr:rowOff>
    </xdr:to>
    <xdr:sp macro="" textlink="">
      <xdr:nvSpPr>
        <xdr:cNvPr id="13" name="Rectangle 12">
          <a:hlinkClick xmlns:r="http://schemas.openxmlformats.org/officeDocument/2006/relationships" r:id="rId14"/>
          <a:extLst>
            <a:ext uri="{FF2B5EF4-FFF2-40B4-BE49-F238E27FC236}">
              <a16:creationId xmlns:a16="http://schemas.microsoft.com/office/drawing/2014/main" id="{00000000-0008-0000-0B00-00000D000000}"/>
            </a:ext>
          </a:extLst>
        </xdr:cNvPr>
        <xdr:cNvSpPr/>
      </xdr:nvSpPr>
      <xdr:spPr>
        <a:xfrm>
          <a:off x="185371" y="1504950"/>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252046</xdr:colOff>
      <xdr:row>24</xdr:row>
      <xdr:rowOff>13188</xdr:rowOff>
    </xdr:from>
    <xdr:to>
      <xdr:col>0</xdr:col>
      <xdr:colOff>1970942</xdr:colOff>
      <xdr:row>25</xdr:row>
      <xdr:rowOff>60812</xdr:rowOff>
    </xdr:to>
    <xdr:sp macro="" textlink="">
      <xdr:nvSpPr>
        <xdr:cNvPr id="14" name="Rectangle 13">
          <a:hlinkClick xmlns:r="http://schemas.openxmlformats.org/officeDocument/2006/relationships" r:id="rId15"/>
          <a:extLst>
            <a:ext uri="{FF2B5EF4-FFF2-40B4-BE49-F238E27FC236}">
              <a16:creationId xmlns:a16="http://schemas.microsoft.com/office/drawing/2014/main" id="{00000000-0008-0000-0B00-00000E000000}"/>
            </a:ext>
          </a:extLst>
        </xdr:cNvPr>
        <xdr:cNvSpPr/>
      </xdr:nvSpPr>
      <xdr:spPr>
        <a:xfrm>
          <a:off x="252046" y="50804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252046</xdr:colOff>
      <xdr:row>25</xdr:row>
      <xdr:rowOff>127488</xdr:rowOff>
    </xdr:from>
    <xdr:to>
      <xdr:col>0</xdr:col>
      <xdr:colOff>1970942</xdr:colOff>
      <xdr:row>26</xdr:row>
      <xdr:rowOff>175112</xdr:rowOff>
    </xdr:to>
    <xdr:sp macro="" textlink="">
      <xdr:nvSpPr>
        <xdr:cNvPr id="15" name="Rectangle 14">
          <a:hlinkClick xmlns:r="http://schemas.openxmlformats.org/officeDocument/2006/relationships" r:id="rId16"/>
          <a:extLst>
            <a:ext uri="{FF2B5EF4-FFF2-40B4-BE49-F238E27FC236}">
              <a16:creationId xmlns:a16="http://schemas.microsoft.com/office/drawing/2014/main" id="{00000000-0008-0000-0B00-00000F000000}"/>
            </a:ext>
          </a:extLst>
        </xdr:cNvPr>
        <xdr:cNvSpPr/>
      </xdr:nvSpPr>
      <xdr:spPr>
        <a:xfrm>
          <a:off x="252046" y="54043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252046</xdr:colOff>
      <xdr:row>22</xdr:row>
      <xdr:rowOff>127488</xdr:rowOff>
    </xdr:from>
    <xdr:to>
      <xdr:col>0</xdr:col>
      <xdr:colOff>1970942</xdr:colOff>
      <xdr:row>23</xdr:row>
      <xdr:rowOff>175112</xdr:rowOff>
    </xdr:to>
    <xdr:sp macro="" textlink="">
      <xdr:nvSpPr>
        <xdr:cNvPr id="16" name="Rectangle 15">
          <a:hlinkClick xmlns:r="http://schemas.openxmlformats.org/officeDocument/2006/relationships" r:id="rId17"/>
          <a:extLst>
            <a:ext uri="{FF2B5EF4-FFF2-40B4-BE49-F238E27FC236}">
              <a16:creationId xmlns:a16="http://schemas.microsoft.com/office/drawing/2014/main" id="{00000000-0008-0000-0B00-000010000000}"/>
            </a:ext>
          </a:extLst>
        </xdr:cNvPr>
        <xdr:cNvSpPr/>
      </xdr:nvSpPr>
      <xdr:spPr>
        <a:xfrm>
          <a:off x="252046" y="47756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oneCell">
    <xdr:from>
      <xdr:col>0</xdr:col>
      <xdr:colOff>485775</xdr:colOff>
      <xdr:row>4</xdr:row>
      <xdr:rowOff>38100</xdr:rowOff>
    </xdr:from>
    <xdr:to>
      <xdr:col>0</xdr:col>
      <xdr:colOff>1066800</xdr:colOff>
      <xdr:row>6</xdr:row>
      <xdr:rowOff>92720</xdr:rowOff>
    </xdr:to>
    <xdr:pic>
      <xdr:nvPicPr>
        <xdr:cNvPr id="20" name="Picture 19" descr="Arti dan Makna Warna Logo Tut Wuri Handayani, Siswa Sudah Tahu?">
          <a:hlinkClick xmlns:r="http://schemas.openxmlformats.org/officeDocument/2006/relationships" r:id="rId14"/>
          <a:extLst>
            <a:ext uri="{FF2B5EF4-FFF2-40B4-BE49-F238E27FC236}">
              <a16:creationId xmlns:a16="http://schemas.microsoft.com/office/drawing/2014/main" id="{00000000-0008-0000-0B00-00001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485775" y="67627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123825</xdr:colOff>
      <xdr:row>19</xdr:row>
      <xdr:rowOff>123825</xdr:rowOff>
    </xdr:from>
    <xdr:to>
      <xdr:col>0</xdr:col>
      <xdr:colOff>369969</xdr:colOff>
      <xdr:row>20</xdr:row>
      <xdr:rowOff>172915</xdr:rowOff>
    </xdr:to>
    <xdr:sp macro="" textlink="">
      <xdr:nvSpPr>
        <xdr:cNvPr id="17" name="Flowchart: Delay 16">
          <a:extLst>
            <a:ext uri="{FF2B5EF4-FFF2-40B4-BE49-F238E27FC236}">
              <a16:creationId xmlns:a16="http://schemas.microsoft.com/office/drawing/2014/main" id="{00000000-0008-0000-0C00-000011000000}"/>
            </a:ext>
          </a:extLst>
        </xdr:cNvPr>
        <xdr:cNvSpPr/>
      </xdr:nvSpPr>
      <xdr:spPr>
        <a:xfrm flipH="1">
          <a:off x="123825" y="4152900"/>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220540</xdr:colOff>
      <xdr:row>8</xdr:row>
      <xdr:rowOff>195628</xdr:rowOff>
    </xdr:from>
    <xdr:to>
      <xdr:col>0</xdr:col>
      <xdr:colOff>1895474</xdr:colOff>
      <xdr:row>10</xdr:row>
      <xdr:rowOff>33703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C00-000003000000}"/>
            </a:ext>
          </a:extLst>
        </xdr:cNvPr>
        <xdr:cNvSpPr/>
      </xdr:nvSpPr>
      <xdr:spPr>
        <a:xfrm>
          <a:off x="220540" y="1919653"/>
          <a:ext cx="1674934"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528271</xdr:colOff>
      <xdr:row>10</xdr:row>
      <xdr:rowOff>132618</xdr:rowOff>
    </xdr:from>
    <xdr:to>
      <xdr:col>0</xdr:col>
      <xdr:colOff>1976071</xdr:colOff>
      <xdr:row>11</xdr:row>
      <xdr:rowOff>177311</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C00-000004000000}"/>
            </a:ext>
          </a:extLst>
        </xdr:cNvPr>
        <xdr:cNvSpPr/>
      </xdr:nvSpPr>
      <xdr:spPr>
        <a:xfrm>
          <a:off x="528271" y="2275743"/>
          <a:ext cx="1447800" cy="2542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305533</xdr:colOff>
      <xdr:row>10</xdr:row>
      <xdr:rowOff>152402</xdr:rowOff>
    </xdr:from>
    <xdr:to>
      <xdr:col>0</xdr:col>
      <xdr:colOff>528271</xdr:colOff>
      <xdr:row>11</xdr:row>
      <xdr:rowOff>152401</xdr:rowOff>
    </xdr:to>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305533" y="2295527"/>
          <a:ext cx="222738" cy="209549"/>
        </a:xfrm>
        <a:prstGeom prst="rect">
          <a:avLst/>
        </a:prstGeom>
      </xdr:spPr>
    </xdr:pic>
    <xdr:clientData/>
  </xdr:twoCellAnchor>
  <xdr:twoCellAnchor editAs="absolute">
    <xdr:from>
      <xdr:col>0</xdr:col>
      <xdr:colOff>198559</xdr:colOff>
      <xdr:row>12</xdr:row>
      <xdr:rowOff>8060</xdr:rowOff>
    </xdr:from>
    <xdr:to>
      <xdr:col>0</xdr:col>
      <xdr:colOff>1976071</xdr:colOff>
      <xdr:row>13</xdr:row>
      <xdr:rowOff>55684</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C00-000006000000}"/>
            </a:ext>
          </a:extLst>
        </xdr:cNvPr>
        <xdr:cNvSpPr/>
      </xdr:nvSpPr>
      <xdr:spPr>
        <a:xfrm>
          <a:off x="198559" y="2570285"/>
          <a:ext cx="177751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188302</xdr:colOff>
      <xdr:row>13</xdr:row>
      <xdr:rowOff>110636</xdr:rowOff>
    </xdr:from>
    <xdr:to>
      <xdr:col>0</xdr:col>
      <xdr:colOff>1968744</xdr:colOff>
      <xdr:row>14</xdr:row>
      <xdr:rowOff>155330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C00-000007000000}"/>
            </a:ext>
          </a:extLst>
        </xdr:cNvPr>
        <xdr:cNvSpPr/>
      </xdr:nvSpPr>
      <xdr:spPr>
        <a:xfrm>
          <a:off x="188302" y="2882411"/>
          <a:ext cx="1780442" cy="2542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133350</xdr:colOff>
      <xdr:row>15</xdr:row>
      <xdr:rowOff>22713</xdr:rowOff>
    </xdr:from>
    <xdr:to>
      <xdr:col>0</xdr:col>
      <xdr:colOff>1913792</xdr:colOff>
      <xdr:row>16</xdr:row>
      <xdr:rowOff>70337</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C00-000008000000}"/>
                </a:ext>
              </a:extLst>
            </xdr:cNvPr>
            <xdr:cNvSpPr/>
          </xdr:nvSpPr>
          <xdr:spPr>
            <a:xfrm>
              <a:off x="133350" y="321358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8" name="Rectangle 7">
              <a:hlinkClick xmlns:r="http://schemas.openxmlformats.org/officeDocument/2006/relationships" r:id="rId8"/>
              <a:extLst>
                <a:ext uri="{FF2B5EF4-FFF2-40B4-BE49-F238E27FC236}">
                  <a16:creationId xmlns:a16="http://schemas.microsoft.com/office/drawing/2014/main" id="{00000000-0008-0000-0C00-000008000000}"/>
                </a:ext>
              </a:extLst>
            </xdr:cNvPr>
            <xdr:cNvSpPr/>
          </xdr:nvSpPr>
          <xdr:spPr>
            <a:xfrm>
              <a:off x="133350" y="321358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200025</xdr:colOff>
      <xdr:row>16</xdr:row>
      <xdr:rowOff>117963</xdr:rowOff>
    </xdr:from>
    <xdr:to>
      <xdr:col>0</xdr:col>
      <xdr:colOff>1980467</xdr:colOff>
      <xdr:row>17</xdr:row>
      <xdr:rowOff>165587</xdr:rowOff>
    </xdr:to>
    <xdr:sp macro="" textlink="">
      <xdr:nvSpPr>
        <xdr:cNvPr id="9" name="Rectangle 8">
          <a:hlinkClick xmlns:r="http://schemas.openxmlformats.org/officeDocument/2006/relationships" r:id="rId9"/>
          <a:extLst>
            <a:ext uri="{FF2B5EF4-FFF2-40B4-BE49-F238E27FC236}">
              <a16:creationId xmlns:a16="http://schemas.microsoft.com/office/drawing/2014/main" id="{00000000-0008-0000-0C00-000009000000}"/>
            </a:ext>
          </a:extLst>
        </xdr:cNvPr>
        <xdr:cNvSpPr/>
      </xdr:nvSpPr>
      <xdr:spPr>
        <a:xfrm>
          <a:off x="200025" y="351838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190500</xdr:colOff>
      <xdr:row>18</xdr:row>
      <xdr:rowOff>13188</xdr:rowOff>
    </xdr:from>
    <xdr:to>
      <xdr:col>0</xdr:col>
      <xdr:colOff>1970942</xdr:colOff>
      <xdr:row>19</xdr:row>
      <xdr:rowOff>60812</xdr:rowOff>
    </xdr:to>
    <xdr:sp macro="" textlink="">
      <xdr:nvSpPr>
        <xdr:cNvPr id="10" name="Rectangle 9">
          <a:hlinkClick xmlns:r="http://schemas.openxmlformats.org/officeDocument/2006/relationships" r:id="rId10"/>
          <a:extLst>
            <a:ext uri="{FF2B5EF4-FFF2-40B4-BE49-F238E27FC236}">
              <a16:creationId xmlns:a16="http://schemas.microsoft.com/office/drawing/2014/main" id="{00000000-0008-0000-0C00-00000A000000}"/>
            </a:ext>
          </a:extLst>
        </xdr:cNvPr>
        <xdr:cNvSpPr/>
      </xdr:nvSpPr>
      <xdr:spPr>
        <a:xfrm>
          <a:off x="190500" y="383271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213945</xdr:colOff>
      <xdr:row>19</xdr:row>
      <xdr:rowOff>127488</xdr:rowOff>
    </xdr:from>
    <xdr:to>
      <xdr:col>1</xdr:col>
      <xdr:colOff>57149</xdr:colOff>
      <xdr:row>20</xdr:row>
      <xdr:rowOff>175112</xdr:rowOff>
    </xdr:to>
    <xdr:sp macro="" textlink="">
      <xdr:nvSpPr>
        <xdr:cNvPr id="11" name="Rectangle 10">
          <a:hlinkClick xmlns:r="http://schemas.openxmlformats.org/officeDocument/2006/relationships" r:id="rId11"/>
          <a:extLst>
            <a:ext uri="{FF2B5EF4-FFF2-40B4-BE49-F238E27FC236}">
              <a16:creationId xmlns:a16="http://schemas.microsoft.com/office/drawing/2014/main" id="{00000000-0008-0000-0C00-00000B000000}"/>
            </a:ext>
          </a:extLst>
        </xdr:cNvPr>
        <xdr:cNvSpPr/>
      </xdr:nvSpPr>
      <xdr:spPr>
        <a:xfrm>
          <a:off x="213945" y="4156563"/>
          <a:ext cx="1852979"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1">
              <a:solidFill>
                <a:schemeClr val="tx1"/>
              </a:solidFill>
              <a:sym typeface="Wingdings" panose="05000000000000000000" pitchFamily="2" charset="2"/>
            </a:rPr>
            <a:t></a:t>
          </a:r>
          <a:r>
            <a:rPr lang="en-GB" sz="1100" b="1">
              <a:solidFill>
                <a:schemeClr val="tx1"/>
              </a:solidFill>
              <a:sym typeface="Webdings" panose="05030102010509060703" pitchFamily="18" charset="2"/>
            </a:rPr>
            <a:t>   SENI </a:t>
          </a:r>
          <a:r>
            <a:rPr lang="en-GB" sz="1100" b="1">
              <a:solidFill>
                <a:schemeClr val="tx1"/>
              </a:solidFill>
            </a:rPr>
            <a:t>RUPA</a:t>
          </a:r>
        </a:p>
      </xdr:txBody>
    </xdr:sp>
    <xdr:clientData/>
  </xdr:twoCellAnchor>
  <xdr:twoCellAnchor editAs="absolute">
    <xdr:from>
      <xdr:col>0</xdr:col>
      <xdr:colOff>223471</xdr:colOff>
      <xdr:row>21</xdr:row>
      <xdr:rowOff>22713</xdr:rowOff>
    </xdr:from>
    <xdr:to>
      <xdr:col>0</xdr:col>
      <xdr:colOff>1942367</xdr:colOff>
      <xdr:row>22</xdr:row>
      <xdr:rowOff>70337</xdr:rowOff>
    </xdr:to>
    <xdr:sp macro="" textlink="">
      <xdr:nvSpPr>
        <xdr:cNvPr id="12" name="Rectangle 11">
          <a:hlinkClick xmlns:r="http://schemas.openxmlformats.org/officeDocument/2006/relationships" r:id="rId12"/>
          <a:extLst>
            <a:ext uri="{FF2B5EF4-FFF2-40B4-BE49-F238E27FC236}">
              <a16:creationId xmlns:a16="http://schemas.microsoft.com/office/drawing/2014/main" id="{00000000-0008-0000-0C00-00000C000000}"/>
            </a:ext>
          </a:extLst>
        </xdr:cNvPr>
        <xdr:cNvSpPr/>
      </xdr:nvSpPr>
      <xdr:spPr>
        <a:xfrm>
          <a:off x="223471" y="447088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175846</xdr:colOff>
      <xdr:row>7</xdr:row>
      <xdr:rowOff>0</xdr:rowOff>
    </xdr:from>
    <xdr:to>
      <xdr:col>0</xdr:col>
      <xdr:colOff>1976071</xdr:colOff>
      <xdr:row>8</xdr:row>
      <xdr:rowOff>142875</xdr:rowOff>
    </xdr:to>
    <xdr:sp macro="" textlink="">
      <xdr:nvSpPr>
        <xdr:cNvPr id="13" name="Rectangle 12">
          <a:hlinkClick xmlns:r="http://schemas.openxmlformats.org/officeDocument/2006/relationships" r:id="rId13"/>
          <a:extLst>
            <a:ext uri="{FF2B5EF4-FFF2-40B4-BE49-F238E27FC236}">
              <a16:creationId xmlns:a16="http://schemas.microsoft.com/office/drawing/2014/main" id="{00000000-0008-0000-0C00-00000D000000}"/>
            </a:ext>
          </a:extLst>
        </xdr:cNvPr>
        <xdr:cNvSpPr/>
      </xdr:nvSpPr>
      <xdr:spPr>
        <a:xfrm>
          <a:off x="175846" y="1514475"/>
          <a:ext cx="1800225"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242521</xdr:colOff>
      <xdr:row>24</xdr:row>
      <xdr:rowOff>13188</xdr:rowOff>
    </xdr:from>
    <xdr:to>
      <xdr:col>0</xdr:col>
      <xdr:colOff>1961417</xdr:colOff>
      <xdr:row>25</xdr:row>
      <xdr:rowOff>60812</xdr:rowOff>
    </xdr:to>
    <xdr:sp macro="" textlink="">
      <xdr:nvSpPr>
        <xdr:cNvPr id="14" name="Rectangle 13">
          <a:hlinkClick xmlns:r="http://schemas.openxmlformats.org/officeDocument/2006/relationships" r:id="rId14"/>
          <a:extLst>
            <a:ext uri="{FF2B5EF4-FFF2-40B4-BE49-F238E27FC236}">
              <a16:creationId xmlns:a16="http://schemas.microsoft.com/office/drawing/2014/main" id="{00000000-0008-0000-0C00-00000E000000}"/>
            </a:ext>
          </a:extLst>
        </xdr:cNvPr>
        <xdr:cNvSpPr/>
      </xdr:nvSpPr>
      <xdr:spPr>
        <a:xfrm>
          <a:off x="242521" y="509001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242521</xdr:colOff>
      <xdr:row>25</xdr:row>
      <xdr:rowOff>127488</xdr:rowOff>
    </xdr:from>
    <xdr:to>
      <xdr:col>0</xdr:col>
      <xdr:colOff>1961417</xdr:colOff>
      <xdr:row>26</xdr:row>
      <xdr:rowOff>175112</xdr:rowOff>
    </xdr:to>
    <xdr:sp macro="" textlink="">
      <xdr:nvSpPr>
        <xdr:cNvPr id="15" name="Rectangle 14">
          <a:hlinkClick xmlns:r="http://schemas.openxmlformats.org/officeDocument/2006/relationships" r:id="rId15"/>
          <a:extLst>
            <a:ext uri="{FF2B5EF4-FFF2-40B4-BE49-F238E27FC236}">
              <a16:creationId xmlns:a16="http://schemas.microsoft.com/office/drawing/2014/main" id="{00000000-0008-0000-0C00-00000F000000}"/>
            </a:ext>
          </a:extLst>
        </xdr:cNvPr>
        <xdr:cNvSpPr/>
      </xdr:nvSpPr>
      <xdr:spPr>
        <a:xfrm>
          <a:off x="242521" y="54138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242521</xdr:colOff>
      <xdr:row>22</xdr:row>
      <xdr:rowOff>127488</xdr:rowOff>
    </xdr:from>
    <xdr:to>
      <xdr:col>0</xdr:col>
      <xdr:colOff>1961417</xdr:colOff>
      <xdr:row>23</xdr:row>
      <xdr:rowOff>175112</xdr:rowOff>
    </xdr:to>
    <xdr:sp macro="" textlink="">
      <xdr:nvSpPr>
        <xdr:cNvPr id="16" name="Rectangle 15">
          <a:hlinkClick xmlns:r="http://schemas.openxmlformats.org/officeDocument/2006/relationships" r:id="rId16"/>
          <a:extLst>
            <a:ext uri="{FF2B5EF4-FFF2-40B4-BE49-F238E27FC236}">
              <a16:creationId xmlns:a16="http://schemas.microsoft.com/office/drawing/2014/main" id="{00000000-0008-0000-0C00-000010000000}"/>
            </a:ext>
          </a:extLst>
        </xdr:cNvPr>
        <xdr:cNvSpPr/>
      </xdr:nvSpPr>
      <xdr:spPr>
        <a:xfrm>
          <a:off x="242521" y="478521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oneCell">
    <xdr:from>
      <xdr:col>0</xdr:col>
      <xdr:colOff>571500</xdr:colOff>
      <xdr:row>4</xdr:row>
      <xdr:rowOff>38100</xdr:rowOff>
    </xdr:from>
    <xdr:to>
      <xdr:col>0</xdr:col>
      <xdr:colOff>1152525</xdr:colOff>
      <xdr:row>6</xdr:row>
      <xdr:rowOff>92720</xdr:rowOff>
    </xdr:to>
    <xdr:pic>
      <xdr:nvPicPr>
        <xdr:cNvPr id="18" name="Picture 17" descr="Arti dan Makna Warna Logo Tut Wuri Handayani, Siswa Sudah Tahu?">
          <a:hlinkClick xmlns:r="http://schemas.openxmlformats.org/officeDocument/2006/relationships" r:id="rId13"/>
          <a:extLst>
            <a:ext uri="{FF2B5EF4-FFF2-40B4-BE49-F238E27FC236}">
              <a16:creationId xmlns:a16="http://schemas.microsoft.com/office/drawing/2014/main" id="{00000000-0008-0000-0C00-000012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571500" y="68580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104775</xdr:colOff>
      <xdr:row>21</xdr:row>
      <xdr:rowOff>19050</xdr:rowOff>
    </xdr:from>
    <xdr:to>
      <xdr:col>0</xdr:col>
      <xdr:colOff>350919</xdr:colOff>
      <xdr:row>22</xdr:row>
      <xdr:rowOff>68140</xdr:rowOff>
    </xdr:to>
    <xdr:sp macro="" textlink="">
      <xdr:nvSpPr>
        <xdr:cNvPr id="17" name="Flowchart: Delay 16">
          <a:extLst>
            <a:ext uri="{FF2B5EF4-FFF2-40B4-BE49-F238E27FC236}">
              <a16:creationId xmlns:a16="http://schemas.microsoft.com/office/drawing/2014/main" id="{00000000-0008-0000-0D00-000011000000}"/>
            </a:ext>
          </a:extLst>
        </xdr:cNvPr>
        <xdr:cNvSpPr/>
      </xdr:nvSpPr>
      <xdr:spPr>
        <a:xfrm flipH="1">
          <a:off x="104775" y="4457700"/>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211015</xdr:colOff>
      <xdr:row>8</xdr:row>
      <xdr:rowOff>195628</xdr:rowOff>
    </xdr:from>
    <xdr:to>
      <xdr:col>0</xdr:col>
      <xdr:colOff>1885949</xdr:colOff>
      <xdr:row>10</xdr:row>
      <xdr:rowOff>33703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D00-000003000000}"/>
            </a:ext>
          </a:extLst>
        </xdr:cNvPr>
        <xdr:cNvSpPr/>
      </xdr:nvSpPr>
      <xdr:spPr>
        <a:xfrm>
          <a:off x="211015" y="1910128"/>
          <a:ext cx="1674934" cy="25717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518746</xdr:colOff>
      <xdr:row>10</xdr:row>
      <xdr:rowOff>132618</xdr:rowOff>
    </xdr:from>
    <xdr:to>
      <xdr:col>0</xdr:col>
      <xdr:colOff>1966546</xdr:colOff>
      <xdr:row>11</xdr:row>
      <xdr:rowOff>177311</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D00-000004000000}"/>
            </a:ext>
          </a:extLst>
        </xdr:cNvPr>
        <xdr:cNvSpPr/>
      </xdr:nvSpPr>
      <xdr:spPr>
        <a:xfrm>
          <a:off x="518746" y="2266218"/>
          <a:ext cx="1447800" cy="254243"/>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296008</xdr:colOff>
      <xdr:row>10</xdr:row>
      <xdr:rowOff>152402</xdr:rowOff>
    </xdr:from>
    <xdr:to>
      <xdr:col>0</xdr:col>
      <xdr:colOff>518746</xdr:colOff>
      <xdr:row>11</xdr:row>
      <xdr:rowOff>152401</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296008" y="2286002"/>
          <a:ext cx="222738" cy="209549"/>
        </a:xfrm>
        <a:prstGeom prst="rect">
          <a:avLst/>
        </a:prstGeom>
      </xdr:spPr>
    </xdr:pic>
    <xdr:clientData/>
  </xdr:twoCellAnchor>
  <xdr:twoCellAnchor editAs="absolute">
    <xdr:from>
      <xdr:col>0</xdr:col>
      <xdr:colOff>189034</xdr:colOff>
      <xdr:row>12</xdr:row>
      <xdr:rowOff>8060</xdr:rowOff>
    </xdr:from>
    <xdr:to>
      <xdr:col>0</xdr:col>
      <xdr:colOff>1966546</xdr:colOff>
      <xdr:row>13</xdr:row>
      <xdr:rowOff>55684</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D00-000006000000}"/>
            </a:ext>
          </a:extLst>
        </xdr:cNvPr>
        <xdr:cNvSpPr/>
      </xdr:nvSpPr>
      <xdr:spPr>
        <a:xfrm>
          <a:off x="189034" y="2560760"/>
          <a:ext cx="177751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178777</xdr:colOff>
      <xdr:row>13</xdr:row>
      <xdr:rowOff>110636</xdr:rowOff>
    </xdr:from>
    <xdr:to>
      <xdr:col>0</xdr:col>
      <xdr:colOff>1959219</xdr:colOff>
      <xdr:row>14</xdr:row>
      <xdr:rowOff>155330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178777" y="2872886"/>
          <a:ext cx="1780442" cy="25424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123825</xdr:colOff>
      <xdr:row>15</xdr:row>
      <xdr:rowOff>22713</xdr:rowOff>
    </xdr:from>
    <xdr:to>
      <xdr:col>0</xdr:col>
      <xdr:colOff>1904267</xdr:colOff>
      <xdr:row>16</xdr:row>
      <xdr:rowOff>70337</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D00-000008000000}"/>
                </a:ext>
              </a:extLst>
            </xdr:cNvPr>
            <xdr:cNvSpPr/>
          </xdr:nvSpPr>
          <xdr:spPr>
            <a:xfrm>
              <a:off x="123825" y="3204063"/>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8" name="Rectangle 7">
              <a:hlinkClick xmlns:r="http://schemas.openxmlformats.org/officeDocument/2006/relationships" r:id="rId9"/>
              <a:extLst>
                <a:ext uri="{FF2B5EF4-FFF2-40B4-BE49-F238E27FC236}">
                  <a16:creationId xmlns:a16="http://schemas.microsoft.com/office/drawing/2014/main" id="{FD954001-8860-40E2-8C34-770D78B19E97}"/>
                </a:ext>
              </a:extLst>
            </xdr:cNvPr>
            <xdr:cNvSpPr/>
          </xdr:nvSpPr>
          <xdr:spPr>
            <a:xfrm>
              <a:off x="123825" y="3204063"/>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190500</xdr:colOff>
      <xdr:row>16</xdr:row>
      <xdr:rowOff>117963</xdr:rowOff>
    </xdr:from>
    <xdr:to>
      <xdr:col>0</xdr:col>
      <xdr:colOff>1970942</xdr:colOff>
      <xdr:row>17</xdr:row>
      <xdr:rowOff>165587</xdr:rowOff>
    </xdr:to>
    <xdr:sp macro="" textlink="">
      <xdr:nvSpPr>
        <xdr:cNvPr id="9" name="Rectangle 8">
          <a:hlinkClick xmlns:r="http://schemas.openxmlformats.org/officeDocument/2006/relationships" r:id="rId10"/>
          <a:extLst>
            <a:ext uri="{FF2B5EF4-FFF2-40B4-BE49-F238E27FC236}">
              <a16:creationId xmlns:a16="http://schemas.microsoft.com/office/drawing/2014/main" id="{00000000-0008-0000-0D00-000009000000}"/>
            </a:ext>
          </a:extLst>
        </xdr:cNvPr>
        <xdr:cNvSpPr/>
      </xdr:nvSpPr>
      <xdr:spPr>
        <a:xfrm>
          <a:off x="190500" y="3508863"/>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180975</xdr:colOff>
      <xdr:row>18</xdr:row>
      <xdr:rowOff>13188</xdr:rowOff>
    </xdr:from>
    <xdr:to>
      <xdr:col>0</xdr:col>
      <xdr:colOff>1961417</xdr:colOff>
      <xdr:row>19</xdr:row>
      <xdr:rowOff>60812</xdr:rowOff>
    </xdr:to>
    <xdr:sp macro="" textlink="">
      <xdr:nvSpPr>
        <xdr:cNvPr id="10" name="Rectangle 9">
          <a:hlinkClick xmlns:r="http://schemas.openxmlformats.org/officeDocument/2006/relationships" r:id="rId11"/>
          <a:extLst>
            <a:ext uri="{FF2B5EF4-FFF2-40B4-BE49-F238E27FC236}">
              <a16:creationId xmlns:a16="http://schemas.microsoft.com/office/drawing/2014/main" id="{00000000-0008-0000-0D00-00000A000000}"/>
            </a:ext>
          </a:extLst>
        </xdr:cNvPr>
        <xdr:cNvSpPr/>
      </xdr:nvSpPr>
      <xdr:spPr>
        <a:xfrm>
          <a:off x="180975" y="3823188"/>
          <a:ext cx="1780442"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204421</xdr:colOff>
      <xdr:row>19</xdr:row>
      <xdr:rowOff>127488</xdr:rowOff>
    </xdr:from>
    <xdr:to>
      <xdr:col>0</xdr:col>
      <xdr:colOff>1923317</xdr:colOff>
      <xdr:row>20</xdr:row>
      <xdr:rowOff>175112</xdr:rowOff>
    </xdr:to>
    <xdr:sp macro="" textlink="">
      <xdr:nvSpPr>
        <xdr:cNvPr id="11" name="Rectangle 10">
          <a:hlinkClick xmlns:r="http://schemas.openxmlformats.org/officeDocument/2006/relationships" r:id="rId12"/>
          <a:extLst>
            <a:ext uri="{FF2B5EF4-FFF2-40B4-BE49-F238E27FC236}">
              <a16:creationId xmlns:a16="http://schemas.microsoft.com/office/drawing/2014/main" id="{00000000-0008-0000-0D00-00000B000000}"/>
            </a:ext>
          </a:extLst>
        </xdr:cNvPr>
        <xdr:cNvSpPr/>
      </xdr:nvSpPr>
      <xdr:spPr>
        <a:xfrm>
          <a:off x="204421" y="41470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213945</xdr:colOff>
      <xdr:row>21</xdr:row>
      <xdr:rowOff>22713</xdr:rowOff>
    </xdr:from>
    <xdr:to>
      <xdr:col>1</xdr:col>
      <xdr:colOff>38099</xdr:colOff>
      <xdr:row>22</xdr:row>
      <xdr:rowOff>70337</xdr:rowOff>
    </xdr:to>
    <xdr:sp macro="" textlink="">
      <xdr:nvSpPr>
        <xdr:cNvPr id="12" name="Rectangle 11">
          <a:hlinkClick xmlns:r="http://schemas.openxmlformats.org/officeDocument/2006/relationships" r:id="rId13"/>
          <a:extLst>
            <a:ext uri="{FF2B5EF4-FFF2-40B4-BE49-F238E27FC236}">
              <a16:creationId xmlns:a16="http://schemas.microsoft.com/office/drawing/2014/main" id="{00000000-0008-0000-0D00-00000C000000}"/>
            </a:ext>
          </a:extLst>
        </xdr:cNvPr>
        <xdr:cNvSpPr/>
      </xdr:nvSpPr>
      <xdr:spPr>
        <a:xfrm>
          <a:off x="213945" y="4461363"/>
          <a:ext cx="1833929"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1">
              <a:solidFill>
                <a:schemeClr val="tx1"/>
              </a:solidFill>
              <a:sym typeface="Wingdings" panose="05000000000000000000" pitchFamily="2" charset="2"/>
            </a:rPr>
            <a:t></a:t>
          </a:r>
          <a:r>
            <a:rPr lang="en-GB" sz="1100" b="1">
              <a:solidFill>
                <a:schemeClr val="tx1"/>
              </a:solidFill>
              <a:sym typeface="Webdings" panose="05030102010509060703" pitchFamily="18" charset="2"/>
            </a:rPr>
            <a:t>   SENI </a:t>
          </a:r>
          <a:r>
            <a:rPr lang="en-GB" sz="1100" b="1">
              <a:solidFill>
                <a:schemeClr val="tx1"/>
              </a:solidFill>
            </a:rPr>
            <a:t>TEATER</a:t>
          </a:r>
        </a:p>
      </xdr:txBody>
    </xdr:sp>
    <xdr:clientData/>
  </xdr:twoCellAnchor>
  <xdr:twoCellAnchor editAs="absolute">
    <xdr:from>
      <xdr:col>0</xdr:col>
      <xdr:colOff>166321</xdr:colOff>
      <xdr:row>7</xdr:row>
      <xdr:rowOff>0</xdr:rowOff>
    </xdr:from>
    <xdr:to>
      <xdr:col>0</xdr:col>
      <xdr:colOff>1966546</xdr:colOff>
      <xdr:row>8</xdr:row>
      <xdr:rowOff>142875</xdr:rowOff>
    </xdr:to>
    <xdr:sp macro="" textlink="">
      <xdr:nvSpPr>
        <xdr:cNvPr id="13" name="Rectangle 12">
          <a:hlinkClick xmlns:r="http://schemas.openxmlformats.org/officeDocument/2006/relationships" r:id="rId14"/>
          <a:extLst>
            <a:ext uri="{FF2B5EF4-FFF2-40B4-BE49-F238E27FC236}">
              <a16:creationId xmlns:a16="http://schemas.microsoft.com/office/drawing/2014/main" id="{00000000-0008-0000-0D00-00000D000000}"/>
            </a:ext>
          </a:extLst>
        </xdr:cNvPr>
        <xdr:cNvSpPr/>
      </xdr:nvSpPr>
      <xdr:spPr>
        <a:xfrm>
          <a:off x="166321" y="1504950"/>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232996</xdr:colOff>
      <xdr:row>24</xdr:row>
      <xdr:rowOff>13188</xdr:rowOff>
    </xdr:from>
    <xdr:to>
      <xdr:col>0</xdr:col>
      <xdr:colOff>1951892</xdr:colOff>
      <xdr:row>25</xdr:row>
      <xdr:rowOff>60812</xdr:rowOff>
    </xdr:to>
    <xdr:sp macro="" textlink="">
      <xdr:nvSpPr>
        <xdr:cNvPr id="14" name="Rectangle 13">
          <a:hlinkClick xmlns:r="http://schemas.openxmlformats.org/officeDocument/2006/relationships" r:id="rId15"/>
          <a:extLst>
            <a:ext uri="{FF2B5EF4-FFF2-40B4-BE49-F238E27FC236}">
              <a16:creationId xmlns:a16="http://schemas.microsoft.com/office/drawing/2014/main" id="{00000000-0008-0000-0D00-00000E000000}"/>
            </a:ext>
          </a:extLst>
        </xdr:cNvPr>
        <xdr:cNvSpPr/>
      </xdr:nvSpPr>
      <xdr:spPr>
        <a:xfrm>
          <a:off x="232996" y="50804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232996</xdr:colOff>
      <xdr:row>25</xdr:row>
      <xdr:rowOff>127488</xdr:rowOff>
    </xdr:from>
    <xdr:to>
      <xdr:col>0</xdr:col>
      <xdr:colOff>1951892</xdr:colOff>
      <xdr:row>26</xdr:row>
      <xdr:rowOff>175112</xdr:rowOff>
    </xdr:to>
    <xdr:sp macro="" textlink="">
      <xdr:nvSpPr>
        <xdr:cNvPr id="15" name="Rectangle 14">
          <a:hlinkClick xmlns:r="http://schemas.openxmlformats.org/officeDocument/2006/relationships" r:id="rId16"/>
          <a:extLst>
            <a:ext uri="{FF2B5EF4-FFF2-40B4-BE49-F238E27FC236}">
              <a16:creationId xmlns:a16="http://schemas.microsoft.com/office/drawing/2014/main" id="{00000000-0008-0000-0D00-00000F000000}"/>
            </a:ext>
          </a:extLst>
        </xdr:cNvPr>
        <xdr:cNvSpPr/>
      </xdr:nvSpPr>
      <xdr:spPr>
        <a:xfrm>
          <a:off x="232996" y="54043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232996</xdr:colOff>
      <xdr:row>22</xdr:row>
      <xdr:rowOff>127488</xdr:rowOff>
    </xdr:from>
    <xdr:to>
      <xdr:col>0</xdr:col>
      <xdr:colOff>1951892</xdr:colOff>
      <xdr:row>23</xdr:row>
      <xdr:rowOff>175112</xdr:rowOff>
    </xdr:to>
    <xdr:sp macro="" textlink="">
      <xdr:nvSpPr>
        <xdr:cNvPr id="16" name="Rectangle 15">
          <a:hlinkClick xmlns:r="http://schemas.openxmlformats.org/officeDocument/2006/relationships" r:id="rId17"/>
          <a:extLst>
            <a:ext uri="{FF2B5EF4-FFF2-40B4-BE49-F238E27FC236}">
              <a16:creationId xmlns:a16="http://schemas.microsoft.com/office/drawing/2014/main" id="{00000000-0008-0000-0D00-000010000000}"/>
            </a:ext>
          </a:extLst>
        </xdr:cNvPr>
        <xdr:cNvSpPr/>
      </xdr:nvSpPr>
      <xdr:spPr>
        <a:xfrm>
          <a:off x="232996" y="47756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oneCell">
    <xdr:from>
      <xdr:col>0</xdr:col>
      <xdr:colOff>561975</xdr:colOff>
      <xdr:row>3</xdr:row>
      <xdr:rowOff>9525</xdr:rowOff>
    </xdr:from>
    <xdr:to>
      <xdr:col>0</xdr:col>
      <xdr:colOff>1143000</xdr:colOff>
      <xdr:row>6</xdr:row>
      <xdr:rowOff>35570</xdr:rowOff>
    </xdr:to>
    <xdr:pic>
      <xdr:nvPicPr>
        <xdr:cNvPr id="18" name="Picture 17" descr="Arti dan Makna Warna Logo Tut Wuri Handayani, Siswa Sudah Tahu?">
          <a:hlinkClick xmlns:r="http://schemas.openxmlformats.org/officeDocument/2006/relationships" r:id="rId14"/>
          <a:extLst>
            <a:ext uri="{FF2B5EF4-FFF2-40B4-BE49-F238E27FC236}">
              <a16:creationId xmlns:a16="http://schemas.microsoft.com/office/drawing/2014/main" id="{00000000-0008-0000-0D00-000012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561975" y="61912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211015</xdr:colOff>
      <xdr:row>8</xdr:row>
      <xdr:rowOff>195628</xdr:rowOff>
    </xdr:from>
    <xdr:to>
      <xdr:col>0</xdr:col>
      <xdr:colOff>1885949</xdr:colOff>
      <xdr:row>10</xdr:row>
      <xdr:rowOff>33703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E00-000003000000}"/>
            </a:ext>
          </a:extLst>
        </xdr:cNvPr>
        <xdr:cNvSpPr/>
      </xdr:nvSpPr>
      <xdr:spPr>
        <a:xfrm>
          <a:off x="211015" y="1919653"/>
          <a:ext cx="1674934"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518746</xdr:colOff>
      <xdr:row>10</xdr:row>
      <xdr:rowOff>132618</xdr:rowOff>
    </xdr:from>
    <xdr:to>
      <xdr:col>0</xdr:col>
      <xdr:colOff>1966546</xdr:colOff>
      <xdr:row>11</xdr:row>
      <xdr:rowOff>177311</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E00-000004000000}"/>
            </a:ext>
          </a:extLst>
        </xdr:cNvPr>
        <xdr:cNvSpPr/>
      </xdr:nvSpPr>
      <xdr:spPr>
        <a:xfrm>
          <a:off x="518746" y="2275743"/>
          <a:ext cx="1447800" cy="2542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296008</xdr:colOff>
      <xdr:row>10</xdr:row>
      <xdr:rowOff>152402</xdr:rowOff>
    </xdr:from>
    <xdr:to>
      <xdr:col>0</xdr:col>
      <xdr:colOff>518746</xdr:colOff>
      <xdr:row>11</xdr:row>
      <xdr:rowOff>152401</xdr:rowOff>
    </xdr:to>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296008" y="2295527"/>
          <a:ext cx="222738" cy="209549"/>
        </a:xfrm>
        <a:prstGeom prst="rect">
          <a:avLst/>
        </a:prstGeom>
      </xdr:spPr>
    </xdr:pic>
    <xdr:clientData/>
  </xdr:twoCellAnchor>
  <xdr:twoCellAnchor editAs="absolute">
    <xdr:from>
      <xdr:col>0</xdr:col>
      <xdr:colOff>189034</xdr:colOff>
      <xdr:row>12</xdr:row>
      <xdr:rowOff>8060</xdr:rowOff>
    </xdr:from>
    <xdr:to>
      <xdr:col>0</xdr:col>
      <xdr:colOff>1966546</xdr:colOff>
      <xdr:row>13</xdr:row>
      <xdr:rowOff>55684</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E00-000006000000}"/>
            </a:ext>
          </a:extLst>
        </xdr:cNvPr>
        <xdr:cNvSpPr/>
      </xdr:nvSpPr>
      <xdr:spPr>
        <a:xfrm>
          <a:off x="189034" y="2570285"/>
          <a:ext cx="177751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178777</xdr:colOff>
      <xdr:row>13</xdr:row>
      <xdr:rowOff>110636</xdr:rowOff>
    </xdr:from>
    <xdr:to>
      <xdr:col>0</xdr:col>
      <xdr:colOff>1959219</xdr:colOff>
      <xdr:row>14</xdr:row>
      <xdr:rowOff>155330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178777" y="2882411"/>
          <a:ext cx="1780442" cy="2542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123825</xdr:colOff>
      <xdr:row>15</xdr:row>
      <xdr:rowOff>22713</xdr:rowOff>
    </xdr:from>
    <xdr:to>
      <xdr:col>0</xdr:col>
      <xdr:colOff>1904267</xdr:colOff>
      <xdr:row>16</xdr:row>
      <xdr:rowOff>70337</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E00-000008000000}"/>
                </a:ext>
              </a:extLst>
            </xdr:cNvPr>
            <xdr:cNvSpPr/>
          </xdr:nvSpPr>
          <xdr:spPr>
            <a:xfrm>
              <a:off x="123825" y="321358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8" name="Rectangle 7">
              <a:hlinkClick xmlns:r="http://schemas.openxmlformats.org/officeDocument/2006/relationships" r:id="rId8"/>
              <a:extLst>
                <a:ext uri="{FF2B5EF4-FFF2-40B4-BE49-F238E27FC236}">
                  <a16:creationId xmlns:a16="http://schemas.microsoft.com/office/drawing/2014/main" id="{00000000-0008-0000-0E00-000008000000}"/>
                </a:ext>
              </a:extLst>
            </xdr:cNvPr>
            <xdr:cNvSpPr/>
          </xdr:nvSpPr>
          <xdr:spPr>
            <a:xfrm>
              <a:off x="123825" y="321358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190500</xdr:colOff>
      <xdr:row>16</xdr:row>
      <xdr:rowOff>117963</xdr:rowOff>
    </xdr:from>
    <xdr:to>
      <xdr:col>0</xdr:col>
      <xdr:colOff>1970942</xdr:colOff>
      <xdr:row>17</xdr:row>
      <xdr:rowOff>165587</xdr:rowOff>
    </xdr:to>
    <xdr:sp macro="" textlink="">
      <xdr:nvSpPr>
        <xdr:cNvPr id="9" name="Rectangle 8">
          <a:hlinkClick xmlns:r="http://schemas.openxmlformats.org/officeDocument/2006/relationships" r:id="rId9"/>
          <a:extLst>
            <a:ext uri="{FF2B5EF4-FFF2-40B4-BE49-F238E27FC236}">
              <a16:creationId xmlns:a16="http://schemas.microsoft.com/office/drawing/2014/main" id="{00000000-0008-0000-0E00-000009000000}"/>
            </a:ext>
          </a:extLst>
        </xdr:cNvPr>
        <xdr:cNvSpPr/>
      </xdr:nvSpPr>
      <xdr:spPr>
        <a:xfrm>
          <a:off x="190500" y="351838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180975</xdr:colOff>
      <xdr:row>18</xdr:row>
      <xdr:rowOff>13188</xdr:rowOff>
    </xdr:from>
    <xdr:to>
      <xdr:col>0</xdr:col>
      <xdr:colOff>1961417</xdr:colOff>
      <xdr:row>19</xdr:row>
      <xdr:rowOff>60812</xdr:rowOff>
    </xdr:to>
    <xdr:sp macro="" textlink="">
      <xdr:nvSpPr>
        <xdr:cNvPr id="10" name="Rectangle 9">
          <a:hlinkClick xmlns:r="http://schemas.openxmlformats.org/officeDocument/2006/relationships" r:id="rId10"/>
          <a:extLst>
            <a:ext uri="{FF2B5EF4-FFF2-40B4-BE49-F238E27FC236}">
              <a16:creationId xmlns:a16="http://schemas.microsoft.com/office/drawing/2014/main" id="{00000000-0008-0000-0E00-00000A000000}"/>
            </a:ext>
          </a:extLst>
        </xdr:cNvPr>
        <xdr:cNvSpPr/>
      </xdr:nvSpPr>
      <xdr:spPr>
        <a:xfrm>
          <a:off x="180975" y="383271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204421</xdr:colOff>
      <xdr:row>19</xdr:row>
      <xdr:rowOff>127488</xdr:rowOff>
    </xdr:from>
    <xdr:to>
      <xdr:col>0</xdr:col>
      <xdr:colOff>1923317</xdr:colOff>
      <xdr:row>20</xdr:row>
      <xdr:rowOff>175112</xdr:rowOff>
    </xdr:to>
    <xdr:sp macro="" textlink="">
      <xdr:nvSpPr>
        <xdr:cNvPr id="11" name="Rectangle 10">
          <a:hlinkClick xmlns:r="http://schemas.openxmlformats.org/officeDocument/2006/relationships" r:id="rId11"/>
          <a:extLst>
            <a:ext uri="{FF2B5EF4-FFF2-40B4-BE49-F238E27FC236}">
              <a16:creationId xmlns:a16="http://schemas.microsoft.com/office/drawing/2014/main" id="{00000000-0008-0000-0E00-00000B000000}"/>
            </a:ext>
          </a:extLst>
        </xdr:cNvPr>
        <xdr:cNvSpPr/>
      </xdr:nvSpPr>
      <xdr:spPr>
        <a:xfrm>
          <a:off x="204421" y="41565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213946</xdr:colOff>
      <xdr:row>21</xdr:row>
      <xdr:rowOff>22713</xdr:rowOff>
    </xdr:from>
    <xdr:to>
      <xdr:col>0</xdr:col>
      <xdr:colOff>1932842</xdr:colOff>
      <xdr:row>22</xdr:row>
      <xdr:rowOff>70337</xdr:rowOff>
    </xdr:to>
    <xdr:sp macro="" textlink="">
      <xdr:nvSpPr>
        <xdr:cNvPr id="12" name="Rectangle 11">
          <a:hlinkClick xmlns:r="http://schemas.openxmlformats.org/officeDocument/2006/relationships" r:id="rId12"/>
          <a:extLst>
            <a:ext uri="{FF2B5EF4-FFF2-40B4-BE49-F238E27FC236}">
              <a16:creationId xmlns:a16="http://schemas.microsoft.com/office/drawing/2014/main" id="{00000000-0008-0000-0E00-00000C000000}"/>
            </a:ext>
          </a:extLst>
        </xdr:cNvPr>
        <xdr:cNvSpPr/>
      </xdr:nvSpPr>
      <xdr:spPr>
        <a:xfrm>
          <a:off x="213946" y="447088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166321</xdr:colOff>
      <xdr:row>7</xdr:row>
      <xdr:rowOff>0</xdr:rowOff>
    </xdr:from>
    <xdr:to>
      <xdr:col>0</xdr:col>
      <xdr:colOff>1966546</xdr:colOff>
      <xdr:row>8</xdr:row>
      <xdr:rowOff>142875</xdr:rowOff>
    </xdr:to>
    <xdr:sp macro="" textlink="">
      <xdr:nvSpPr>
        <xdr:cNvPr id="13" name="Rectangle 12">
          <a:hlinkClick xmlns:r="http://schemas.openxmlformats.org/officeDocument/2006/relationships" r:id="rId13"/>
          <a:extLst>
            <a:ext uri="{FF2B5EF4-FFF2-40B4-BE49-F238E27FC236}">
              <a16:creationId xmlns:a16="http://schemas.microsoft.com/office/drawing/2014/main" id="{00000000-0008-0000-0E00-00000D000000}"/>
            </a:ext>
          </a:extLst>
        </xdr:cNvPr>
        <xdr:cNvSpPr/>
      </xdr:nvSpPr>
      <xdr:spPr>
        <a:xfrm>
          <a:off x="166321" y="1514475"/>
          <a:ext cx="1800225"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232996</xdr:colOff>
      <xdr:row>24</xdr:row>
      <xdr:rowOff>13188</xdr:rowOff>
    </xdr:from>
    <xdr:to>
      <xdr:col>0</xdr:col>
      <xdr:colOff>1951892</xdr:colOff>
      <xdr:row>25</xdr:row>
      <xdr:rowOff>60812</xdr:rowOff>
    </xdr:to>
    <xdr:sp macro="" textlink="">
      <xdr:nvSpPr>
        <xdr:cNvPr id="14" name="Rectangle 13">
          <a:hlinkClick xmlns:r="http://schemas.openxmlformats.org/officeDocument/2006/relationships" r:id="rId14"/>
          <a:extLst>
            <a:ext uri="{FF2B5EF4-FFF2-40B4-BE49-F238E27FC236}">
              <a16:creationId xmlns:a16="http://schemas.microsoft.com/office/drawing/2014/main" id="{00000000-0008-0000-0E00-00000E000000}"/>
            </a:ext>
          </a:extLst>
        </xdr:cNvPr>
        <xdr:cNvSpPr/>
      </xdr:nvSpPr>
      <xdr:spPr>
        <a:xfrm>
          <a:off x="232996" y="509001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B. INGGRIS</a:t>
          </a:r>
          <a:endParaRPr lang="en-GB" sz="1100">
            <a:solidFill>
              <a:schemeClr val="bg1"/>
            </a:solidFill>
          </a:endParaRPr>
        </a:p>
      </xdr:txBody>
    </xdr:sp>
    <xdr:clientData/>
  </xdr:twoCellAnchor>
  <xdr:twoCellAnchor editAs="absolute">
    <xdr:from>
      <xdr:col>0</xdr:col>
      <xdr:colOff>232996</xdr:colOff>
      <xdr:row>25</xdr:row>
      <xdr:rowOff>127488</xdr:rowOff>
    </xdr:from>
    <xdr:to>
      <xdr:col>0</xdr:col>
      <xdr:colOff>1951892</xdr:colOff>
      <xdr:row>26</xdr:row>
      <xdr:rowOff>175112</xdr:rowOff>
    </xdr:to>
    <xdr:sp macro="" textlink="">
      <xdr:nvSpPr>
        <xdr:cNvPr id="15" name="Rectangle 14">
          <a:hlinkClick xmlns:r="http://schemas.openxmlformats.org/officeDocument/2006/relationships" r:id="rId15"/>
          <a:extLst>
            <a:ext uri="{FF2B5EF4-FFF2-40B4-BE49-F238E27FC236}">
              <a16:creationId xmlns:a16="http://schemas.microsoft.com/office/drawing/2014/main" id="{00000000-0008-0000-0E00-00000F000000}"/>
            </a:ext>
          </a:extLst>
        </xdr:cNvPr>
        <xdr:cNvSpPr/>
      </xdr:nvSpPr>
      <xdr:spPr>
        <a:xfrm>
          <a:off x="232996" y="54138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232996</xdr:colOff>
      <xdr:row>22</xdr:row>
      <xdr:rowOff>127488</xdr:rowOff>
    </xdr:from>
    <xdr:to>
      <xdr:col>1</xdr:col>
      <xdr:colOff>57150</xdr:colOff>
      <xdr:row>23</xdr:row>
      <xdr:rowOff>175112</xdr:rowOff>
    </xdr:to>
    <xdr:sp macro="" textlink="">
      <xdr:nvSpPr>
        <xdr:cNvPr id="16" name="Rectangle 15">
          <a:hlinkClick xmlns:r="http://schemas.openxmlformats.org/officeDocument/2006/relationships" r:id="rId16"/>
          <a:extLst>
            <a:ext uri="{FF2B5EF4-FFF2-40B4-BE49-F238E27FC236}">
              <a16:creationId xmlns:a16="http://schemas.microsoft.com/office/drawing/2014/main" id="{00000000-0008-0000-0E00-000010000000}"/>
            </a:ext>
          </a:extLst>
        </xdr:cNvPr>
        <xdr:cNvSpPr/>
      </xdr:nvSpPr>
      <xdr:spPr>
        <a:xfrm>
          <a:off x="232996" y="4785213"/>
          <a:ext cx="1833929"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1">
              <a:solidFill>
                <a:schemeClr val="tx1"/>
              </a:solidFill>
              <a:sym typeface="Webdings" panose="05030102010509060703" pitchFamily="18" charset="2"/>
            </a:rPr>
            <a:t></a:t>
          </a:r>
          <a:r>
            <a:rPr lang="en-GB" sz="1100" b="1">
              <a:solidFill>
                <a:schemeClr val="tx1"/>
              </a:solidFill>
              <a:sym typeface="Webdings" panose="05030102010509060703" pitchFamily="18" charset="2"/>
            </a:rPr>
            <a:t>   PJOK</a:t>
          </a:r>
          <a:endParaRPr lang="en-GB" sz="1100" b="1">
            <a:solidFill>
              <a:schemeClr val="tx1"/>
            </a:solidFill>
          </a:endParaRPr>
        </a:p>
      </xdr:txBody>
    </xdr:sp>
    <xdr:clientData/>
  </xdr:twoCellAnchor>
  <xdr:twoCellAnchor>
    <xdr:from>
      <xdr:col>0</xdr:col>
      <xdr:colOff>123825</xdr:colOff>
      <xdr:row>22</xdr:row>
      <xdr:rowOff>123825</xdr:rowOff>
    </xdr:from>
    <xdr:to>
      <xdr:col>0</xdr:col>
      <xdr:colOff>369969</xdr:colOff>
      <xdr:row>23</xdr:row>
      <xdr:rowOff>172915</xdr:rowOff>
    </xdr:to>
    <xdr:sp macro="" textlink="">
      <xdr:nvSpPr>
        <xdr:cNvPr id="17" name="Flowchart: Delay 16">
          <a:extLst>
            <a:ext uri="{FF2B5EF4-FFF2-40B4-BE49-F238E27FC236}">
              <a16:creationId xmlns:a16="http://schemas.microsoft.com/office/drawing/2014/main" id="{00000000-0008-0000-0E00-000011000000}"/>
            </a:ext>
          </a:extLst>
        </xdr:cNvPr>
        <xdr:cNvSpPr/>
      </xdr:nvSpPr>
      <xdr:spPr>
        <a:xfrm flipH="1">
          <a:off x="123825" y="4781550"/>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523875</xdr:colOff>
      <xdr:row>3</xdr:row>
      <xdr:rowOff>9525</xdr:rowOff>
    </xdr:from>
    <xdr:to>
      <xdr:col>0</xdr:col>
      <xdr:colOff>1104900</xdr:colOff>
      <xdr:row>6</xdr:row>
      <xdr:rowOff>35570</xdr:rowOff>
    </xdr:to>
    <xdr:pic>
      <xdr:nvPicPr>
        <xdr:cNvPr id="19" name="Picture 18" descr="Arti dan Makna Warna Logo Tut Wuri Handayani, Siswa Sudah Tahu?">
          <a:hlinkClick xmlns:r="http://schemas.openxmlformats.org/officeDocument/2006/relationships" r:id="rId13"/>
          <a:extLst>
            <a:ext uri="{FF2B5EF4-FFF2-40B4-BE49-F238E27FC236}">
              <a16:creationId xmlns:a16="http://schemas.microsoft.com/office/drawing/2014/main" id="{00000000-0008-0000-0E00-00001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523875" y="62865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152400</xdr:colOff>
      <xdr:row>24</xdr:row>
      <xdr:rowOff>9525</xdr:rowOff>
    </xdr:from>
    <xdr:to>
      <xdr:col>0</xdr:col>
      <xdr:colOff>398544</xdr:colOff>
      <xdr:row>25</xdr:row>
      <xdr:rowOff>58615</xdr:rowOff>
    </xdr:to>
    <xdr:sp macro="" textlink="">
      <xdr:nvSpPr>
        <xdr:cNvPr id="17" name="Flowchart: Delay 16">
          <a:extLst>
            <a:ext uri="{FF2B5EF4-FFF2-40B4-BE49-F238E27FC236}">
              <a16:creationId xmlns:a16="http://schemas.microsoft.com/office/drawing/2014/main" id="{00000000-0008-0000-0F00-000011000000}"/>
            </a:ext>
          </a:extLst>
        </xdr:cNvPr>
        <xdr:cNvSpPr/>
      </xdr:nvSpPr>
      <xdr:spPr>
        <a:xfrm flipH="1">
          <a:off x="152400" y="5076825"/>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220540</xdr:colOff>
      <xdr:row>8</xdr:row>
      <xdr:rowOff>195628</xdr:rowOff>
    </xdr:from>
    <xdr:to>
      <xdr:col>0</xdr:col>
      <xdr:colOff>1895474</xdr:colOff>
      <xdr:row>10</xdr:row>
      <xdr:rowOff>33703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F00-000003000000}"/>
            </a:ext>
          </a:extLst>
        </xdr:cNvPr>
        <xdr:cNvSpPr/>
      </xdr:nvSpPr>
      <xdr:spPr>
        <a:xfrm>
          <a:off x="220540" y="1910128"/>
          <a:ext cx="1674934"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AGAMA</a:t>
          </a:r>
        </a:p>
      </xdr:txBody>
    </xdr:sp>
    <xdr:clientData/>
  </xdr:twoCellAnchor>
  <xdr:twoCellAnchor editAs="absolute">
    <xdr:from>
      <xdr:col>0</xdr:col>
      <xdr:colOff>528271</xdr:colOff>
      <xdr:row>10</xdr:row>
      <xdr:rowOff>132618</xdr:rowOff>
    </xdr:from>
    <xdr:to>
      <xdr:col>0</xdr:col>
      <xdr:colOff>1976071</xdr:colOff>
      <xdr:row>11</xdr:row>
      <xdr:rowOff>177311</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F00-000004000000}"/>
            </a:ext>
          </a:extLst>
        </xdr:cNvPr>
        <xdr:cNvSpPr/>
      </xdr:nvSpPr>
      <xdr:spPr>
        <a:xfrm>
          <a:off x="528271" y="2266218"/>
          <a:ext cx="1447800" cy="2542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bg1"/>
              </a:solidFill>
              <a:sym typeface="Webdings" panose="05030102010509060703" pitchFamily="18" charset="2"/>
            </a:rPr>
            <a:t> </a:t>
          </a:r>
          <a:r>
            <a:rPr lang="en-GB" sz="1100">
              <a:solidFill>
                <a:schemeClr val="bg1"/>
              </a:solidFill>
            </a:rPr>
            <a:t>PPKN</a:t>
          </a:r>
        </a:p>
      </xdr:txBody>
    </xdr:sp>
    <xdr:clientData/>
  </xdr:twoCellAnchor>
  <xdr:twoCellAnchor editAs="absolute">
    <xdr:from>
      <xdr:col>0</xdr:col>
      <xdr:colOff>305533</xdr:colOff>
      <xdr:row>10</xdr:row>
      <xdr:rowOff>152402</xdr:rowOff>
    </xdr:from>
    <xdr:to>
      <xdr:col>0</xdr:col>
      <xdr:colOff>528271</xdr:colOff>
      <xdr:row>11</xdr:row>
      <xdr:rowOff>152401</xdr:rowOff>
    </xdr:to>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98193" l="3106" r="100000"/>
                  </a14:imgEffect>
                </a14:imgLayer>
              </a14:imgProps>
            </a:ext>
          </a:extLst>
        </a:blip>
        <a:stretch>
          <a:fillRect/>
        </a:stretch>
      </xdr:blipFill>
      <xdr:spPr>
        <a:xfrm>
          <a:off x="305533" y="2286002"/>
          <a:ext cx="222738" cy="209549"/>
        </a:xfrm>
        <a:prstGeom prst="rect">
          <a:avLst/>
        </a:prstGeom>
      </xdr:spPr>
    </xdr:pic>
    <xdr:clientData/>
  </xdr:twoCellAnchor>
  <xdr:twoCellAnchor editAs="absolute">
    <xdr:from>
      <xdr:col>0</xdr:col>
      <xdr:colOff>198559</xdr:colOff>
      <xdr:row>12</xdr:row>
      <xdr:rowOff>8060</xdr:rowOff>
    </xdr:from>
    <xdr:to>
      <xdr:col>0</xdr:col>
      <xdr:colOff>1976071</xdr:colOff>
      <xdr:row>13</xdr:row>
      <xdr:rowOff>55684</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198559" y="2560760"/>
          <a:ext cx="177751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400">
              <a:solidFill>
                <a:schemeClr val="bg1"/>
              </a:solidFill>
              <a:sym typeface="Wingdings" panose="05000000000000000000" pitchFamily="2" charset="2"/>
            </a:rPr>
            <a:t> </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B.INDONESIA</a:t>
          </a:r>
        </a:p>
      </xdr:txBody>
    </xdr:sp>
    <xdr:clientData/>
  </xdr:twoCellAnchor>
  <xdr:twoCellAnchor editAs="absolute">
    <xdr:from>
      <xdr:col>0</xdr:col>
      <xdr:colOff>188302</xdr:colOff>
      <xdr:row>13</xdr:row>
      <xdr:rowOff>110636</xdr:rowOff>
    </xdr:from>
    <xdr:to>
      <xdr:col>0</xdr:col>
      <xdr:colOff>1968744</xdr:colOff>
      <xdr:row>14</xdr:row>
      <xdr:rowOff>155330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188302" y="2872886"/>
          <a:ext cx="1780442" cy="2542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a:solidFill>
                <a:schemeClr val="bg1"/>
              </a:solidFill>
              <a:sym typeface="Wingdings" panose="05000000000000000000" pitchFamily="2" charset="2"/>
            </a:rPr>
            <a:t></a:t>
          </a:r>
          <a:r>
            <a:rPr lang="en-GB" sz="1100">
              <a:solidFill>
                <a:schemeClr val="bg1"/>
              </a:solidFill>
              <a:sym typeface="Wingdings" panose="05000000000000000000" pitchFamily="2" charset="2"/>
            </a:rPr>
            <a:t> </a:t>
          </a:r>
          <a:r>
            <a:rPr lang="en-GB" sz="1100">
              <a:solidFill>
                <a:schemeClr val="bg1"/>
              </a:solidFill>
              <a:sym typeface="Webdings" panose="05030102010509060703" pitchFamily="18" charset="2"/>
            </a:rPr>
            <a:t>   </a:t>
          </a:r>
          <a:r>
            <a:rPr lang="en-GB" sz="1100">
              <a:solidFill>
                <a:schemeClr val="bg1"/>
              </a:solidFill>
            </a:rPr>
            <a:t>MATEMATIKA</a:t>
          </a:r>
        </a:p>
      </xdr:txBody>
    </xdr:sp>
    <xdr:clientData/>
  </xdr:twoCellAnchor>
  <xdr:twoCellAnchor editAs="absolute">
    <xdr:from>
      <xdr:col>0</xdr:col>
      <xdr:colOff>133350</xdr:colOff>
      <xdr:row>15</xdr:row>
      <xdr:rowOff>22713</xdr:rowOff>
    </xdr:from>
    <xdr:to>
      <xdr:col>0</xdr:col>
      <xdr:colOff>1913792</xdr:colOff>
      <xdr:row>16</xdr:row>
      <xdr:rowOff>70337</xdr:rowOff>
    </xdr:to>
    <mc:AlternateContent xmlns:mc="http://schemas.openxmlformats.org/markup-compatibility/2006" xmlns:a14="http://schemas.microsoft.com/office/drawing/2010/main">
      <mc:Choice Requires="a14">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F00-000008000000}"/>
                </a:ext>
              </a:extLst>
            </xdr:cNvPr>
            <xdr:cNvSpPr/>
          </xdr:nvSpPr>
          <xdr:spPr>
            <a:xfrm>
              <a:off x="133350" y="320406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14:m>
                <m:oMath xmlns:m="http://schemas.openxmlformats.org/officeDocument/2006/math">
                  <m:r>
                    <a:rPr lang="en-US" sz="2000" b="0" i="1">
                      <a:solidFill>
                        <a:schemeClr val="bg1"/>
                      </a:solidFill>
                      <a:latin typeface="Cambria Math" panose="02040503050406030204" pitchFamily="18" charset="0"/>
                      <a:sym typeface="Wingdings" panose="05000000000000000000" pitchFamily="2" charset="2"/>
                    </a:rPr>
                    <m:t> </m:t>
                  </m:r>
                  <m:r>
                    <a:rPr lang="en-GB" sz="2000" b="0" i="1">
                      <a:solidFill>
                        <a:schemeClr val="bg1"/>
                      </a:solidFill>
                      <a:latin typeface="Cambria Math" panose="02040503050406030204" pitchFamily="18" charset="0"/>
                      <a:sym typeface="Webdings" panose="05030102010509060703" pitchFamily="18" charset="2"/>
                    </a:rPr>
                    <m:t></m:t>
                  </m:r>
                </m:oMath>
              </a14:m>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Choice>
      <mc:Fallback xmlns="">
        <xdr:sp macro="" textlink="">
          <xdr:nvSpPr>
            <xdr:cNvPr id="8" name="Rectangle 7">
              <a:hlinkClick xmlns:r="http://schemas.openxmlformats.org/officeDocument/2006/relationships" r:id="rId8"/>
              <a:extLst>
                <a:ext uri="{FF2B5EF4-FFF2-40B4-BE49-F238E27FC236}">
                  <a16:creationId xmlns:a16="http://schemas.microsoft.com/office/drawing/2014/main" id="{00000000-0008-0000-0F00-000008000000}"/>
                </a:ext>
              </a:extLst>
            </xdr:cNvPr>
            <xdr:cNvSpPr/>
          </xdr:nvSpPr>
          <xdr:spPr>
            <a:xfrm>
              <a:off x="133350" y="320406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a:solidFill>
                    <a:schemeClr val="bg1"/>
                  </a:solidFill>
                  <a:latin typeface="Cambria Math" panose="02040503050406030204" pitchFamily="18" charset="0"/>
                  <a:sym typeface="Wingdings" panose="05000000000000000000" pitchFamily="2" charset="2"/>
                </a:rPr>
                <a:t> </a:t>
              </a:r>
              <a:r>
                <a:rPr lang="en-GB" sz="2000" b="0" i="0">
                  <a:solidFill>
                    <a:schemeClr val="bg1"/>
                  </a:solidFill>
                  <a:latin typeface="Cambria Math" panose="02040503050406030204" pitchFamily="18" charset="0"/>
                  <a:sym typeface="Webdings" panose="05030102010509060703" pitchFamily="18"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IPAS</a:t>
              </a:r>
            </a:p>
          </xdr:txBody>
        </xdr:sp>
      </mc:Fallback>
    </mc:AlternateContent>
    <xdr:clientData/>
  </xdr:twoCellAnchor>
  <xdr:twoCellAnchor editAs="absolute">
    <xdr:from>
      <xdr:col>0</xdr:col>
      <xdr:colOff>200025</xdr:colOff>
      <xdr:row>16</xdr:row>
      <xdr:rowOff>117963</xdr:rowOff>
    </xdr:from>
    <xdr:to>
      <xdr:col>0</xdr:col>
      <xdr:colOff>1980467</xdr:colOff>
      <xdr:row>17</xdr:row>
      <xdr:rowOff>165587</xdr:rowOff>
    </xdr:to>
    <xdr:sp macro="" textlink="">
      <xdr:nvSpPr>
        <xdr:cNvPr id="9" name="Rectangle 8">
          <a:hlinkClick xmlns:r="http://schemas.openxmlformats.org/officeDocument/2006/relationships" r:id="rId9"/>
          <a:extLst>
            <a:ext uri="{FF2B5EF4-FFF2-40B4-BE49-F238E27FC236}">
              <a16:creationId xmlns:a16="http://schemas.microsoft.com/office/drawing/2014/main" id="{00000000-0008-0000-0F00-000009000000}"/>
            </a:ext>
          </a:extLst>
        </xdr:cNvPr>
        <xdr:cNvSpPr/>
      </xdr:nvSpPr>
      <xdr:spPr>
        <a:xfrm>
          <a:off x="200025" y="3508863"/>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600" b="0">
              <a:solidFill>
                <a:schemeClr val="bg1"/>
              </a:solidFill>
              <a:sym typeface="Webdings" panose="05030102010509060703" pitchFamily="18" charset="2"/>
            </a:rPr>
            <a:t></a:t>
          </a:r>
          <a:r>
            <a:rPr lang="en-GB" sz="1100" b="0">
              <a:solidFill>
                <a:schemeClr val="bg1"/>
              </a:solidFill>
              <a:sym typeface="Wingdings" panose="05000000000000000000" pitchFamily="2" charset="2"/>
            </a:rPr>
            <a:t> </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MUSIK</a:t>
          </a:r>
        </a:p>
      </xdr:txBody>
    </xdr:sp>
    <xdr:clientData/>
  </xdr:twoCellAnchor>
  <xdr:twoCellAnchor editAs="absolute">
    <xdr:from>
      <xdr:col>0</xdr:col>
      <xdr:colOff>190500</xdr:colOff>
      <xdr:row>18</xdr:row>
      <xdr:rowOff>13188</xdr:rowOff>
    </xdr:from>
    <xdr:to>
      <xdr:col>0</xdr:col>
      <xdr:colOff>1970942</xdr:colOff>
      <xdr:row>19</xdr:row>
      <xdr:rowOff>60812</xdr:rowOff>
    </xdr:to>
    <xdr:sp macro="" textlink="">
      <xdr:nvSpPr>
        <xdr:cNvPr id="10" name="Rectangle 9">
          <a:hlinkClick xmlns:r="http://schemas.openxmlformats.org/officeDocument/2006/relationships" r:id="rId10"/>
          <a:extLst>
            <a:ext uri="{FF2B5EF4-FFF2-40B4-BE49-F238E27FC236}">
              <a16:creationId xmlns:a16="http://schemas.microsoft.com/office/drawing/2014/main" id="{00000000-0008-0000-0F00-00000A000000}"/>
            </a:ext>
          </a:extLst>
        </xdr:cNvPr>
        <xdr:cNvSpPr/>
      </xdr:nvSpPr>
      <xdr:spPr>
        <a:xfrm>
          <a:off x="190500" y="3823188"/>
          <a:ext cx="1780442"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b="0">
              <a:solidFill>
                <a:schemeClr val="bg1"/>
              </a:solidFill>
              <a:sym typeface="Webdings" panose="05030102010509060703" pitchFamily="18" charset="2"/>
            </a:rPr>
            <a:t> </a:t>
          </a:r>
          <a:r>
            <a:rPr lang="en-GB" sz="1100">
              <a:solidFill>
                <a:schemeClr val="bg1"/>
              </a:solidFill>
              <a:sym typeface="Webdings" panose="05030102010509060703" pitchFamily="18" charset="2"/>
            </a:rPr>
            <a:t>  SENI </a:t>
          </a:r>
          <a:r>
            <a:rPr lang="en-GB" sz="1100">
              <a:solidFill>
                <a:schemeClr val="bg1"/>
              </a:solidFill>
            </a:rPr>
            <a:t>TARI</a:t>
          </a:r>
        </a:p>
      </xdr:txBody>
    </xdr:sp>
    <xdr:clientData/>
  </xdr:twoCellAnchor>
  <xdr:twoCellAnchor editAs="absolute">
    <xdr:from>
      <xdr:col>0</xdr:col>
      <xdr:colOff>213946</xdr:colOff>
      <xdr:row>19</xdr:row>
      <xdr:rowOff>127488</xdr:rowOff>
    </xdr:from>
    <xdr:to>
      <xdr:col>0</xdr:col>
      <xdr:colOff>1932842</xdr:colOff>
      <xdr:row>20</xdr:row>
      <xdr:rowOff>175112</xdr:rowOff>
    </xdr:to>
    <xdr:sp macro="" textlink="">
      <xdr:nvSpPr>
        <xdr:cNvPr id="11" name="Rectangle 10">
          <a:hlinkClick xmlns:r="http://schemas.openxmlformats.org/officeDocument/2006/relationships" r:id="rId11"/>
          <a:extLst>
            <a:ext uri="{FF2B5EF4-FFF2-40B4-BE49-F238E27FC236}">
              <a16:creationId xmlns:a16="http://schemas.microsoft.com/office/drawing/2014/main" id="{00000000-0008-0000-0F00-00000B000000}"/>
            </a:ext>
          </a:extLst>
        </xdr:cNvPr>
        <xdr:cNvSpPr/>
      </xdr:nvSpPr>
      <xdr:spPr>
        <a:xfrm>
          <a:off x="213946" y="414703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RUPA</a:t>
          </a:r>
        </a:p>
      </xdr:txBody>
    </xdr:sp>
    <xdr:clientData/>
  </xdr:twoCellAnchor>
  <xdr:twoCellAnchor editAs="absolute">
    <xdr:from>
      <xdr:col>0</xdr:col>
      <xdr:colOff>223471</xdr:colOff>
      <xdr:row>21</xdr:row>
      <xdr:rowOff>22713</xdr:rowOff>
    </xdr:from>
    <xdr:to>
      <xdr:col>0</xdr:col>
      <xdr:colOff>1942367</xdr:colOff>
      <xdr:row>22</xdr:row>
      <xdr:rowOff>70337</xdr:rowOff>
    </xdr:to>
    <xdr:sp macro="" textlink="">
      <xdr:nvSpPr>
        <xdr:cNvPr id="12" name="Rectangle 11">
          <a:hlinkClick xmlns:r="http://schemas.openxmlformats.org/officeDocument/2006/relationships" r:id="rId12"/>
          <a:extLst>
            <a:ext uri="{FF2B5EF4-FFF2-40B4-BE49-F238E27FC236}">
              <a16:creationId xmlns:a16="http://schemas.microsoft.com/office/drawing/2014/main" id="{00000000-0008-0000-0F00-00000C000000}"/>
            </a:ext>
          </a:extLst>
        </xdr:cNvPr>
        <xdr:cNvSpPr/>
      </xdr:nvSpPr>
      <xdr:spPr>
        <a:xfrm>
          <a:off x="223471" y="4461363"/>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800" b="0">
              <a:solidFill>
                <a:schemeClr val="bg1"/>
              </a:solidFill>
              <a:sym typeface="Wingdings" panose="05000000000000000000" pitchFamily="2" charset="2"/>
            </a:rPr>
            <a:t></a:t>
          </a:r>
          <a:r>
            <a:rPr lang="en-GB" sz="1100">
              <a:solidFill>
                <a:schemeClr val="bg1"/>
              </a:solidFill>
              <a:sym typeface="Webdings" panose="05030102010509060703" pitchFamily="18" charset="2"/>
            </a:rPr>
            <a:t>   SENI </a:t>
          </a:r>
          <a:r>
            <a:rPr lang="en-GB" sz="1100">
              <a:solidFill>
                <a:schemeClr val="bg1"/>
              </a:solidFill>
            </a:rPr>
            <a:t>TEATER</a:t>
          </a:r>
        </a:p>
      </xdr:txBody>
    </xdr:sp>
    <xdr:clientData/>
  </xdr:twoCellAnchor>
  <xdr:twoCellAnchor editAs="absolute">
    <xdr:from>
      <xdr:col>0</xdr:col>
      <xdr:colOff>175846</xdr:colOff>
      <xdr:row>7</xdr:row>
      <xdr:rowOff>0</xdr:rowOff>
    </xdr:from>
    <xdr:to>
      <xdr:col>0</xdr:col>
      <xdr:colOff>1976071</xdr:colOff>
      <xdr:row>8</xdr:row>
      <xdr:rowOff>142875</xdr:rowOff>
    </xdr:to>
    <xdr:sp macro="" textlink="">
      <xdr:nvSpPr>
        <xdr:cNvPr id="13" name="Rectangle 12">
          <a:hlinkClick xmlns:r="http://schemas.openxmlformats.org/officeDocument/2006/relationships" r:id="rId13"/>
          <a:extLst>
            <a:ext uri="{FF2B5EF4-FFF2-40B4-BE49-F238E27FC236}">
              <a16:creationId xmlns:a16="http://schemas.microsoft.com/office/drawing/2014/main" id="{00000000-0008-0000-0F00-00000D000000}"/>
            </a:ext>
          </a:extLst>
        </xdr:cNvPr>
        <xdr:cNvSpPr/>
      </xdr:nvSpPr>
      <xdr:spPr>
        <a:xfrm>
          <a:off x="175846" y="1504950"/>
          <a:ext cx="1800225"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242520</xdr:colOff>
      <xdr:row>24</xdr:row>
      <xdr:rowOff>13188</xdr:rowOff>
    </xdr:from>
    <xdr:to>
      <xdr:col>1</xdr:col>
      <xdr:colOff>9524</xdr:colOff>
      <xdr:row>25</xdr:row>
      <xdr:rowOff>60812</xdr:rowOff>
    </xdr:to>
    <xdr:sp macro="" textlink="">
      <xdr:nvSpPr>
        <xdr:cNvPr id="14" name="Rectangle 13">
          <a:hlinkClick xmlns:r="http://schemas.openxmlformats.org/officeDocument/2006/relationships" r:id="rId14"/>
          <a:extLst>
            <a:ext uri="{FF2B5EF4-FFF2-40B4-BE49-F238E27FC236}">
              <a16:creationId xmlns:a16="http://schemas.microsoft.com/office/drawing/2014/main" id="{00000000-0008-0000-0F00-00000E000000}"/>
            </a:ext>
          </a:extLst>
        </xdr:cNvPr>
        <xdr:cNvSpPr/>
      </xdr:nvSpPr>
      <xdr:spPr>
        <a:xfrm>
          <a:off x="242520" y="5080488"/>
          <a:ext cx="1776779"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1">
              <a:solidFill>
                <a:schemeClr val="tx1"/>
              </a:solidFill>
              <a:sym typeface="Wingdings" panose="05000000000000000000" pitchFamily="2" charset="2"/>
            </a:rPr>
            <a:t></a:t>
          </a:r>
          <a:r>
            <a:rPr lang="en-GB" sz="1100" b="1">
              <a:solidFill>
                <a:schemeClr val="tx1"/>
              </a:solidFill>
              <a:sym typeface="Webdings" panose="05030102010509060703" pitchFamily="18" charset="2"/>
            </a:rPr>
            <a:t>   B. INGGRIS</a:t>
          </a:r>
          <a:endParaRPr lang="en-GB" sz="1100" b="1">
            <a:solidFill>
              <a:schemeClr val="tx1"/>
            </a:solidFill>
          </a:endParaRPr>
        </a:p>
      </xdr:txBody>
    </xdr:sp>
    <xdr:clientData/>
  </xdr:twoCellAnchor>
  <xdr:twoCellAnchor editAs="absolute">
    <xdr:from>
      <xdr:col>0</xdr:col>
      <xdr:colOff>242521</xdr:colOff>
      <xdr:row>25</xdr:row>
      <xdr:rowOff>127488</xdr:rowOff>
    </xdr:from>
    <xdr:to>
      <xdr:col>0</xdr:col>
      <xdr:colOff>1961417</xdr:colOff>
      <xdr:row>26</xdr:row>
      <xdr:rowOff>175112</xdr:rowOff>
    </xdr:to>
    <xdr:sp macro="" textlink="">
      <xdr:nvSpPr>
        <xdr:cNvPr id="15" name="Rectangle 14">
          <a:hlinkClick xmlns:r="http://schemas.openxmlformats.org/officeDocument/2006/relationships" r:id="rId15"/>
          <a:extLst>
            <a:ext uri="{FF2B5EF4-FFF2-40B4-BE49-F238E27FC236}">
              <a16:creationId xmlns:a16="http://schemas.microsoft.com/office/drawing/2014/main" id="{00000000-0008-0000-0F00-00000F000000}"/>
            </a:ext>
          </a:extLst>
        </xdr:cNvPr>
        <xdr:cNvSpPr/>
      </xdr:nvSpPr>
      <xdr:spPr>
        <a:xfrm>
          <a:off x="242521" y="540433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a:t>
          </a:r>
          <a:endParaRPr lang="en-GB" sz="1100">
            <a:solidFill>
              <a:schemeClr val="bg1"/>
            </a:solidFill>
          </a:endParaRPr>
        </a:p>
      </xdr:txBody>
    </xdr:sp>
    <xdr:clientData/>
  </xdr:twoCellAnchor>
  <xdr:twoCellAnchor editAs="absolute">
    <xdr:from>
      <xdr:col>0</xdr:col>
      <xdr:colOff>242521</xdr:colOff>
      <xdr:row>22</xdr:row>
      <xdr:rowOff>127488</xdr:rowOff>
    </xdr:from>
    <xdr:to>
      <xdr:col>0</xdr:col>
      <xdr:colOff>1961417</xdr:colOff>
      <xdr:row>23</xdr:row>
      <xdr:rowOff>175112</xdr:rowOff>
    </xdr:to>
    <xdr:sp macro="" textlink="">
      <xdr:nvSpPr>
        <xdr:cNvPr id="16" name="Rectangle 15">
          <a:hlinkClick xmlns:r="http://schemas.openxmlformats.org/officeDocument/2006/relationships" r:id="rId16"/>
          <a:extLst>
            <a:ext uri="{FF2B5EF4-FFF2-40B4-BE49-F238E27FC236}">
              <a16:creationId xmlns:a16="http://schemas.microsoft.com/office/drawing/2014/main" id="{00000000-0008-0000-0F00-000010000000}"/>
            </a:ext>
          </a:extLst>
        </xdr:cNvPr>
        <xdr:cNvSpPr/>
      </xdr:nvSpPr>
      <xdr:spPr>
        <a:xfrm>
          <a:off x="242521" y="4775688"/>
          <a:ext cx="1718896"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ebdings" panose="05030102010509060703" pitchFamily="18" charset="2"/>
            </a:rPr>
            <a:t></a:t>
          </a:r>
          <a:r>
            <a:rPr lang="en-GB" sz="1100">
              <a:solidFill>
                <a:schemeClr val="bg1"/>
              </a:solidFill>
              <a:sym typeface="Webdings" panose="05030102010509060703" pitchFamily="18" charset="2"/>
            </a:rPr>
            <a:t>   PJOK</a:t>
          </a:r>
          <a:endParaRPr lang="en-GB" sz="1100">
            <a:solidFill>
              <a:schemeClr val="bg1"/>
            </a:solidFill>
          </a:endParaRPr>
        </a:p>
      </xdr:txBody>
    </xdr:sp>
    <xdr:clientData/>
  </xdr:twoCellAnchor>
  <xdr:twoCellAnchor editAs="oneCell">
    <xdr:from>
      <xdr:col>0</xdr:col>
      <xdr:colOff>466725</xdr:colOff>
      <xdr:row>2</xdr:row>
      <xdr:rowOff>180975</xdr:rowOff>
    </xdr:from>
    <xdr:to>
      <xdr:col>0</xdr:col>
      <xdr:colOff>1047750</xdr:colOff>
      <xdr:row>6</xdr:row>
      <xdr:rowOff>26045</xdr:rowOff>
    </xdr:to>
    <xdr:pic>
      <xdr:nvPicPr>
        <xdr:cNvPr id="18" name="Picture 17" descr="Arti dan Makna Warna Logo Tut Wuri Handayani, Siswa Sudah Tahu?">
          <a:hlinkClick xmlns:r="http://schemas.openxmlformats.org/officeDocument/2006/relationships" r:id="rId13"/>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466725" y="60960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104775</xdr:colOff>
      <xdr:row>9</xdr:row>
      <xdr:rowOff>0</xdr:rowOff>
    </xdr:from>
    <xdr:to>
      <xdr:col>0</xdr:col>
      <xdr:colOff>350919</xdr:colOff>
      <xdr:row>10</xdr:row>
      <xdr:rowOff>49090</xdr:rowOff>
    </xdr:to>
    <xdr:sp macro="" textlink="">
      <xdr:nvSpPr>
        <xdr:cNvPr id="9" name="Flowchart: Delay 8">
          <a:extLst>
            <a:ext uri="{FF2B5EF4-FFF2-40B4-BE49-F238E27FC236}">
              <a16:creationId xmlns:a16="http://schemas.microsoft.com/office/drawing/2014/main" id="{00000000-0008-0000-1000-000009000000}"/>
            </a:ext>
          </a:extLst>
        </xdr:cNvPr>
        <xdr:cNvSpPr/>
      </xdr:nvSpPr>
      <xdr:spPr>
        <a:xfrm flipH="1">
          <a:off x="104775" y="1952625"/>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166321</xdr:colOff>
      <xdr:row>7</xdr:row>
      <xdr:rowOff>0</xdr:rowOff>
    </xdr:from>
    <xdr:to>
      <xdr:col>0</xdr:col>
      <xdr:colOff>1966546</xdr:colOff>
      <xdr:row>8</xdr:row>
      <xdr:rowOff>142875</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1000-00000D000000}"/>
            </a:ext>
          </a:extLst>
        </xdr:cNvPr>
        <xdr:cNvSpPr/>
      </xdr:nvSpPr>
      <xdr:spPr>
        <a:xfrm>
          <a:off x="166321" y="1533525"/>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213945</xdr:colOff>
      <xdr:row>9</xdr:row>
      <xdr:rowOff>3663</xdr:rowOff>
    </xdr:from>
    <xdr:to>
      <xdr:col>1</xdr:col>
      <xdr:colOff>57149</xdr:colOff>
      <xdr:row>10</xdr:row>
      <xdr:rowOff>51287</xdr:rowOff>
    </xdr:to>
    <xdr:sp macro="" textlink="">
      <xdr:nvSpPr>
        <xdr:cNvPr id="15" name="Rectangle 14">
          <a:hlinkClick xmlns:r="http://schemas.openxmlformats.org/officeDocument/2006/relationships" r:id="rId2"/>
          <a:extLst>
            <a:ext uri="{FF2B5EF4-FFF2-40B4-BE49-F238E27FC236}">
              <a16:creationId xmlns:a16="http://schemas.microsoft.com/office/drawing/2014/main" id="{00000000-0008-0000-1000-00000F000000}"/>
            </a:ext>
          </a:extLst>
        </xdr:cNvPr>
        <xdr:cNvSpPr/>
      </xdr:nvSpPr>
      <xdr:spPr>
        <a:xfrm>
          <a:off x="213945" y="1956288"/>
          <a:ext cx="1852979"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tx1"/>
              </a:solidFill>
              <a:sym typeface="Wingdings" panose="05000000000000000000" pitchFamily="2" charset="2"/>
            </a:rPr>
            <a:t></a:t>
          </a:r>
          <a:r>
            <a:rPr lang="en-GB" sz="1100">
              <a:solidFill>
                <a:schemeClr val="tx1"/>
              </a:solidFill>
              <a:sym typeface="Webdings" panose="05030102010509060703" pitchFamily="18" charset="2"/>
            </a:rPr>
            <a:t>     MULOK 1 </a:t>
          </a:r>
          <a:endParaRPr lang="en-GB" sz="1100">
            <a:solidFill>
              <a:schemeClr val="tx1"/>
            </a:solidFill>
          </a:endParaRPr>
        </a:p>
      </xdr:txBody>
    </xdr:sp>
    <xdr:clientData/>
  </xdr:twoCellAnchor>
  <xdr:twoCellAnchor editAs="absolute">
    <xdr:from>
      <xdr:col>0</xdr:col>
      <xdr:colOff>204421</xdr:colOff>
      <xdr:row>10</xdr:row>
      <xdr:rowOff>156063</xdr:rowOff>
    </xdr:from>
    <xdr:to>
      <xdr:col>0</xdr:col>
      <xdr:colOff>1923317</xdr:colOff>
      <xdr:row>11</xdr:row>
      <xdr:rowOff>203687</xdr:rowOff>
    </xdr:to>
    <xdr:sp macro="" textlink="">
      <xdr:nvSpPr>
        <xdr:cNvPr id="17" name="Rectangle 16">
          <a:hlinkClick xmlns:r="http://schemas.openxmlformats.org/officeDocument/2006/relationships" r:id="rId3"/>
          <a:extLst>
            <a:ext uri="{FF2B5EF4-FFF2-40B4-BE49-F238E27FC236}">
              <a16:creationId xmlns:a16="http://schemas.microsoft.com/office/drawing/2014/main" id="{00000000-0008-0000-1000-000011000000}"/>
            </a:ext>
          </a:extLst>
        </xdr:cNvPr>
        <xdr:cNvSpPr/>
      </xdr:nvSpPr>
      <xdr:spPr>
        <a:xfrm>
          <a:off x="204421" y="23182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2 </a:t>
          </a:r>
          <a:endParaRPr lang="en-GB" sz="1100">
            <a:solidFill>
              <a:schemeClr val="bg1"/>
            </a:solidFill>
          </a:endParaRPr>
        </a:p>
      </xdr:txBody>
    </xdr:sp>
    <xdr:clientData/>
  </xdr:twoCellAnchor>
  <xdr:twoCellAnchor editAs="absolute">
    <xdr:from>
      <xdr:col>0</xdr:col>
      <xdr:colOff>204421</xdr:colOff>
      <xdr:row>12</xdr:row>
      <xdr:rowOff>117963</xdr:rowOff>
    </xdr:from>
    <xdr:to>
      <xdr:col>0</xdr:col>
      <xdr:colOff>1923317</xdr:colOff>
      <xdr:row>13</xdr:row>
      <xdr:rowOff>165587</xdr:rowOff>
    </xdr:to>
    <xdr:sp macro="" textlink="">
      <xdr:nvSpPr>
        <xdr:cNvPr id="18" name="Rectangle 17">
          <a:hlinkClick xmlns:r="http://schemas.openxmlformats.org/officeDocument/2006/relationships" r:id="rId4"/>
          <a:extLst>
            <a:ext uri="{FF2B5EF4-FFF2-40B4-BE49-F238E27FC236}">
              <a16:creationId xmlns:a16="http://schemas.microsoft.com/office/drawing/2014/main" id="{00000000-0008-0000-1000-000012000000}"/>
            </a:ext>
          </a:extLst>
        </xdr:cNvPr>
        <xdr:cNvSpPr/>
      </xdr:nvSpPr>
      <xdr:spPr>
        <a:xfrm>
          <a:off x="204421" y="26992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3 </a:t>
          </a:r>
          <a:endParaRPr lang="en-GB" sz="1100">
            <a:solidFill>
              <a:schemeClr val="bg1"/>
            </a:solidFill>
          </a:endParaRPr>
        </a:p>
      </xdr:txBody>
    </xdr:sp>
    <xdr:clientData/>
  </xdr:twoCellAnchor>
  <xdr:twoCellAnchor editAs="absolute">
    <xdr:from>
      <xdr:col>0</xdr:col>
      <xdr:colOff>194896</xdr:colOff>
      <xdr:row>14</xdr:row>
      <xdr:rowOff>98913</xdr:rowOff>
    </xdr:from>
    <xdr:to>
      <xdr:col>0</xdr:col>
      <xdr:colOff>1913792</xdr:colOff>
      <xdr:row>15</xdr:row>
      <xdr:rowOff>146537</xdr:rowOff>
    </xdr:to>
    <xdr:sp macro="" textlink="">
      <xdr:nvSpPr>
        <xdr:cNvPr id="19" name="Rectangle 18">
          <a:hlinkClick xmlns:r="http://schemas.openxmlformats.org/officeDocument/2006/relationships" r:id="rId5"/>
          <a:extLst>
            <a:ext uri="{FF2B5EF4-FFF2-40B4-BE49-F238E27FC236}">
              <a16:creationId xmlns:a16="http://schemas.microsoft.com/office/drawing/2014/main" id="{00000000-0008-0000-1000-000013000000}"/>
            </a:ext>
          </a:extLst>
        </xdr:cNvPr>
        <xdr:cNvSpPr/>
      </xdr:nvSpPr>
      <xdr:spPr>
        <a:xfrm>
          <a:off x="194896" y="30992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4 </a:t>
          </a:r>
          <a:endParaRPr lang="en-GB" sz="1100">
            <a:solidFill>
              <a:schemeClr val="bg1"/>
            </a:solidFill>
          </a:endParaRPr>
        </a:p>
      </xdr:txBody>
    </xdr:sp>
    <xdr:clientData/>
  </xdr:twoCellAnchor>
  <xdr:twoCellAnchor editAs="absolute">
    <xdr:from>
      <xdr:col>0</xdr:col>
      <xdr:colOff>194896</xdr:colOff>
      <xdr:row>16</xdr:row>
      <xdr:rowOff>41763</xdr:rowOff>
    </xdr:from>
    <xdr:to>
      <xdr:col>0</xdr:col>
      <xdr:colOff>1913792</xdr:colOff>
      <xdr:row>17</xdr:row>
      <xdr:rowOff>89387</xdr:rowOff>
    </xdr:to>
    <xdr:sp macro="" textlink="">
      <xdr:nvSpPr>
        <xdr:cNvPr id="20" name="Rectangle 19">
          <a:hlinkClick xmlns:r="http://schemas.openxmlformats.org/officeDocument/2006/relationships" r:id="rId6"/>
          <a:extLst>
            <a:ext uri="{FF2B5EF4-FFF2-40B4-BE49-F238E27FC236}">
              <a16:creationId xmlns:a16="http://schemas.microsoft.com/office/drawing/2014/main" id="{00000000-0008-0000-1000-000014000000}"/>
            </a:ext>
          </a:extLst>
        </xdr:cNvPr>
        <xdr:cNvSpPr/>
      </xdr:nvSpPr>
      <xdr:spPr>
        <a:xfrm>
          <a:off x="194896" y="34612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5</a:t>
          </a:r>
          <a:endParaRPr lang="en-GB" sz="1100">
            <a:solidFill>
              <a:schemeClr val="bg1"/>
            </a:solidFill>
          </a:endParaRPr>
        </a:p>
      </xdr:txBody>
    </xdr:sp>
    <xdr:clientData/>
  </xdr:twoCellAnchor>
  <xdr:twoCellAnchor editAs="oneCell">
    <xdr:from>
      <xdr:col>0</xdr:col>
      <xdr:colOff>581025</xdr:colOff>
      <xdr:row>2</xdr:row>
      <xdr:rowOff>190500</xdr:rowOff>
    </xdr:from>
    <xdr:to>
      <xdr:col>0</xdr:col>
      <xdr:colOff>1162050</xdr:colOff>
      <xdr:row>6</xdr:row>
      <xdr:rowOff>6995</xdr:rowOff>
    </xdr:to>
    <xdr:pic>
      <xdr:nvPicPr>
        <xdr:cNvPr id="3" name="Picture 2"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81025" y="61912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85725</xdr:colOff>
      <xdr:row>10</xdr:row>
      <xdr:rowOff>152400</xdr:rowOff>
    </xdr:from>
    <xdr:to>
      <xdr:col>0</xdr:col>
      <xdr:colOff>331869</xdr:colOff>
      <xdr:row>11</xdr:row>
      <xdr:rowOff>201490</xdr:rowOff>
    </xdr:to>
    <xdr:sp macro="" textlink="">
      <xdr:nvSpPr>
        <xdr:cNvPr id="9" name="Flowchart: Delay 8">
          <a:extLst>
            <a:ext uri="{FF2B5EF4-FFF2-40B4-BE49-F238E27FC236}">
              <a16:creationId xmlns:a16="http://schemas.microsoft.com/office/drawing/2014/main" id="{00000000-0008-0000-1100-000009000000}"/>
            </a:ext>
          </a:extLst>
        </xdr:cNvPr>
        <xdr:cNvSpPr/>
      </xdr:nvSpPr>
      <xdr:spPr>
        <a:xfrm flipH="1">
          <a:off x="85725" y="2314575"/>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161925</xdr:colOff>
      <xdr:row>7</xdr:row>
      <xdr:rowOff>0</xdr:rowOff>
    </xdr:from>
    <xdr:to>
      <xdr:col>0</xdr:col>
      <xdr:colOff>1962150</xdr:colOff>
      <xdr:row>8</xdr:row>
      <xdr:rowOff>142875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100-000003000000}"/>
            </a:ext>
          </a:extLst>
        </xdr:cNvPr>
        <xdr:cNvSpPr/>
      </xdr:nvSpPr>
      <xdr:spPr>
        <a:xfrm>
          <a:off x="161925" y="1533525"/>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209550</xdr:colOff>
      <xdr:row>9</xdr:row>
      <xdr:rowOff>3663</xdr:rowOff>
    </xdr:from>
    <xdr:to>
      <xdr:col>0</xdr:col>
      <xdr:colOff>1928446</xdr:colOff>
      <xdr:row>10</xdr:row>
      <xdr:rowOff>51287</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1100-000004000000}"/>
            </a:ext>
          </a:extLst>
        </xdr:cNvPr>
        <xdr:cNvSpPr/>
      </xdr:nvSpPr>
      <xdr:spPr>
        <a:xfrm>
          <a:off x="209550" y="19562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1 </a:t>
          </a:r>
          <a:endParaRPr lang="en-GB" sz="1100">
            <a:solidFill>
              <a:schemeClr val="bg1"/>
            </a:solidFill>
          </a:endParaRPr>
        </a:p>
      </xdr:txBody>
    </xdr:sp>
    <xdr:clientData/>
  </xdr:twoCellAnchor>
  <xdr:twoCellAnchor editAs="absolute">
    <xdr:from>
      <xdr:col>0</xdr:col>
      <xdr:colOff>200025</xdr:colOff>
      <xdr:row>10</xdr:row>
      <xdr:rowOff>156063</xdr:rowOff>
    </xdr:from>
    <xdr:to>
      <xdr:col>1</xdr:col>
      <xdr:colOff>38100</xdr:colOff>
      <xdr:row>11</xdr:row>
      <xdr:rowOff>203687</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1100-000005000000}"/>
            </a:ext>
          </a:extLst>
        </xdr:cNvPr>
        <xdr:cNvSpPr/>
      </xdr:nvSpPr>
      <xdr:spPr>
        <a:xfrm>
          <a:off x="200025" y="2318238"/>
          <a:ext cx="1847850"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tx1"/>
              </a:solidFill>
              <a:sym typeface="Wingdings" panose="05000000000000000000" pitchFamily="2" charset="2"/>
            </a:rPr>
            <a:t></a:t>
          </a:r>
          <a:r>
            <a:rPr lang="en-GB" sz="1100">
              <a:solidFill>
                <a:schemeClr val="tx1"/>
              </a:solidFill>
              <a:sym typeface="Webdings" panose="05030102010509060703" pitchFamily="18" charset="2"/>
            </a:rPr>
            <a:t>     MULOK 2 </a:t>
          </a:r>
          <a:endParaRPr lang="en-GB" sz="1100">
            <a:solidFill>
              <a:schemeClr val="tx1"/>
            </a:solidFill>
          </a:endParaRPr>
        </a:p>
      </xdr:txBody>
    </xdr:sp>
    <xdr:clientData/>
  </xdr:twoCellAnchor>
  <xdr:twoCellAnchor editAs="absolute">
    <xdr:from>
      <xdr:col>0</xdr:col>
      <xdr:colOff>200025</xdr:colOff>
      <xdr:row>12</xdr:row>
      <xdr:rowOff>117963</xdr:rowOff>
    </xdr:from>
    <xdr:to>
      <xdr:col>0</xdr:col>
      <xdr:colOff>1918921</xdr:colOff>
      <xdr:row>13</xdr:row>
      <xdr:rowOff>165587</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1100-000006000000}"/>
            </a:ext>
          </a:extLst>
        </xdr:cNvPr>
        <xdr:cNvSpPr/>
      </xdr:nvSpPr>
      <xdr:spPr>
        <a:xfrm>
          <a:off x="200025" y="26992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3 </a:t>
          </a:r>
          <a:endParaRPr lang="en-GB" sz="1100">
            <a:solidFill>
              <a:schemeClr val="bg1"/>
            </a:solidFill>
          </a:endParaRPr>
        </a:p>
      </xdr:txBody>
    </xdr:sp>
    <xdr:clientData/>
  </xdr:twoCellAnchor>
  <xdr:twoCellAnchor editAs="absolute">
    <xdr:from>
      <xdr:col>0</xdr:col>
      <xdr:colOff>190500</xdr:colOff>
      <xdr:row>14</xdr:row>
      <xdr:rowOff>98913</xdr:rowOff>
    </xdr:from>
    <xdr:to>
      <xdr:col>0</xdr:col>
      <xdr:colOff>1909396</xdr:colOff>
      <xdr:row>15</xdr:row>
      <xdr:rowOff>146537</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1100-000007000000}"/>
            </a:ext>
          </a:extLst>
        </xdr:cNvPr>
        <xdr:cNvSpPr/>
      </xdr:nvSpPr>
      <xdr:spPr>
        <a:xfrm>
          <a:off x="190500" y="30992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4 </a:t>
          </a:r>
          <a:endParaRPr lang="en-GB" sz="1100">
            <a:solidFill>
              <a:schemeClr val="bg1"/>
            </a:solidFill>
          </a:endParaRPr>
        </a:p>
      </xdr:txBody>
    </xdr:sp>
    <xdr:clientData/>
  </xdr:twoCellAnchor>
  <xdr:twoCellAnchor editAs="absolute">
    <xdr:from>
      <xdr:col>0</xdr:col>
      <xdr:colOff>190500</xdr:colOff>
      <xdr:row>16</xdr:row>
      <xdr:rowOff>41763</xdr:rowOff>
    </xdr:from>
    <xdr:to>
      <xdr:col>0</xdr:col>
      <xdr:colOff>1909396</xdr:colOff>
      <xdr:row>17</xdr:row>
      <xdr:rowOff>89387</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1100-000008000000}"/>
            </a:ext>
          </a:extLst>
        </xdr:cNvPr>
        <xdr:cNvSpPr/>
      </xdr:nvSpPr>
      <xdr:spPr>
        <a:xfrm>
          <a:off x="190500" y="34612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5</a:t>
          </a:r>
          <a:endParaRPr lang="en-GB" sz="1100">
            <a:solidFill>
              <a:schemeClr val="bg1"/>
            </a:solidFill>
          </a:endParaRPr>
        </a:p>
      </xdr:txBody>
    </xdr:sp>
    <xdr:clientData/>
  </xdr:twoCellAnchor>
  <xdr:twoCellAnchor editAs="oneCell">
    <xdr:from>
      <xdr:col>0</xdr:col>
      <xdr:colOff>590550</xdr:colOff>
      <xdr:row>4</xdr:row>
      <xdr:rowOff>38100</xdr:rowOff>
    </xdr:from>
    <xdr:to>
      <xdr:col>0</xdr:col>
      <xdr:colOff>1171575</xdr:colOff>
      <xdr:row>6</xdr:row>
      <xdr:rowOff>92720</xdr:rowOff>
    </xdr:to>
    <xdr:pic>
      <xdr:nvPicPr>
        <xdr:cNvPr id="10" name="Picture 9"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90550" y="70485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123825</xdr:colOff>
      <xdr:row>12</xdr:row>
      <xdr:rowOff>114300</xdr:rowOff>
    </xdr:from>
    <xdr:to>
      <xdr:col>0</xdr:col>
      <xdr:colOff>369969</xdr:colOff>
      <xdr:row>13</xdr:row>
      <xdr:rowOff>163390</xdr:rowOff>
    </xdr:to>
    <xdr:sp macro="" textlink="">
      <xdr:nvSpPr>
        <xdr:cNvPr id="9" name="Flowchart: Delay 8">
          <a:extLst>
            <a:ext uri="{FF2B5EF4-FFF2-40B4-BE49-F238E27FC236}">
              <a16:creationId xmlns:a16="http://schemas.microsoft.com/office/drawing/2014/main" id="{00000000-0008-0000-1200-000009000000}"/>
            </a:ext>
          </a:extLst>
        </xdr:cNvPr>
        <xdr:cNvSpPr/>
      </xdr:nvSpPr>
      <xdr:spPr>
        <a:xfrm flipH="1">
          <a:off x="123825" y="2686050"/>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171450</xdr:colOff>
      <xdr:row>7</xdr:row>
      <xdr:rowOff>0</xdr:rowOff>
    </xdr:from>
    <xdr:to>
      <xdr:col>0</xdr:col>
      <xdr:colOff>1971675</xdr:colOff>
      <xdr:row>8</xdr:row>
      <xdr:rowOff>142875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a:xfrm>
          <a:off x="171450" y="1524000"/>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219075</xdr:colOff>
      <xdr:row>9</xdr:row>
      <xdr:rowOff>3663</xdr:rowOff>
    </xdr:from>
    <xdr:to>
      <xdr:col>0</xdr:col>
      <xdr:colOff>1937971</xdr:colOff>
      <xdr:row>10</xdr:row>
      <xdr:rowOff>51287</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1200-000004000000}"/>
            </a:ext>
          </a:extLst>
        </xdr:cNvPr>
        <xdr:cNvSpPr/>
      </xdr:nvSpPr>
      <xdr:spPr>
        <a:xfrm>
          <a:off x="219075" y="194676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1 </a:t>
          </a:r>
          <a:endParaRPr lang="en-GB" sz="1100">
            <a:solidFill>
              <a:schemeClr val="bg1"/>
            </a:solidFill>
          </a:endParaRPr>
        </a:p>
      </xdr:txBody>
    </xdr:sp>
    <xdr:clientData/>
  </xdr:twoCellAnchor>
  <xdr:twoCellAnchor editAs="absolute">
    <xdr:from>
      <xdr:col>0</xdr:col>
      <xdr:colOff>209550</xdr:colOff>
      <xdr:row>10</xdr:row>
      <xdr:rowOff>156063</xdr:rowOff>
    </xdr:from>
    <xdr:to>
      <xdr:col>0</xdr:col>
      <xdr:colOff>1928446</xdr:colOff>
      <xdr:row>11</xdr:row>
      <xdr:rowOff>203687</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1200-000005000000}"/>
            </a:ext>
          </a:extLst>
        </xdr:cNvPr>
        <xdr:cNvSpPr/>
      </xdr:nvSpPr>
      <xdr:spPr>
        <a:xfrm>
          <a:off x="209550" y="230871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2 </a:t>
          </a:r>
          <a:endParaRPr lang="en-GB" sz="1100">
            <a:solidFill>
              <a:schemeClr val="bg1"/>
            </a:solidFill>
          </a:endParaRPr>
        </a:p>
      </xdr:txBody>
    </xdr:sp>
    <xdr:clientData/>
  </xdr:twoCellAnchor>
  <xdr:twoCellAnchor editAs="absolute">
    <xdr:from>
      <xdr:col>0</xdr:col>
      <xdr:colOff>209549</xdr:colOff>
      <xdr:row>12</xdr:row>
      <xdr:rowOff>117963</xdr:rowOff>
    </xdr:from>
    <xdr:to>
      <xdr:col>0</xdr:col>
      <xdr:colOff>2009774</xdr:colOff>
      <xdr:row>13</xdr:row>
      <xdr:rowOff>165587</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1200-000006000000}"/>
            </a:ext>
          </a:extLst>
        </xdr:cNvPr>
        <xdr:cNvSpPr/>
      </xdr:nvSpPr>
      <xdr:spPr>
        <a:xfrm>
          <a:off x="209549" y="2689713"/>
          <a:ext cx="1800225"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tx1"/>
              </a:solidFill>
              <a:sym typeface="Wingdings" panose="05000000000000000000" pitchFamily="2" charset="2"/>
            </a:rPr>
            <a:t></a:t>
          </a:r>
          <a:r>
            <a:rPr lang="en-GB" sz="1100">
              <a:solidFill>
                <a:schemeClr val="tx1"/>
              </a:solidFill>
              <a:sym typeface="Webdings" panose="05030102010509060703" pitchFamily="18" charset="2"/>
            </a:rPr>
            <a:t>     MULOK 3 </a:t>
          </a:r>
          <a:endParaRPr lang="en-GB" sz="1100">
            <a:solidFill>
              <a:schemeClr val="tx1"/>
            </a:solidFill>
          </a:endParaRPr>
        </a:p>
      </xdr:txBody>
    </xdr:sp>
    <xdr:clientData/>
  </xdr:twoCellAnchor>
  <xdr:twoCellAnchor editAs="absolute">
    <xdr:from>
      <xdr:col>0</xdr:col>
      <xdr:colOff>200025</xdr:colOff>
      <xdr:row>14</xdr:row>
      <xdr:rowOff>98913</xdr:rowOff>
    </xdr:from>
    <xdr:to>
      <xdr:col>0</xdr:col>
      <xdr:colOff>1918921</xdr:colOff>
      <xdr:row>15</xdr:row>
      <xdr:rowOff>146537</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1200-000007000000}"/>
            </a:ext>
          </a:extLst>
        </xdr:cNvPr>
        <xdr:cNvSpPr/>
      </xdr:nvSpPr>
      <xdr:spPr>
        <a:xfrm>
          <a:off x="200025" y="308976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4 </a:t>
          </a:r>
          <a:endParaRPr lang="en-GB" sz="1100">
            <a:solidFill>
              <a:schemeClr val="bg1"/>
            </a:solidFill>
          </a:endParaRPr>
        </a:p>
      </xdr:txBody>
    </xdr:sp>
    <xdr:clientData/>
  </xdr:twoCellAnchor>
  <xdr:twoCellAnchor editAs="absolute">
    <xdr:from>
      <xdr:col>0</xdr:col>
      <xdr:colOff>200025</xdr:colOff>
      <xdr:row>16</xdr:row>
      <xdr:rowOff>41763</xdr:rowOff>
    </xdr:from>
    <xdr:to>
      <xdr:col>0</xdr:col>
      <xdr:colOff>1918921</xdr:colOff>
      <xdr:row>17</xdr:row>
      <xdr:rowOff>89387</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1200-000008000000}"/>
            </a:ext>
          </a:extLst>
        </xdr:cNvPr>
        <xdr:cNvSpPr/>
      </xdr:nvSpPr>
      <xdr:spPr>
        <a:xfrm>
          <a:off x="200025" y="345171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5</a:t>
          </a:r>
          <a:endParaRPr lang="en-GB" sz="1100">
            <a:solidFill>
              <a:schemeClr val="bg1"/>
            </a:solidFill>
          </a:endParaRPr>
        </a:p>
      </xdr:txBody>
    </xdr:sp>
    <xdr:clientData/>
  </xdr:twoCellAnchor>
  <xdr:twoCellAnchor editAs="oneCell">
    <xdr:from>
      <xdr:col>0</xdr:col>
      <xdr:colOff>533400</xdr:colOff>
      <xdr:row>4</xdr:row>
      <xdr:rowOff>38100</xdr:rowOff>
    </xdr:from>
    <xdr:to>
      <xdr:col>0</xdr:col>
      <xdr:colOff>1114425</xdr:colOff>
      <xdr:row>6</xdr:row>
      <xdr:rowOff>92720</xdr:rowOff>
    </xdr:to>
    <xdr:pic>
      <xdr:nvPicPr>
        <xdr:cNvPr id="10" name="Picture 9"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200-00000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33400" y="69532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114300</xdr:colOff>
      <xdr:row>14</xdr:row>
      <xdr:rowOff>95250</xdr:rowOff>
    </xdr:from>
    <xdr:to>
      <xdr:col>0</xdr:col>
      <xdr:colOff>360444</xdr:colOff>
      <xdr:row>15</xdr:row>
      <xdr:rowOff>144340</xdr:rowOff>
    </xdr:to>
    <xdr:sp macro="" textlink="">
      <xdr:nvSpPr>
        <xdr:cNvPr id="9" name="Flowchart: Delay 8">
          <a:extLst>
            <a:ext uri="{FF2B5EF4-FFF2-40B4-BE49-F238E27FC236}">
              <a16:creationId xmlns:a16="http://schemas.microsoft.com/office/drawing/2014/main" id="{00000000-0008-0000-1300-000009000000}"/>
            </a:ext>
          </a:extLst>
        </xdr:cNvPr>
        <xdr:cNvSpPr/>
      </xdr:nvSpPr>
      <xdr:spPr>
        <a:xfrm flipH="1">
          <a:off x="114300" y="3076575"/>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171450</xdr:colOff>
      <xdr:row>7</xdr:row>
      <xdr:rowOff>0</xdr:rowOff>
    </xdr:from>
    <xdr:to>
      <xdr:col>0</xdr:col>
      <xdr:colOff>1971675</xdr:colOff>
      <xdr:row>8</xdr:row>
      <xdr:rowOff>142875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300-000003000000}"/>
            </a:ext>
          </a:extLst>
        </xdr:cNvPr>
        <xdr:cNvSpPr/>
      </xdr:nvSpPr>
      <xdr:spPr>
        <a:xfrm>
          <a:off x="171450" y="1514475"/>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219075</xdr:colOff>
      <xdr:row>9</xdr:row>
      <xdr:rowOff>3663</xdr:rowOff>
    </xdr:from>
    <xdr:to>
      <xdr:col>0</xdr:col>
      <xdr:colOff>1937971</xdr:colOff>
      <xdr:row>10</xdr:row>
      <xdr:rowOff>51287</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1300-000004000000}"/>
            </a:ext>
          </a:extLst>
        </xdr:cNvPr>
        <xdr:cNvSpPr/>
      </xdr:nvSpPr>
      <xdr:spPr>
        <a:xfrm>
          <a:off x="219075" y="193723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1 </a:t>
          </a:r>
          <a:endParaRPr lang="en-GB" sz="1100">
            <a:solidFill>
              <a:schemeClr val="bg1"/>
            </a:solidFill>
          </a:endParaRPr>
        </a:p>
      </xdr:txBody>
    </xdr:sp>
    <xdr:clientData/>
  </xdr:twoCellAnchor>
  <xdr:twoCellAnchor editAs="absolute">
    <xdr:from>
      <xdr:col>0</xdr:col>
      <xdr:colOff>209550</xdr:colOff>
      <xdr:row>10</xdr:row>
      <xdr:rowOff>156063</xdr:rowOff>
    </xdr:from>
    <xdr:to>
      <xdr:col>0</xdr:col>
      <xdr:colOff>1928446</xdr:colOff>
      <xdr:row>11</xdr:row>
      <xdr:rowOff>203687</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1300-000005000000}"/>
            </a:ext>
          </a:extLst>
        </xdr:cNvPr>
        <xdr:cNvSpPr/>
      </xdr:nvSpPr>
      <xdr:spPr>
        <a:xfrm>
          <a:off x="209550" y="22991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2 </a:t>
          </a:r>
          <a:endParaRPr lang="en-GB" sz="1100">
            <a:solidFill>
              <a:schemeClr val="bg1"/>
            </a:solidFill>
          </a:endParaRPr>
        </a:p>
      </xdr:txBody>
    </xdr:sp>
    <xdr:clientData/>
  </xdr:twoCellAnchor>
  <xdr:twoCellAnchor editAs="absolute">
    <xdr:from>
      <xdr:col>0</xdr:col>
      <xdr:colOff>209550</xdr:colOff>
      <xdr:row>12</xdr:row>
      <xdr:rowOff>117963</xdr:rowOff>
    </xdr:from>
    <xdr:to>
      <xdr:col>0</xdr:col>
      <xdr:colOff>1928446</xdr:colOff>
      <xdr:row>13</xdr:row>
      <xdr:rowOff>165587</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1300-000006000000}"/>
            </a:ext>
          </a:extLst>
        </xdr:cNvPr>
        <xdr:cNvSpPr/>
      </xdr:nvSpPr>
      <xdr:spPr>
        <a:xfrm>
          <a:off x="209550" y="26801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3 </a:t>
          </a:r>
          <a:endParaRPr lang="en-GB" sz="1100">
            <a:solidFill>
              <a:schemeClr val="bg1"/>
            </a:solidFill>
          </a:endParaRPr>
        </a:p>
      </xdr:txBody>
    </xdr:sp>
    <xdr:clientData/>
  </xdr:twoCellAnchor>
  <xdr:twoCellAnchor editAs="absolute">
    <xdr:from>
      <xdr:col>0</xdr:col>
      <xdr:colOff>200025</xdr:colOff>
      <xdr:row>14</xdr:row>
      <xdr:rowOff>98913</xdr:rowOff>
    </xdr:from>
    <xdr:to>
      <xdr:col>1</xdr:col>
      <xdr:colOff>19050</xdr:colOff>
      <xdr:row>15</xdr:row>
      <xdr:rowOff>146537</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1300-000007000000}"/>
            </a:ext>
          </a:extLst>
        </xdr:cNvPr>
        <xdr:cNvSpPr/>
      </xdr:nvSpPr>
      <xdr:spPr>
        <a:xfrm>
          <a:off x="200025" y="3080238"/>
          <a:ext cx="1828800"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1">
              <a:solidFill>
                <a:schemeClr val="tx1"/>
              </a:solidFill>
              <a:sym typeface="Wingdings" panose="05000000000000000000" pitchFamily="2" charset="2"/>
            </a:rPr>
            <a:t></a:t>
          </a:r>
          <a:r>
            <a:rPr lang="en-GB" sz="1100" b="1">
              <a:solidFill>
                <a:schemeClr val="tx1"/>
              </a:solidFill>
              <a:sym typeface="Webdings" panose="05030102010509060703" pitchFamily="18" charset="2"/>
            </a:rPr>
            <a:t>     MULOK 4 </a:t>
          </a:r>
          <a:endParaRPr lang="en-GB" sz="1100" b="1">
            <a:solidFill>
              <a:schemeClr val="tx1"/>
            </a:solidFill>
          </a:endParaRPr>
        </a:p>
      </xdr:txBody>
    </xdr:sp>
    <xdr:clientData/>
  </xdr:twoCellAnchor>
  <xdr:twoCellAnchor editAs="absolute">
    <xdr:from>
      <xdr:col>0</xdr:col>
      <xdr:colOff>200025</xdr:colOff>
      <xdr:row>16</xdr:row>
      <xdr:rowOff>41763</xdr:rowOff>
    </xdr:from>
    <xdr:to>
      <xdr:col>0</xdr:col>
      <xdr:colOff>1918921</xdr:colOff>
      <xdr:row>17</xdr:row>
      <xdr:rowOff>89387</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1300-000008000000}"/>
            </a:ext>
          </a:extLst>
        </xdr:cNvPr>
        <xdr:cNvSpPr/>
      </xdr:nvSpPr>
      <xdr:spPr>
        <a:xfrm>
          <a:off x="200025" y="3442188"/>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5</a:t>
          </a:r>
          <a:endParaRPr lang="en-GB" sz="1100">
            <a:solidFill>
              <a:schemeClr val="bg1"/>
            </a:solidFill>
          </a:endParaRPr>
        </a:p>
      </xdr:txBody>
    </xdr:sp>
    <xdr:clientData/>
  </xdr:twoCellAnchor>
  <xdr:twoCellAnchor editAs="oneCell">
    <xdr:from>
      <xdr:col>0</xdr:col>
      <xdr:colOff>561975</xdr:colOff>
      <xdr:row>2</xdr:row>
      <xdr:rowOff>190500</xdr:rowOff>
    </xdr:from>
    <xdr:to>
      <xdr:col>0</xdr:col>
      <xdr:colOff>1143000</xdr:colOff>
      <xdr:row>6</xdr:row>
      <xdr:rowOff>26045</xdr:rowOff>
    </xdr:to>
    <xdr:pic>
      <xdr:nvPicPr>
        <xdr:cNvPr id="10" name="Picture 9"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61975" y="61912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104775</xdr:colOff>
      <xdr:row>16</xdr:row>
      <xdr:rowOff>38100</xdr:rowOff>
    </xdr:from>
    <xdr:to>
      <xdr:col>0</xdr:col>
      <xdr:colOff>350919</xdr:colOff>
      <xdr:row>17</xdr:row>
      <xdr:rowOff>87190</xdr:rowOff>
    </xdr:to>
    <xdr:sp macro="" textlink="">
      <xdr:nvSpPr>
        <xdr:cNvPr id="9" name="Flowchart: Delay 8">
          <a:extLst>
            <a:ext uri="{FF2B5EF4-FFF2-40B4-BE49-F238E27FC236}">
              <a16:creationId xmlns:a16="http://schemas.microsoft.com/office/drawing/2014/main" id="{00000000-0008-0000-1400-000009000000}"/>
            </a:ext>
          </a:extLst>
        </xdr:cNvPr>
        <xdr:cNvSpPr/>
      </xdr:nvSpPr>
      <xdr:spPr>
        <a:xfrm flipH="1">
          <a:off x="104775" y="3448050"/>
          <a:ext cx="246144" cy="258640"/>
        </a:xfrm>
        <a:prstGeom prst="flowChartDelay">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171450</xdr:colOff>
      <xdr:row>7</xdr:row>
      <xdr:rowOff>0</xdr:rowOff>
    </xdr:from>
    <xdr:to>
      <xdr:col>0</xdr:col>
      <xdr:colOff>1971675</xdr:colOff>
      <xdr:row>8</xdr:row>
      <xdr:rowOff>142875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400-000003000000}"/>
            </a:ext>
          </a:extLst>
        </xdr:cNvPr>
        <xdr:cNvSpPr/>
      </xdr:nvSpPr>
      <xdr:spPr>
        <a:xfrm>
          <a:off x="171450" y="1524000"/>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219075</xdr:colOff>
      <xdr:row>9</xdr:row>
      <xdr:rowOff>3663</xdr:rowOff>
    </xdr:from>
    <xdr:to>
      <xdr:col>0</xdr:col>
      <xdr:colOff>1937971</xdr:colOff>
      <xdr:row>10</xdr:row>
      <xdr:rowOff>51287</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1400-000004000000}"/>
            </a:ext>
          </a:extLst>
        </xdr:cNvPr>
        <xdr:cNvSpPr/>
      </xdr:nvSpPr>
      <xdr:spPr>
        <a:xfrm>
          <a:off x="219075" y="194676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1 </a:t>
          </a:r>
          <a:endParaRPr lang="en-GB" sz="1100">
            <a:solidFill>
              <a:schemeClr val="bg1"/>
            </a:solidFill>
          </a:endParaRPr>
        </a:p>
      </xdr:txBody>
    </xdr:sp>
    <xdr:clientData/>
  </xdr:twoCellAnchor>
  <xdr:twoCellAnchor editAs="absolute">
    <xdr:from>
      <xdr:col>0</xdr:col>
      <xdr:colOff>209550</xdr:colOff>
      <xdr:row>10</xdr:row>
      <xdr:rowOff>156063</xdr:rowOff>
    </xdr:from>
    <xdr:to>
      <xdr:col>0</xdr:col>
      <xdr:colOff>1928446</xdr:colOff>
      <xdr:row>11</xdr:row>
      <xdr:rowOff>203687</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1400-000005000000}"/>
            </a:ext>
          </a:extLst>
        </xdr:cNvPr>
        <xdr:cNvSpPr/>
      </xdr:nvSpPr>
      <xdr:spPr>
        <a:xfrm>
          <a:off x="209550" y="230871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2 </a:t>
          </a:r>
          <a:endParaRPr lang="en-GB" sz="1100">
            <a:solidFill>
              <a:schemeClr val="bg1"/>
            </a:solidFill>
          </a:endParaRPr>
        </a:p>
      </xdr:txBody>
    </xdr:sp>
    <xdr:clientData/>
  </xdr:twoCellAnchor>
  <xdr:twoCellAnchor editAs="absolute">
    <xdr:from>
      <xdr:col>0</xdr:col>
      <xdr:colOff>209550</xdr:colOff>
      <xdr:row>12</xdr:row>
      <xdr:rowOff>117963</xdr:rowOff>
    </xdr:from>
    <xdr:to>
      <xdr:col>0</xdr:col>
      <xdr:colOff>1928446</xdr:colOff>
      <xdr:row>13</xdr:row>
      <xdr:rowOff>165587</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1400-000006000000}"/>
            </a:ext>
          </a:extLst>
        </xdr:cNvPr>
        <xdr:cNvSpPr/>
      </xdr:nvSpPr>
      <xdr:spPr>
        <a:xfrm>
          <a:off x="209550" y="268971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3 </a:t>
          </a:r>
          <a:endParaRPr lang="en-GB" sz="1100">
            <a:solidFill>
              <a:schemeClr val="bg1"/>
            </a:solidFill>
          </a:endParaRPr>
        </a:p>
      </xdr:txBody>
    </xdr:sp>
    <xdr:clientData/>
  </xdr:twoCellAnchor>
  <xdr:twoCellAnchor editAs="absolute">
    <xdr:from>
      <xdr:col>0</xdr:col>
      <xdr:colOff>200025</xdr:colOff>
      <xdr:row>14</xdr:row>
      <xdr:rowOff>98913</xdr:rowOff>
    </xdr:from>
    <xdr:to>
      <xdr:col>0</xdr:col>
      <xdr:colOff>1918921</xdr:colOff>
      <xdr:row>15</xdr:row>
      <xdr:rowOff>146537</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1400-000007000000}"/>
            </a:ext>
          </a:extLst>
        </xdr:cNvPr>
        <xdr:cNvSpPr/>
      </xdr:nvSpPr>
      <xdr:spPr>
        <a:xfrm>
          <a:off x="200025" y="3089763"/>
          <a:ext cx="1718896" cy="25717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0">
              <a:solidFill>
                <a:schemeClr val="bg1"/>
              </a:solidFill>
              <a:sym typeface="Wingdings" panose="05000000000000000000" pitchFamily="2" charset="2"/>
            </a:rPr>
            <a:t></a:t>
          </a:r>
          <a:r>
            <a:rPr lang="en-GB" sz="1100">
              <a:solidFill>
                <a:schemeClr val="bg1"/>
              </a:solidFill>
              <a:sym typeface="Webdings" panose="05030102010509060703" pitchFamily="18" charset="2"/>
            </a:rPr>
            <a:t>     MULOK 4 </a:t>
          </a:r>
          <a:endParaRPr lang="en-GB" sz="1100">
            <a:solidFill>
              <a:schemeClr val="bg1"/>
            </a:solidFill>
          </a:endParaRPr>
        </a:p>
      </xdr:txBody>
    </xdr:sp>
    <xdr:clientData/>
  </xdr:twoCellAnchor>
  <xdr:twoCellAnchor editAs="absolute">
    <xdr:from>
      <xdr:col>0</xdr:col>
      <xdr:colOff>200025</xdr:colOff>
      <xdr:row>16</xdr:row>
      <xdr:rowOff>41763</xdr:rowOff>
    </xdr:from>
    <xdr:to>
      <xdr:col>1</xdr:col>
      <xdr:colOff>19050</xdr:colOff>
      <xdr:row>17</xdr:row>
      <xdr:rowOff>89387</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1400-000008000000}"/>
            </a:ext>
          </a:extLst>
        </xdr:cNvPr>
        <xdr:cNvSpPr/>
      </xdr:nvSpPr>
      <xdr:spPr>
        <a:xfrm>
          <a:off x="200025" y="3451713"/>
          <a:ext cx="1828800" cy="257174"/>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b="1">
              <a:solidFill>
                <a:schemeClr val="tx1"/>
              </a:solidFill>
              <a:sym typeface="Wingdings" panose="05000000000000000000" pitchFamily="2" charset="2"/>
            </a:rPr>
            <a:t></a:t>
          </a:r>
          <a:r>
            <a:rPr lang="en-GB" sz="1100" b="1">
              <a:solidFill>
                <a:schemeClr val="tx1"/>
              </a:solidFill>
              <a:sym typeface="Webdings" panose="05030102010509060703" pitchFamily="18" charset="2"/>
            </a:rPr>
            <a:t>     MULOK 5</a:t>
          </a:r>
          <a:endParaRPr lang="en-GB" sz="1100" b="1">
            <a:solidFill>
              <a:schemeClr val="tx1"/>
            </a:solidFill>
          </a:endParaRPr>
        </a:p>
      </xdr:txBody>
    </xdr:sp>
    <xdr:clientData/>
  </xdr:twoCellAnchor>
  <xdr:twoCellAnchor editAs="oneCell">
    <xdr:from>
      <xdr:col>0</xdr:col>
      <xdr:colOff>504825</xdr:colOff>
      <xdr:row>4</xdr:row>
      <xdr:rowOff>19050</xdr:rowOff>
    </xdr:from>
    <xdr:to>
      <xdr:col>0</xdr:col>
      <xdr:colOff>1085850</xdr:colOff>
      <xdr:row>6</xdr:row>
      <xdr:rowOff>73670</xdr:rowOff>
    </xdr:to>
    <xdr:pic>
      <xdr:nvPicPr>
        <xdr:cNvPr id="10" name="Picture 9"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04825" y="67627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76201</xdr:colOff>
      <xdr:row>0</xdr:row>
      <xdr:rowOff>0</xdr:rowOff>
    </xdr:from>
    <xdr:to>
      <xdr:col>1</xdr:col>
      <xdr:colOff>413091</xdr:colOff>
      <xdr:row>1</xdr:row>
      <xdr:rowOff>50844</xdr:rowOff>
    </xdr:to>
    <xdr:pic>
      <xdr:nvPicPr>
        <xdr:cNvPr id="4" name="Picture 3"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201" y="0"/>
          <a:ext cx="460664" cy="4476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24</xdr:col>
      <xdr:colOff>497969</xdr:colOff>
      <xdr:row>0</xdr:row>
      <xdr:rowOff>50252</xdr:rowOff>
    </xdr:from>
    <xdr:to>
      <xdr:col>26</xdr:col>
      <xdr:colOff>235325</xdr:colOff>
      <xdr:row>0</xdr:row>
      <xdr:rowOff>334429</xdr:rowOff>
    </xdr:to>
    <xdr:sp macro="[0]!Printer" textlink="">
      <xdr:nvSpPr>
        <xdr:cNvPr id="5" name="TextBox 4">
          <a:extLst>
            <a:ext uri="{FF2B5EF4-FFF2-40B4-BE49-F238E27FC236}">
              <a16:creationId xmlns:a16="http://schemas.microsoft.com/office/drawing/2014/main" id="{00000000-0008-0000-1500-000005000000}"/>
            </a:ext>
          </a:extLst>
        </xdr:cNvPr>
        <xdr:cNvSpPr txBox="1"/>
      </xdr:nvSpPr>
      <xdr:spPr>
        <a:xfrm>
          <a:off x="12286557" y="50252"/>
          <a:ext cx="891562" cy="284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solidFill>
                <a:schemeClr val="bg1"/>
              </a:solidFill>
            </a:rPr>
            <a:t>Ngeprint</a:t>
          </a:r>
        </a:p>
      </xdr:txBody>
    </xdr:sp>
    <xdr:clientData/>
  </xdr:twoCellAnchor>
  <xdr:twoCellAnchor>
    <xdr:from>
      <xdr:col>23</xdr:col>
      <xdr:colOff>125699</xdr:colOff>
      <xdr:row>0</xdr:row>
      <xdr:rowOff>54053</xdr:rowOff>
    </xdr:from>
    <xdr:to>
      <xdr:col>24</xdr:col>
      <xdr:colOff>459442</xdr:colOff>
      <xdr:row>0</xdr:row>
      <xdr:rowOff>334059</xdr:rowOff>
    </xdr:to>
    <xdr:sp macro="[0]!preview1" textlink="">
      <xdr:nvSpPr>
        <xdr:cNvPr id="8" name="TextBox 7">
          <a:extLst>
            <a:ext uri="{FF2B5EF4-FFF2-40B4-BE49-F238E27FC236}">
              <a16:creationId xmlns:a16="http://schemas.microsoft.com/office/drawing/2014/main" id="{00000000-0008-0000-1500-000008000000}"/>
            </a:ext>
          </a:extLst>
        </xdr:cNvPr>
        <xdr:cNvSpPr txBox="1"/>
      </xdr:nvSpPr>
      <xdr:spPr>
        <a:xfrm>
          <a:off x="11387611" y="54053"/>
          <a:ext cx="860419"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solidFill>
                <a:schemeClr val="bg1"/>
              </a:solidFill>
            </a:rPr>
            <a:t>Preview</a:t>
          </a:r>
        </a:p>
      </xdr:txBody>
    </xdr:sp>
    <xdr:clientData/>
  </xdr:twoCellAnchor>
  <xdr:twoCellAnchor>
    <xdr:from>
      <xdr:col>21</xdr:col>
      <xdr:colOff>215347</xdr:colOff>
      <xdr:row>0</xdr:row>
      <xdr:rowOff>54053</xdr:rowOff>
    </xdr:from>
    <xdr:to>
      <xdr:col>22</xdr:col>
      <xdr:colOff>425824</xdr:colOff>
      <xdr:row>0</xdr:row>
      <xdr:rowOff>334059</xdr:rowOff>
    </xdr:to>
    <xdr:sp macro="[0]!simpan" textlink="">
      <xdr:nvSpPr>
        <xdr:cNvPr id="9" name="TextBox 8">
          <a:extLst>
            <a:ext uri="{FF2B5EF4-FFF2-40B4-BE49-F238E27FC236}">
              <a16:creationId xmlns:a16="http://schemas.microsoft.com/office/drawing/2014/main" id="{00000000-0008-0000-1500-000009000000}"/>
            </a:ext>
          </a:extLst>
        </xdr:cNvPr>
        <xdr:cNvSpPr txBox="1"/>
      </xdr:nvSpPr>
      <xdr:spPr>
        <a:xfrm>
          <a:off x="10423906" y="54053"/>
          <a:ext cx="737153"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solidFill>
                <a:schemeClr val="bg1"/>
              </a:solidFill>
            </a:rPr>
            <a:t>Simpan</a:t>
          </a:r>
        </a:p>
      </xdr:txBody>
    </xdr:sp>
    <xdr:clientData/>
  </xdr:twoCellAnchor>
  <xdr:twoCellAnchor>
    <xdr:from>
      <xdr:col>19</xdr:col>
      <xdr:colOff>212912</xdr:colOff>
      <xdr:row>0</xdr:row>
      <xdr:rowOff>358588</xdr:rowOff>
    </xdr:from>
    <xdr:to>
      <xdr:col>27</xdr:col>
      <xdr:colOff>134470</xdr:colOff>
      <xdr:row>3</xdr:row>
      <xdr:rowOff>1680</xdr:rowOff>
    </xdr:to>
    <xdr:sp macro="" textlink="">
      <xdr:nvSpPr>
        <xdr:cNvPr id="10" name="Rectangle 9">
          <a:extLst>
            <a:ext uri="{FF2B5EF4-FFF2-40B4-BE49-F238E27FC236}">
              <a16:creationId xmlns:a16="http://schemas.microsoft.com/office/drawing/2014/main" id="{00000000-0008-0000-1500-00000A000000}"/>
            </a:ext>
          </a:extLst>
        </xdr:cNvPr>
        <xdr:cNvSpPr/>
      </xdr:nvSpPr>
      <xdr:spPr>
        <a:xfrm>
          <a:off x="9368118" y="358588"/>
          <a:ext cx="4235823" cy="2145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Jangan</a:t>
          </a:r>
          <a:r>
            <a:rPr lang="en-US" sz="1100" baseline="0"/>
            <a:t> lupa habis PREVIEW tekan tombol ESC di keyboard laptop anda</a:t>
          </a:r>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38101</xdr:colOff>
      <xdr:row>0</xdr:row>
      <xdr:rowOff>19050</xdr:rowOff>
    </xdr:from>
    <xdr:to>
      <xdr:col>1</xdr:col>
      <xdr:colOff>349542</xdr:colOff>
      <xdr:row>0</xdr:row>
      <xdr:rowOff>438150</xdr:rowOff>
    </xdr:to>
    <xdr:pic>
      <xdr:nvPicPr>
        <xdr:cNvPr id="2" name="Picture 1"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1" y="19050"/>
          <a:ext cx="435266"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200025</xdr:colOff>
      <xdr:row>5</xdr:row>
      <xdr:rowOff>171450</xdr:rowOff>
    </xdr:from>
    <xdr:to>
      <xdr:col>0</xdr:col>
      <xdr:colOff>2000250</xdr:colOff>
      <xdr:row>7</xdr:row>
      <xdr:rowOff>95250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200025" y="1133475"/>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oneCell">
    <xdr:from>
      <xdr:col>0</xdr:col>
      <xdr:colOff>590550</xdr:colOff>
      <xdr:row>3</xdr:row>
      <xdr:rowOff>9525</xdr:rowOff>
    </xdr:from>
    <xdr:to>
      <xdr:col>0</xdr:col>
      <xdr:colOff>1171575</xdr:colOff>
      <xdr:row>5</xdr:row>
      <xdr:rowOff>149870</xdr:rowOff>
    </xdr:to>
    <xdr:pic>
      <xdr:nvPicPr>
        <xdr:cNvPr id="4" name="Picture 3"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90550" y="55245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230351</xdr:colOff>
      <xdr:row>9</xdr:row>
      <xdr:rowOff>106126</xdr:rowOff>
    </xdr:from>
    <xdr:to>
      <xdr:col>0</xdr:col>
      <xdr:colOff>1757308</xdr:colOff>
      <xdr:row>11</xdr:row>
      <xdr:rowOff>77551</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1700-000005000000}"/>
            </a:ext>
          </a:extLst>
        </xdr:cNvPr>
        <xdr:cNvSpPr/>
      </xdr:nvSpPr>
      <xdr:spPr>
        <a:xfrm>
          <a:off x="230351" y="1968793"/>
          <a:ext cx="1526957"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NILAI PROJECK 1</a:t>
          </a:r>
        </a:p>
      </xdr:txBody>
    </xdr:sp>
    <xdr:clientData/>
  </xdr:twoCellAnchor>
  <xdr:twoCellAnchor editAs="absolute">
    <xdr:from>
      <xdr:col>0</xdr:col>
      <xdr:colOff>209550</xdr:colOff>
      <xdr:row>11</xdr:row>
      <xdr:rowOff>179295</xdr:rowOff>
    </xdr:from>
    <xdr:to>
      <xdr:col>1</xdr:col>
      <xdr:colOff>328</xdr:colOff>
      <xdr:row>13</xdr:row>
      <xdr:rowOff>159187</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1700-000006000000}"/>
            </a:ext>
          </a:extLst>
        </xdr:cNvPr>
        <xdr:cNvSpPr/>
      </xdr:nvSpPr>
      <xdr:spPr>
        <a:xfrm>
          <a:off x="209550" y="2422962"/>
          <a:ext cx="1801611" cy="360892"/>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CATATAN PROJECK</a:t>
          </a:r>
        </a:p>
      </xdr:txBody>
    </xdr:sp>
    <xdr:clientData/>
  </xdr:twoCellAnchor>
  <xdr:twoCellAnchor editAs="absolute">
    <xdr:from>
      <xdr:col>0</xdr:col>
      <xdr:colOff>251517</xdr:colOff>
      <xdr:row>7</xdr:row>
      <xdr:rowOff>164553</xdr:rowOff>
    </xdr:from>
    <xdr:to>
      <xdr:col>0</xdr:col>
      <xdr:colOff>1988681</xdr:colOff>
      <xdr:row>9</xdr:row>
      <xdr:rowOff>51311</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1700-000007000000}"/>
            </a:ext>
          </a:extLst>
        </xdr:cNvPr>
        <xdr:cNvSpPr/>
      </xdr:nvSpPr>
      <xdr:spPr>
        <a:xfrm>
          <a:off x="251517" y="1561553"/>
          <a:ext cx="1737164"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050">
              <a:solidFill>
                <a:schemeClr val="bg1"/>
              </a:solidFill>
            </a:rPr>
            <a:t>ELEMEN PROJECK 1</a:t>
          </a:r>
          <a:endParaRPr lang="en-GB" sz="1100">
            <a:solidFill>
              <a:schemeClr val="bg1"/>
            </a:solidFill>
          </a:endParaRPr>
        </a:p>
      </xdr:txBody>
    </xdr:sp>
    <xdr:clientData/>
  </xdr:twoCellAnchor>
  <xdr:twoCellAnchor editAs="absolute">
    <xdr:from>
      <xdr:col>0</xdr:col>
      <xdr:colOff>226957</xdr:colOff>
      <xdr:row>13</xdr:row>
      <xdr:rowOff>139371</xdr:rowOff>
    </xdr:from>
    <xdr:to>
      <xdr:col>0</xdr:col>
      <xdr:colOff>1964121</xdr:colOff>
      <xdr:row>15</xdr:row>
      <xdr:rowOff>107147</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00000000-0008-0000-1700-00000B000000}"/>
            </a:ext>
          </a:extLst>
        </xdr:cNvPr>
        <xdr:cNvSpPr/>
      </xdr:nvSpPr>
      <xdr:spPr>
        <a:xfrm>
          <a:off x="226957" y="2764038"/>
          <a:ext cx="1737164" cy="359359"/>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rgbClr val="00B0F0"/>
              </a:solidFill>
              <a:sym typeface="Wingdings" panose="05000000000000000000" pitchFamily="2" charset="2"/>
            </a:rPr>
            <a:t></a:t>
          </a:r>
          <a:r>
            <a:rPr lang="en-GB" sz="1600">
              <a:solidFill>
                <a:srgbClr val="00B0F0"/>
              </a:solidFill>
              <a:sym typeface="Webdings" panose="05030102010509060703" pitchFamily="18" charset="2"/>
            </a:rPr>
            <a:t> </a:t>
          </a:r>
          <a:r>
            <a:rPr lang="en-GB" sz="1100">
              <a:solidFill>
                <a:srgbClr val="00B0F0"/>
              </a:solidFill>
              <a:sym typeface="Webdings" panose="05030102010509060703" pitchFamily="18" charset="2"/>
            </a:rPr>
            <a:t>    </a:t>
          </a:r>
          <a:r>
            <a:rPr lang="en-GB" sz="1050">
              <a:solidFill>
                <a:srgbClr val="00B0F0"/>
              </a:solidFill>
            </a:rPr>
            <a:t>RAPORT PROJECK</a:t>
          </a:r>
          <a:endParaRPr lang="en-GB" sz="1100">
            <a:solidFill>
              <a:srgbClr val="00B0F0"/>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123825</xdr:colOff>
      <xdr:row>14</xdr:row>
      <xdr:rowOff>123825</xdr:rowOff>
    </xdr:from>
    <xdr:to>
      <xdr:col>1</xdr:col>
      <xdr:colOff>0</xdr:colOff>
      <xdr:row>16</xdr:row>
      <xdr:rowOff>76200</xdr:rowOff>
    </xdr:to>
    <xdr:grpSp>
      <xdr:nvGrpSpPr>
        <xdr:cNvPr id="16" name="Group 15">
          <a:extLst>
            <a:ext uri="{FF2B5EF4-FFF2-40B4-BE49-F238E27FC236}">
              <a16:creationId xmlns:a16="http://schemas.microsoft.com/office/drawing/2014/main" id="{00000000-0008-0000-1800-000010000000}"/>
            </a:ext>
          </a:extLst>
        </xdr:cNvPr>
        <xdr:cNvGrpSpPr/>
      </xdr:nvGrpSpPr>
      <xdr:grpSpPr>
        <a:xfrm>
          <a:off x="123825" y="1924050"/>
          <a:ext cx="1885950" cy="295275"/>
          <a:chOff x="0" y="4222750"/>
          <a:chExt cx="1960789" cy="254793"/>
        </a:xfrm>
        <a:solidFill>
          <a:schemeClr val="accent3">
            <a:lumMod val="20000"/>
            <a:lumOff val="80000"/>
          </a:schemeClr>
        </a:solidFill>
      </xdr:grpSpPr>
      <xdr:sp macro="" textlink="">
        <xdr:nvSpPr>
          <xdr:cNvPr id="17" name="Flowchart: Delay 16">
            <a:extLst>
              <a:ext uri="{FF2B5EF4-FFF2-40B4-BE49-F238E27FC236}">
                <a16:creationId xmlns:a16="http://schemas.microsoft.com/office/drawing/2014/main" id="{00000000-0008-0000-1800-000011000000}"/>
              </a:ext>
            </a:extLst>
          </xdr:cNvPr>
          <xdr:cNvSpPr/>
        </xdr:nvSpPr>
        <xdr:spPr>
          <a:xfrm flipH="1">
            <a:off x="0" y="4232249"/>
            <a:ext cx="246144" cy="244248"/>
          </a:xfrm>
          <a:prstGeom prst="flowChartDelay">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a:xfrm>
            <a:off x="119532" y="4222750"/>
            <a:ext cx="1841257" cy="254793"/>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1100" b="1">
              <a:solidFill>
                <a:schemeClr val="tx1"/>
              </a:solidFill>
            </a:endParaRPr>
          </a:p>
        </xdr:txBody>
      </xdr:sp>
    </xdr:grpSp>
    <xdr:clientData/>
  </xdr:twoCellAnchor>
  <xdr:twoCellAnchor editAs="oneCell">
    <xdr:from>
      <xdr:col>0</xdr:col>
      <xdr:colOff>600075</xdr:colOff>
      <xdr:row>9</xdr:row>
      <xdr:rowOff>85725</xdr:rowOff>
    </xdr:from>
    <xdr:to>
      <xdr:col>0</xdr:col>
      <xdr:colOff>1181100</xdr:colOff>
      <xdr:row>12</xdr:row>
      <xdr:rowOff>26045</xdr:rowOff>
    </xdr:to>
    <xdr:pic>
      <xdr:nvPicPr>
        <xdr:cNvPr id="4" name="Picture 3"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0075" y="666750"/>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114300</xdr:colOff>
      <xdr:row>12</xdr:row>
      <xdr:rowOff>247650</xdr:rowOff>
    </xdr:from>
    <xdr:to>
      <xdr:col>0</xdr:col>
      <xdr:colOff>1914525</xdr:colOff>
      <xdr:row>14</xdr:row>
      <xdr:rowOff>0</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1800-000005000000}"/>
            </a:ext>
          </a:extLst>
        </xdr:cNvPr>
        <xdr:cNvSpPr/>
      </xdr:nvSpPr>
      <xdr:spPr>
        <a:xfrm>
          <a:off x="114300" y="1447800"/>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119226</xdr:colOff>
      <xdr:row>16</xdr:row>
      <xdr:rowOff>124738</xdr:rowOff>
    </xdr:from>
    <xdr:to>
      <xdr:col>0</xdr:col>
      <xdr:colOff>1646183</xdr:colOff>
      <xdr:row>17</xdr:row>
      <xdr:rowOff>267613</xdr:rowOff>
    </xdr:to>
    <xdr:sp macro="" textlink="">
      <xdr:nvSpPr>
        <xdr:cNvPr id="2" name="Rectangle 1">
          <a:hlinkClick xmlns:r="http://schemas.openxmlformats.org/officeDocument/2006/relationships" r:id="rId3"/>
          <a:extLst>
            <a:ext uri="{FF2B5EF4-FFF2-40B4-BE49-F238E27FC236}">
              <a16:creationId xmlns:a16="http://schemas.microsoft.com/office/drawing/2014/main" id="{00000000-0008-0000-1800-000002000000}"/>
            </a:ext>
          </a:extLst>
        </xdr:cNvPr>
        <xdr:cNvSpPr/>
      </xdr:nvSpPr>
      <xdr:spPr>
        <a:xfrm>
          <a:off x="119226" y="2267863"/>
          <a:ext cx="1526957"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NILAI PROJECK 1</a:t>
          </a:r>
        </a:p>
      </xdr:txBody>
    </xdr:sp>
    <xdr:clientData/>
  </xdr:twoCellAnchor>
  <xdr:twoCellAnchor editAs="absolute">
    <xdr:from>
      <xdr:col>0</xdr:col>
      <xdr:colOff>95250</xdr:colOff>
      <xdr:row>17</xdr:row>
      <xdr:rowOff>361950</xdr:rowOff>
    </xdr:from>
    <xdr:to>
      <xdr:col>0</xdr:col>
      <xdr:colOff>1896861</xdr:colOff>
      <xdr:row>19</xdr:row>
      <xdr:rowOff>46567</xdr:rowOff>
    </xdr:to>
    <xdr:sp macro="" textlink="">
      <xdr:nvSpPr>
        <xdr:cNvPr id="3" name="Rectangle 2">
          <a:hlinkClick xmlns:r="http://schemas.openxmlformats.org/officeDocument/2006/relationships" r:id="rId4"/>
          <a:extLst>
            <a:ext uri="{FF2B5EF4-FFF2-40B4-BE49-F238E27FC236}">
              <a16:creationId xmlns:a16="http://schemas.microsoft.com/office/drawing/2014/main" id="{00000000-0008-0000-1800-000003000000}"/>
            </a:ext>
          </a:extLst>
        </xdr:cNvPr>
        <xdr:cNvSpPr/>
      </xdr:nvSpPr>
      <xdr:spPr>
        <a:xfrm>
          <a:off x="95250" y="2714625"/>
          <a:ext cx="1801611" cy="360892"/>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CATATAN PROJECK</a:t>
          </a:r>
        </a:p>
      </xdr:txBody>
    </xdr:sp>
    <xdr:clientData/>
  </xdr:twoCellAnchor>
  <xdr:twoCellAnchor editAs="absolute">
    <xdr:from>
      <xdr:col>0</xdr:col>
      <xdr:colOff>147801</xdr:colOff>
      <xdr:row>14</xdr:row>
      <xdr:rowOff>83682</xdr:rowOff>
    </xdr:from>
    <xdr:to>
      <xdr:col>0</xdr:col>
      <xdr:colOff>1884965</xdr:colOff>
      <xdr:row>16</xdr:row>
      <xdr:rowOff>93207</xdr:rowOff>
    </xdr:to>
    <xdr:sp macro="" textlink="">
      <xdr:nvSpPr>
        <xdr:cNvPr id="12" name="Rectangle 11">
          <a:hlinkClick xmlns:r="http://schemas.openxmlformats.org/officeDocument/2006/relationships" r:id="rId5"/>
          <a:extLst>
            <a:ext uri="{FF2B5EF4-FFF2-40B4-BE49-F238E27FC236}">
              <a16:creationId xmlns:a16="http://schemas.microsoft.com/office/drawing/2014/main" id="{00000000-0008-0000-1800-00000C000000}"/>
            </a:ext>
          </a:extLst>
        </xdr:cNvPr>
        <xdr:cNvSpPr/>
      </xdr:nvSpPr>
      <xdr:spPr>
        <a:xfrm>
          <a:off x="147801" y="1883907"/>
          <a:ext cx="1737164"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tx1"/>
              </a:solidFill>
              <a:sym typeface="Wingdings" panose="05000000000000000000" pitchFamily="2" charset="2"/>
            </a:rPr>
            <a:t></a:t>
          </a:r>
          <a:r>
            <a:rPr lang="en-GB" sz="1600">
              <a:solidFill>
                <a:schemeClr val="tx1"/>
              </a:solidFill>
              <a:sym typeface="Webdings" panose="05030102010509060703" pitchFamily="18" charset="2"/>
            </a:rPr>
            <a:t> </a:t>
          </a:r>
          <a:r>
            <a:rPr lang="en-GB" sz="1100">
              <a:solidFill>
                <a:schemeClr val="tx1"/>
              </a:solidFill>
              <a:sym typeface="Webdings" panose="05030102010509060703" pitchFamily="18" charset="2"/>
            </a:rPr>
            <a:t>    </a:t>
          </a:r>
          <a:r>
            <a:rPr lang="en-GB" sz="1050">
              <a:solidFill>
                <a:schemeClr val="tx1"/>
              </a:solidFill>
            </a:rPr>
            <a:t>ELEMEN PROJECK 1</a:t>
          </a:r>
          <a:endParaRPr lang="en-GB" sz="1100">
            <a:solidFill>
              <a:schemeClr val="tx1"/>
            </a:solidFill>
          </a:endParaRPr>
        </a:p>
      </xdr:txBody>
    </xdr:sp>
    <xdr:clientData/>
  </xdr:twoCellAnchor>
  <xdr:twoCellAnchor editAs="absolute">
    <xdr:from>
      <xdr:col>0</xdr:col>
      <xdr:colOff>179332</xdr:colOff>
      <xdr:row>19</xdr:row>
      <xdr:rowOff>73317</xdr:rowOff>
    </xdr:from>
    <xdr:to>
      <xdr:col>0</xdr:col>
      <xdr:colOff>1916496</xdr:colOff>
      <xdr:row>21</xdr:row>
      <xdr:rowOff>4051</xdr:rowOff>
    </xdr:to>
    <xdr:sp macro="" textlink="">
      <xdr:nvSpPr>
        <xdr:cNvPr id="15" name="Rectangle 14">
          <a:hlinkClick xmlns:r="http://schemas.openxmlformats.org/officeDocument/2006/relationships" r:id="rId6"/>
          <a:extLst>
            <a:ext uri="{FF2B5EF4-FFF2-40B4-BE49-F238E27FC236}">
              <a16:creationId xmlns:a16="http://schemas.microsoft.com/office/drawing/2014/main" id="{00000000-0008-0000-1800-00000F000000}"/>
            </a:ext>
          </a:extLst>
        </xdr:cNvPr>
        <xdr:cNvSpPr/>
      </xdr:nvSpPr>
      <xdr:spPr>
        <a:xfrm>
          <a:off x="179332" y="3102267"/>
          <a:ext cx="1737164" cy="359359"/>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rgbClr val="00B0F0"/>
              </a:solidFill>
              <a:sym typeface="Wingdings" panose="05000000000000000000" pitchFamily="2" charset="2"/>
            </a:rPr>
            <a:t></a:t>
          </a:r>
          <a:r>
            <a:rPr lang="en-GB" sz="1600">
              <a:solidFill>
                <a:srgbClr val="00B0F0"/>
              </a:solidFill>
              <a:sym typeface="Webdings" panose="05030102010509060703" pitchFamily="18" charset="2"/>
            </a:rPr>
            <a:t> </a:t>
          </a:r>
          <a:r>
            <a:rPr lang="en-GB" sz="1100">
              <a:solidFill>
                <a:srgbClr val="00B0F0"/>
              </a:solidFill>
              <a:sym typeface="Webdings" panose="05030102010509060703" pitchFamily="18" charset="2"/>
            </a:rPr>
            <a:t>    </a:t>
          </a:r>
          <a:r>
            <a:rPr lang="en-GB" sz="1050">
              <a:solidFill>
                <a:srgbClr val="00B0F0"/>
              </a:solidFill>
            </a:rPr>
            <a:t>RAPORT PROJECK</a:t>
          </a:r>
          <a:endParaRPr lang="en-GB" sz="1100">
            <a:solidFill>
              <a:srgbClr val="00B0F0"/>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116416</xdr:colOff>
      <xdr:row>6</xdr:row>
      <xdr:rowOff>211667</xdr:rowOff>
    </xdr:from>
    <xdr:to>
      <xdr:col>1</xdr:col>
      <xdr:colOff>148166</xdr:colOff>
      <xdr:row>7</xdr:row>
      <xdr:rowOff>210608</xdr:rowOff>
    </xdr:to>
    <xdr:grpSp>
      <xdr:nvGrpSpPr>
        <xdr:cNvPr id="16" name="Group 15">
          <a:extLst>
            <a:ext uri="{FF2B5EF4-FFF2-40B4-BE49-F238E27FC236}">
              <a16:creationId xmlns:a16="http://schemas.microsoft.com/office/drawing/2014/main" id="{00000000-0008-0000-1900-000010000000}"/>
            </a:ext>
          </a:extLst>
        </xdr:cNvPr>
        <xdr:cNvGrpSpPr/>
      </xdr:nvGrpSpPr>
      <xdr:grpSpPr>
        <a:xfrm>
          <a:off x="116416" y="2317750"/>
          <a:ext cx="2042583" cy="295275"/>
          <a:chOff x="0" y="4222750"/>
          <a:chExt cx="1960789" cy="254793"/>
        </a:xfrm>
        <a:solidFill>
          <a:schemeClr val="accent3">
            <a:lumMod val="20000"/>
            <a:lumOff val="80000"/>
          </a:schemeClr>
        </a:solidFill>
      </xdr:grpSpPr>
      <xdr:sp macro="" textlink="">
        <xdr:nvSpPr>
          <xdr:cNvPr id="17" name="Flowchart: Delay 16">
            <a:extLst>
              <a:ext uri="{FF2B5EF4-FFF2-40B4-BE49-F238E27FC236}">
                <a16:creationId xmlns:a16="http://schemas.microsoft.com/office/drawing/2014/main" id="{00000000-0008-0000-1900-000011000000}"/>
              </a:ext>
            </a:extLst>
          </xdr:cNvPr>
          <xdr:cNvSpPr/>
        </xdr:nvSpPr>
        <xdr:spPr>
          <a:xfrm flipH="1">
            <a:off x="0" y="4232249"/>
            <a:ext cx="246144" cy="244248"/>
          </a:xfrm>
          <a:prstGeom prst="flowChartDelay">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a:xfrm>
            <a:off x="119532" y="4222750"/>
            <a:ext cx="1841257" cy="254793"/>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1100" b="1">
              <a:solidFill>
                <a:schemeClr val="tx1"/>
              </a:solidFill>
            </a:endParaRPr>
          </a:p>
        </xdr:txBody>
      </xdr:sp>
    </xdr:grpSp>
    <xdr:clientData/>
  </xdr:twoCellAnchor>
  <xdr:twoCellAnchor editAs="oneCell">
    <xdr:from>
      <xdr:col>0</xdr:col>
      <xdr:colOff>552450</xdr:colOff>
      <xdr:row>3</xdr:row>
      <xdr:rowOff>76200</xdr:rowOff>
    </xdr:from>
    <xdr:to>
      <xdr:col>0</xdr:col>
      <xdr:colOff>1133475</xdr:colOff>
      <xdr:row>4</xdr:row>
      <xdr:rowOff>511820</xdr:rowOff>
    </xdr:to>
    <xdr:pic>
      <xdr:nvPicPr>
        <xdr:cNvPr id="4" name="Picture 3"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9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52450" y="69532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104775</xdr:colOff>
      <xdr:row>5</xdr:row>
      <xdr:rowOff>171450</xdr:rowOff>
    </xdr:from>
    <xdr:to>
      <xdr:col>0</xdr:col>
      <xdr:colOff>1905000</xdr:colOff>
      <xdr:row>5</xdr:row>
      <xdr:rowOff>523875</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1900-000005000000}"/>
            </a:ext>
          </a:extLst>
        </xdr:cNvPr>
        <xdr:cNvSpPr/>
      </xdr:nvSpPr>
      <xdr:spPr>
        <a:xfrm>
          <a:off x="104775" y="1428750"/>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137217</xdr:colOff>
      <xdr:row>6</xdr:row>
      <xdr:rowOff>191413</xdr:rowOff>
    </xdr:from>
    <xdr:to>
      <xdr:col>0</xdr:col>
      <xdr:colOff>1664174</xdr:colOff>
      <xdr:row>8</xdr:row>
      <xdr:rowOff>35838</xdr:rowOff>
    </xdr:to>
    <xdr:sp macro="" textlink="">
      <xdr:nvSpPr>
        <xdr:cNvPr id="2" name="Rectangle 1">
          <a:hlinkClick xmlns:r="http://schemas.openxmlformats.org/officeDocument/2006/relationships" r:id="rId3"/>
          <a:extLst>
            <a:ext uri="{FF2B5EF4-FFF2-40B4-BE49-F238E27FC236}">
              <a16:creationId xmlns:a16="http://schemas.microsoft.com/office/drawing/2014/main" id="{00000000-0008-0000-1900-000002000000}"/>
            </a:ext>
          </a:extLst>
        </xdr:cNvPr>
        <xdr:cNvSpPr/>
      </xdr:nvSpPr>
      <xdr:spPr>
        <a:xfrm>
          <a:off x="137217" y="2297496"/>
          <a:ext cx="1526957"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tx1"/>
              </a:solidFill>
              <a:sym typeface="Wingdings" panose="05000000000000000000" pitchFamily="2" charset="2"/>
            </a:rPr>
            <a:t></a:t>
          </a:r>
          <a:r>
            <a:rPr lang="en-GB" sz="1600">
              <a:solidFill>
                <a:schemeClr val="tx1"/>
              </a:solidFill>
              <a:sym typeface="Webdings" panose="05030102010509060703" pitchFamily="18" charset="2"/>
            </a:rPr>
            <a:t> </a:t>
          </a:r>
          <a:r>
            <a:rPr lang="en-GB" sz="1100">
              <a:solidFill>
                <a:schemeClr val="tx1"/>
              </a:solidFill>
              <a:sym typeface="Webdings" panose="05030102010509060703" pitchFamily="18" charset="2"/>
            </a:rPr>
            <a:t>    </a:t>
          </a:r>
          <a:r>
            <a:rPr lang="en-GB" sz="1100">
              <a:solidFill>
                <a:schemeClr val="tx1"/>
              </a:solidFill>
            </a:rPr>
            <a:t>NILAI PROJECK 1</a:t>
          </a:r>
        </a:p>
      </xdr:txBody>
    </xdr:sp>
    <xdr:clientData/>
  </xdr:twoCellAnchor>
  <xdr:twoCellAnchor editAs="absolute">
    <xdr:from>
      <xdr:col>0</xdr:col>
      <xdr:colOff>105833</xdr:colOff>
      <xdr:row>8</xdr:row>
      <xdr:rowOff>42333</xdr:rowOff>
    </xdr:from>
    <xdr:to>
      <xdr:col>0</xdr:col>
      <xdr:colOff>1907444</xdr:colOff>
      <xdr:row>9</xdr:row>
      <xdr:rowOff>191558</xdr:rowOff>
    </xdr:to>
    <xdr:sp macro="" textlink="">
      <xdr:nvSpPr>
        <xdr:cNvPr id="3" name="Rectangle 2">
          <a:hlinkClick xmlns:r="http://schemas.openxmlformats.org/officeDocument/2006/relationships" r:id="rId4"/>
          <a:extLst>
            <a:ext uri="{FF2B5EF4-FFF2-40B4-BE49-F238E27FC236}">
              <a16:creationId xmlns:a16="http://schemas.microsoft.com/office/drawing/2014/main" id="{00000000-0008-0000-1900-000003000000}"/>
            </a:ext>
          </a:extLst>
        </xdr:cNvPr>
        <xdr:cNvSpPr/>
      </xdr:nvSpPr>
      <xdr:spPr>
        <a:xfrm>
          <a:off x="105833" y="2656416"/>
          <a:ext cx="1801611" cy="360892"/>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CATATAN PROJECK</a:t>
          </a:r>
        </a:p>
      </xdr:txBody>
    </xdr:sp>
    <xdr:clientData/>
  </xdr:twoCellAnchor>
  <xdr:twoCellAnchor editAs="absolute">
    <xdr:from>
      <xdr:col>0</xdr:col>
      <xdr:colOff>190134</xdr:colOff>
      <xdr:row>5</xdr:row>
      <xdr:rowOff>630840</xdr:rowOff>
    </xdr:from>
    <xdr:to>
      <xdr:col>0</xdr:col>
      <xdr:colOff>1927298</xdr:colOff>
      <xdr:row>6</xdr:row>
      <xdr:rowOff>147182</xdr:rowOff>
    </xdr:to>
    <xdr:sp macro="" textlink="">
      <xdr:nvSpPr>
        <xdr:cNvPr id="12" name="Rectangle 11">
          <a:hlinkClick xmlns:r="http://schemas.openxmlformats.org/officeDocument/2006/relationships" r:id="rId5"/>
          <a:extLst>
            <a:ext uri="{FF2B5EF4-FFF2-40B4-BE49-F238E27FC236}">
              <a16:creationId xmlns:a16="http://schemas.microsoft.com/office/drawing/2014/main" id="{00000000-0008-0000-1900-00000C000000}"/>
            </a:ext>
          </a:extLst>
        </xdr:cNvPr>
        <xdr:cNvSpPr/>
      </xdr:nvSpPr>
      <xdr:spPr>
        <a:xfrm>
          <a:off x="190134" y="1900840"/>
          <a:ext cx="1737164"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050">
              <a:solidFill>
                <a:schemeClr val="bg1"/>
              </a:solidFill>
            </a:rPr>
            <a:t>ELEMEN PROJECK 1</a:t>
          </a:r>
          <a:endParaRPr lang="en-GB" sz="1100">
            <a:solidFill>
              <a:schemeClr val="bg1"/>
            </a:solidFill>
          </a:endParaRPr>
        </a:p>
      </xdr:txBody>
    </xdr:sp>
    <xdr:clientData/>
  </xdr:twoCellAnchor>
  <xdr:twoCellAnchor editAs="absolute">
    <xdr:from>
      <xdr:col>0</xdr:col>
      <xdr:colOff>123239</xdr:colOff>
      <xdr:row>10</xdr:row>
      <xdr:rowOff>2408</xdr:rowOff>
    </xdr:from>
    <xdr:to>
      <xdr:col>0</xdr:col>
      <xdr:colOff>1860403</xdr:colOff>
      <xdr:row>11</xdr:row>
      <xdr:rowOff>150101</xdr:rowOff>
    </xdr:to>
    <xdr:sp macro="" textlink="">
      <xdr:nvSpPr>
        <xdr:cNvPr id="15" name="Rectangle 14">
          <a:hlinkClick xmlns:r="http://schemas.openxmlformats.org/officeDocument/2006/relationships" r:id="rId6"/>
          <a:extLst>
            <a:ext uri="{FF2B5EF4-FFF2-40B4-BE49-F238E27FC236}">
              <a16:creationId xmlns:a16="http://schemas.microsoft.com/office/drawing/2014/main" id="{00000000-0008-0000-1900-00000F000000}"/>
            </a:ext>
          </a:extLst>
        </xdr:cNvPr>
        <xdr:cNvSpPr/>
      </xdr:nvSpPr>
      <xdr:spPr>
        <a:xfrm>
          <a:off x="123239" y="3039825"/>
          <a:ext cx="1737164" cy="359359"/>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rgbClr val="00B0F0"/>
              </a:solidFill>
              <a:sym typeface="Wingdings" panose="05000000000000000000" pitchFamily="2" charset="2"/>
            </a:rPr>
            <a:t></a:t>
          </a:r>
          <a:r>
            <a:rPr lang="en-GB" sz="1600">
              <a:solidFill>
                <a:srgbClr val="00B0F0"/>
              </a:solidFill>
              <a:sym typeface="Webdings" panose="05030102010509060703" pitchFamily="18" charset="2"/>
            </a:rPr>
            <a:t> </a:t>
          </a:r>
          <a:r>
            <a:rPr lang="en-GB" sz="1100">
              <a:solidFill>
                <a:srgbClr val="00B0F0"/>
              </a:solidFill>
              <a:sym typeface="Webdings" panose="05030102010509060703" pitchFamily="18" charset="2"/>
            </a:rPr>
            <a:t>    </a:t>
          </a:r>
          <a:r>
            <a:rPr lang="en-GB" sz="1050">
              <a:solidFill>
                <a:srgbClr val="00B0F0"/>
              </a:solidFill>
            </a:rPr>
            <a:t>RAPORT PROJECK</a:t>
          </a:r>
          <a:endParaRPr lang="en-GB" sz="1100">
            <a:solidFill>
              <a:srgbClr val="00B0F0"/>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38100</xdr:colOff>
      <xdr:row>8</xdr:row>
      <xdr:rowOff>352425</xdr:rowOff>
    </xdr:from>
    <xdr:to>
      <xdr:col>0</xdr:col>
      <xdr:colOff>1998889</xdr:colOff>
      <xdr:row>8</xdr:row>
      <xdr:rowOff>704850</xdr:rowOff>
    </xdr:to>
    <xdr:grpSp>
      <xdr:nvGrpSpPr>
        <xdr:cNvPr id="16" name="Group 15">
          <a:extLst>
            <a:ext uri="{FF2B5EF4-FFF2-40B4-BE49-F238E27FC236}">
              <a16:creationId xmlns:a16="http://schemas.microsoft.com/office/drawing/2014/main" id="{00000000-0008-0000-1A00-000010000000}"/>
            </a:ext>
          </a:extLst>
        </xdr:cNvPr>
        <xdr:cNvGrpSpPr/>
      </xdr:nvGrpSpPr>
      <xdr:grpSpPr>
        <a:xfrm>
          <a:off x="38100" y="1805517"/>
          <a:ext cx="1960789" cy="0"/>
          <a:chOff x="0" y="4222750"/>
          <a:chExt cx="1960789" cy="254793"/>
        </a:xfrm>
        <a:solidFill>
          <a:schemeClr val="accent3">
            <a:lumMod val="20000"/>
            <a:lumOff val="80000"/>
          </a:schemeClr>
        </a:solidFill>
      </xdr:grpSpPr>
      <xdr:sp macro="" textlink="">
        <xdr:nvSpPr>
          <xdr:cNvPr id="17" name="Flowchart: Delay 16">
            <a:extLst>
              <a:ext uri="{FF2B5EF4-FFF2-40B4-BE49-F238E27FC236}">
                <a16:creationId xmlns:a16="http://schemas.microsoft.com/office/drawing/2014/main" id="{00000000-0008-0000-1A00-000011000000}"/>
              </a:ext>
            </a:extLst>
          </xdr:cNvPr>
          <xdr:cNvSpPr/>
        </xdr:nvSpPr>
        <xdr:spPr>
          <a:xfrm flipH="1">
            <a:off x="0" y="4232249"/>
            <a:ext cx="246144" cy="244248"/>
          </a:xfrm>
          <a:prstGeom prst="flowChartDelay">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a:xfrm>
            <a:off x="119532" y="4222750"/>
            <a:ext cx="1841257" cy="254793"/>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1100" b="1">
              <a:solidFill>
                <a:schemeClr val="tx1"/>
              </a:solidFill>
            </a:endParaRPr>
          </a:p>
        </xdr:txBody>
      </xdr:sp>
    </xdr:grpSp>
    <xdr:clientData/>
  </xdr:twoCellAnchor>
  <xdr:twoCellAnchor editAs="oneCell">
    <xdr:from>
      <xdr:col>0</xdr:col>
      <xdr:colOff>561975</xdr:colOff>
      <xdr:row>3</xdr:row>
      <xdr:rowOff>28575</xdr:rowOff>
    </xdr:from>
    <xdr:to>
      <xdr:col>0</xdr:col>
      <xdr:colOff>1143000</xdr:colOff>
      <xdr:row>6</xdr:row>
      <xdr:rowOff>54620</xdr:rowOff>
    </xdr:to>
    <xdr:pic>
      <xdr:nvPicPr>
        <xdr:cNvPr id="4" name="Picture 3"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1975" y="619125"/>
          <a:ext cx="581025" cy="5594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133350</xdr:colOff>
      <xdr:row>7</xdr:row>
      <xdr:rowOff>28575</xdr:rowOff>
    </xdr:from>
    <xdr:to>
      <xdr:col>0</xdr:col>
      <xdr:colOff>1933575</xdr:colOff>
      <xdr:row>8</xdr:row>
      <xdr:rowOff>152400</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1A00-000005000000}"/>
            </a:ext>
          </a:extLst>
        </xdr:cNvPr>
        <xdr:cNvSpPr>
          <a:spLocks noChangeAspect="1"/>
        </xdr:cNvSpPr>
      </xdr:nvSpPr>
      <xdr:spPr>
        <a:xfrm>
          <a:off x="133350" y="1362075"/>
          <a:ext cx="1800225" cy="35242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sym typeface="Webdings" panose="05030102010509060703" pitchFamily="18"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HOME</a:t>
          </a:r>
        </a:p>
      </xdr:txBody>
    </xdr:sp>
    <xdr:clientData/>
  </xdr:twoCellAnchor>
  <xdr:twoCellAnchor editAs="absolute">
    <xdr:from>
      <xdr:col>0</xdr:col>
      <xdr:colOff>204951</xdr:colOff>
      <xdr:row>10</xdr:row>
      <xdr:rowOff>180975</xdr:rowOff>
    </xdr:from>
    <xdr:to>
      <xdr:col>0</xdr:col>
      <xdr:colOff>1731908</xdr:colOff>
      <xdr:row>12</xdr:row>
      <xdr:rowOff>123825</xdr:rowOff>
    </xdr:to>
    <xdr:sp macro="" textlink="">
      <xdr:nvSpPr>
        <xdr:cNvPr id="2" name="Rectangle 1">
          <a:hlinkClick xmlns:r="http://schemas.openxmlformats.org/officeDocument/2006/relationships" r:id="rId3"/>
          <a:extLst>
            <a:ext uri="{FF2B5EF4-FFF2-40B4-BE49-F238E27FC236}">
              <a16:creationId xmlns:a16="http://schemas.microsoft.com/office/drawing/2014/main" id="{00000000-0008-0000-1A00-000002000000}"/>
            </a:ext>
          </a:extLst>
        </xdr:cNvPr>
        <xdr:cNvSpPr>
          <a:spLocks noChangeAspect="1"/>
        </xdr:cNvSpPr>
      </xdr:nvSpPr>
      <xdr:spPr>
        <a:xfrm>
          <a:off x="204951" y="2162175"/>
          <a:ext cx="1526957" cy="3429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NILAI PROJECK 1</a:t>
          </a:r>
        </a:p>
      </xdr:txBody>
    </xdr:sp>
    <xdr:clientData/>
  </xdr:twoCellAnchor>
  <xdr:twoCellAnchor editAs="absolute">
    <xdr:from>
      <xdr:col>0</xdr:col>
      <xdr:colOff>180975</xdr:colOff>
      <xdr:row>13</xdr:row>
      <xdr:rowOff>38100</xdr:rowOff>
    </xdr:from>
    <xdr:to>
      <xdr:col>0</xdr:col>
      <xdr:colOff>1982586</xdr:colOff>
      <xdr:row>14</xdr:row>
      <xdr:rowOff>200025</xdr:rowOff>
    </xdr:to>
    <xdr:sp macro="" textlink="">
      <xdr:nvSpPr>
        <xdr:cNvPr id="3" name="Rectangle 2">
          <a:hlinkClick xmlns:r="http://schemas.openxmlformats.org/officeDocument/2006/relationships" r:id="rId4"/>
          <a:extLst>
            <a:ext uri="{FF2B5EF4-FFF2-40B4-BE49-F238E27FC236}">
              <a16:creationId xmlns:a16="http://schemas.microsoft.com/office/drawing/2014/main" id="{00000000-0008-0000-1A00-000003000000}"/>
            </a:ext>
          </a:extLst>
        </xdr:cNvPr>
        <xdr:cNvSpPr>
          <a:spLocks noChangeAspect="1"/>
        </xdr:cNvSpPr>
      </xdr:nvSpPr>
      <xdr:spPr>
        <a:xfrm>
          <a:off x="180975" y="2619375"/>
          <a:ext cx="1801611"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tx1"/>
              </a:solidFill>
              <a:sym typeface="Wingdings" panose="05000000000000000000" pitchFamily="2" charset="2"/>
            </a:rPr>
            <a:t></a:t>
          </a:r>
          <a:r>
            <a:rPr lang="en-GB" sz="1600">
              <a:solidFill>
                <a:schemeClr val="tx1"/>
              </a:solidFill>
              <a:sym typeface="Webdings" panose="05030102010509060703" pitchFamily="18" charset="2"/>
            </a:rPr>
            <a:t> </a:t>
          </a:r>
          <a:r>
            <a:rPr lang="en-GB" sz="1100">
              <a:solidFill>
                <a:schemeClr val="tx1"/>
              </a:solidFill>
              <a:sym typeface="Webdings" panose="05030102010509060703" pitchFamily="18" charset="2"/>
            </a:rPr>
            <a:t>  </a:t>
          </a:r>
          <a:r>
            <a:rPr lang="en-GB" sz="1100">
              <a:solidFill>
                <a:schemeClr val="tx1"/>
              </a:solidFill>
            </a:rPr>
            <a:t>CATATAN PROJECK</a:t>
          </a:r>
        </a:p>
      </xdr:txBody>
    </xdr:sp>
    <xdr:clientData/>
  </xdr:twoCellAnchor>
  <xdr:twoCellAnchor editAs="absolute">
    <xdr:from>
      <xdr:col>0</xdr:col>
      <xdr:colOff>204951</xdr:colOff>
      <xdr:row>8</xdr:row>
      <xdr:rowOff>217033</xdr:rowOff>
    </xdr:from>
    <xdr:to>
      <xdr:col>0</xdr:col>
      <xdr:colOff>1942115</xdr:colOff>
      <xdr:row>10</xdr:row>
      <xdr:rowOff>71377</xdr:rowOff>
    </xdr:to>
    <xdr:sp macro="" textlink="">
      <xdr:nvSpPr>
        <xdr:cNvPr id="12" name="Rectangle 11">
          <a:hlinkClick xmlns:r="http://schemas.openxmlformats.org/officeDocument/2006/relationships" r:id="rId5"/>
          <a:extLst>
            <a:ext uri="{FF2B5EF4-FFF2-40B4-BE49-F238E27FC236}">
              <a16:creationId xmlns:a16="http://schemas.microsoft.com/office/drawing/2014/main" id="{00000000-0008-0000-1A00-00000C000000}"/>
            </a:ext>
          </a:extLst>
        </xdr:cNvPr>
        <xdr:cNvSpPr>
          <a:spLocks noChangeAspect="1"/>
        </xdr:cNvSpPr>
      </xdr:nvSpPr>
      <xdr:spPr>
        <a:xfrm>
          <a:off x="204951" y="1779133"/>
          <a:ext cx="1737164" cy="273444"/>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050">
              <a:solidFill>
                <a:schemeClr val="bg1"/>
              </a:solidFill>
            </a:rPr>
            <a:t>ELEMEN PROJECK 1</a:t>
          </a:r>
          <a:endParaRPr lang="en-GB" sz="1100">
            <a:solidFill>
              <a:schemeClr val="bg1"/>
            </a:solidFill>
          </a:endParaRPr>
        </a:p>
      </xdr:txBody>
    </xdr:sp>
    <xdr:clientData/>
  </xdr:twoCellAnchor>
  <xdr:twoCellAnchor editAs="absolute">
    <xdr:from>
      <xdr:col>0</xdr:col>
      <xdr:colOff>198382</xdr:colOff>
      <xdr:row>14</xdr:row>
      <xdr:rowOff>207724</xdr:rowOff>
    </xdr:from>
    <xdr:to>
      <xdr:col>0</xdr:col>
      <xdr:colOff>1935546</xdr:colOff>
      <xdr:row>16</xdr:row>
      <xdr:rowOff>96307</xdr:rowOff>
    </xdr:to>
    <xdr:sp macro="" textlink="">
      <xdr:nvSpPr>
        <xdr:cNvPr id="15" name="Rectangle 14">
          <a:hlinkClick xmlns:r="http://schemas.openxmlformats.org/officeDocument/2006/relationships" r:id="rId6"/>
          <a:extLst>
            <a:ext uri="{FF2B5EF4-FFF2-40B4-BE49-F238E27FC236}">
              <a16:creationId xmlns:a16="http://schemas.microsoft.com/office/drawing/2014/main" id="{00000000-0008-0000-1A00-00000F000000}"/>
            </a:ext>
          </a:extLst>
        </xdr:cNvPr>
        <xdr:cNvSpPr/>
      </xdr:nvSpPr>
      <xdr:spPr>
        <a:xfrm>
          <a:off x="198382" y="3022891"/>
          <a:ext cx="1737164" cy="311916"/>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rgbClr val="00B0F0"/>
              </a:solidFill>
              <a:sym typeface="Wingdings" panose="05000000000000000000" pitchFamily="2" charset="2"/>
            </a:rPr>
            <a:t></a:t>
          </a:r>
          <a:r>
            <a:rPr lang="en-GB" sz="1600">
              <a:solidFill>
                <a:srgbClr val="00B0F0"/>
              </a:solidFill>
              <a:sym typeface="Webdings" panose="05030102010509060703" pitchFamily="18" charset="2"/>
            </a:rPr>
            <a:t> </a:t>
          </a:r>
          <a:r>
            <a:rPr lang="en-GB" sz="1100">
              <a:solidFill>
                <a:srgbClr val="00B0F0"/>
              </a:solidFill>
              <a:sym typeface="Webdings" panose="05030102010509060703" pitchFamily="18" charset="2"/>
            </a:rPr>
            <a:t>    </a:t>
          </a:r>
          <a:r>
            <a:rPr lang="en-GB" sz="1050">
              <a:solidFill>
                <a:srgbClr val="00B0F0"/>
              </a:solidFill>
            </a:rPr>
            <a:t>RAPORT PROJECK</a:t>
          </a:r>
          <a:endParaRPr lang="en-GB" sz="1100">
            <a:solidFill>
              <a:srgbClr val="00B0F0"/>
            </a:solidFill>
          </a:endParaRPr>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14</xdr:col>
          <xdr:colOff>428625</xdr:colOff>
          <xdr:row>0</xdr:row>
          <xdr:rowOff>571500</xdr:rowOff>
        </xdr:to>
        <xdr:sp macro="" textlink="">
          <xdr:nvSpPr>
            <xdr:cNvPr id="8193" name="Spinner 1" hidden="1">
              <a:extLst>
                <a:ext uri="{63B3BB69-23CF-44E3-9099-C40C66FF867C}">
                  <a14:compatExt spid="_x0000_s8193"/>
                </a:ext>
                <a:ext uri="{FF2B5EF4-FFF2-40B4-BE49-F238E27FC236}">
                  <a16:creationId xmlns:a16="http://schemas.microsoft.com/office/drawing/2014/main" id="{00000000-0008-0000-1B00-000001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571500</xdr:colOff>
          <xdr:row>131</xdr:row>
          <xdr:rowOff>76200</xdr:rowOff>
        </xdr:from>
        <xdr:to>
          <xdr:col>14</xdr:col>
          <xdr:colOff>266700</xdr:colOff>
          <xdr:row>133</xdr:row>
          <xdr:rowOff>123825</xdr:rowOff>
        </xdr:to>
        <xdr:sp macro="" textlink="">
          <xdr:nvSpPr>
            <xdr:cNvPr id="8196" name="Spinner 4" hidden="1">
              <a:extLst>
                <a:ext uri="{63B3BB69-23CF-44E3-9099-C40C66FF867C}">
                  <a14:compatExt spid="_x0000_s8196"/>
                </a:ext>
                <a:ext uri="{FF2B5EF4-FFF2-40B4-BE49-F238E27FC236}">
                  <a16:creationId xmlns:a16="http://schemas.microsoft.com/office/drawing/2014/main" id="{00000000-0008-0000-1B00-000004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171451</xdr:colOff>
      <xdr:row>0</xdr:row>
      <xdr:rowOff>19050</xdr:rowOff>
    </xdr:from>
    <xdr:to>
      <xdr:col>0</xdr:col>
      <xdr:colOff>628651</xdr:colOff>
      <xdr:row>0</xdr:row>
      <xdr:rowOff>459269</xdr:rowOff>
    </xdr:to>
    <xdr:pic>
      <xdr:nvPicPr>
        <xdr:cNvPr id="2" name="Picture 1"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1451" y="19050"/>
          <a:ext cx="457200" cy="440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700251</xdr:colOff>
      <xdr:row>0</xdr:row>
      <xdr:rowOff>77113</xdr:rowOff>
    </xdr:from>
    <xdr:to>
      <xdr:col>6</xdr:col>
      <xdr:colOff>26933</xdr:colOff>
      <xdr:row>0</xdr:row>
      <xdr:rowOff>429538</xdr:rowOff>
    </xdr:to>
    <xdr:sp macro="" textlink="">
      <xdr:nvSpPr>
        <xdr:cNvPr id="3" name="Rectangle 2">
          <a:hlinkClick xmlns:r="http://schemas.openxmlformats.org/officeDocument/2006/relationships" r:id="rId3"/>
          <a:extLst>
            <a:ext uri="{FF2B5EF4-FFF2-40B4-BE49-F238E27FC236}">
              <a16:creationId xmlns:a16="http://schemas.microsoft.com/office/drawing/2014/main" id="{00000000-0008-0000-1B00-000003000000}"/>
            </a:ext>
          </a:extLst>
        </xdr:cNvPr>
        <xdr:cNvSpPr/>
      </xdr:nvSpPr>
      <xdr:spPr>
        <a:xfrm>
          <a:off x="4138776" y="77113"/>
          <a:ext cx="1526957"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NILAI PROJECK </a:t>
          </a:r>
        </a:p>
      </xdr:txBody>
    </xdr:sp>
    <xdr:clientData/>
  </xdr:twoCellAnchor>
  <xdr:twoCellAnchor editAs="absolute">
    <xdr:from>
      <xdr:col>0</xdr:col>
      <xdr:colOff>714375</xdr:colOff>
      <xdr:row>0</xdr:row>
      <xdr:rowOff>76200</xdr:rowOff>
    </xdr:from>
    <xdr:to>
      <xdr:col>1</xdr:col>
      <xdr:colOff>96636</xdr:colOff>
      <xdr:row>0</xdr:row>
      <xdr:rowOff>437092</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00000000-0008-0000-1B00-000004000000}"/>
            </a:ext>
          </a:extLst>
        </xdr:cNvPr>
        <xdr:cNvSpPr/>
      </xdr:nvSpPr>
      <xdr:spPr>
        <a:xfrm>
          <a:off x="714375" y="76200"/>
          <a:ext cx="1801611" cy="36089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100">
              <a:solidFill>
                <a:schemeClr val="bg1"/>
              </a:solidFill>
            </a:rPr>
            <a:t>CATATAN PROJECK</a:t>
          </a:r>
        </a:p>
      </xdr:txBody>
    </xdr:sp>
    <xdr:clientData/>
  </xdr:twoCellAnchor>
  <xdr:twoCellAnchor editAs="absolute">
    <xdr:from>
      <xdr:col>1</xdr:col>
      <xdr:colOff>62076</xdr:colOff>
      <xdr:row>0</xdr:row>
      <xdr:rowOff>74157</xdr:rowOff>
    </xdr:from>
    <xdr:to>
      <xdr:col>3</xdr:col>
      <xdr:colOff>780065</xdr:colOff>
      <xdr:row>0</xdr:row>
      <xdr:rowOff>426582</xdr:rowOff>
    </xdr:to>
    <xdr:sp macro="" textlink="">
      <xdr:nvSpPr>
        <xdr:cNvPr id="5" name="Rectangle 4">
          <a:hlinkClick xmlns:r="http://schemas.openxmlformats.org/officeDocument/2006/relationships" r:id="rId5"/>
          <a:extLst>
            <a:ext uri="{FF2B5EF4-FFF2-40B4-BE49-F238E27FC236}">
              <a16:creationId xmlns:a16="http://schemas.microsoft.com/office/drawing/2014/main" id="{00000000-0008-0000-1B00-000005000000}"/>
            </a:ext>
          </a:extLst>
        </xdr:cNvPr>
        <xdr:cNvSpPr/>
      </xdr:nvSpPr>
      <xdr:spPr>
        <a:xfrm>
          <a:off x="2481426" y="74157"/>
          <a:ext cx="1737164"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a:solidFill>
                <a:schemeClr val="bg1"/>
              </a:solidFill>
              <a:sym typeface="Wingdings" panose="05000000000000000000" pitchFamily="2" charset="2"/>
            </a:rPr>
            <a:t></a:t>
          </a:r>
          <a:r>
            <a:rPr lang="en-GB" sz="1600">
              <a:solidFill>
                <a:schemeClr val="bg1"/>
              </a:solidFill>
              <a:sym typeface="Webdings" panose="05030102010509060703" pitchFamily="18" charset="2"/>
            </a:rPr>
            <a:t> </a:t>
          </a:r>
          <a:r>
            <a:rPr lang="en-GB" sz="1100">
              <a:solidFill>
                <a:schemeClr val="bg1"/>
              </a:solidFill>
              <a:sym typeface="Webdings" panose="05030102010509060703" pitchFamily="18" charset="2"/>
            </a:rPr>
            <a:t>    </a:t>
          </a:r>
          <a:r>
            <a:rPr lang="en-GB" sz="1050">
              <a:solidFill>
                <a:schemeClr val="bg1"/>
              </a:solidFill>
            </a:rPr>
            <a:t>ELEMEN PROJECK </a:t>
          </a:r>
          <a:endParaRPr lang="en-GB" sz="1100">
            <a:solidFill>
              <a:schemeClr val="bg1"/>
            </a:solidFill>
          </a:endParaRPr>
        </a:p>
      </xdr:txBody>
    </xdr:sp>
    <xdr:clientData/>
  </xdr:twoCellAnchor>
  <xdr:twoCellAnchor>
    <xdr:from>
      <xdr:col>9</xdr:col>
      <xdr:colOff>108564</xdr:colOff>
      <xdr:row>0</xdr:row>
      <xdr:rowOff>142875</xdr:rowOff>
    </xdr:from>
    <xdr:to>
      <xdr:col>10</xdr:col>
      <xdr:colOff>419101</xdr:colOff>
      <xdr:row>0</xdr:row>
      <xdr:rowOff>427052</xdr:rowOff>
    </xdr:to>
    <xdr:sp macro="[0]!Printer" textlink="">
      <xdr:nvSpPr>
        <xdr:cNvPr id="6" name="TextBox 5">
          <a:extLst>
            <a:ext uri="{FF2B5EF4-FFF2-40B4-BE49-F238E27FC236}">
              <a16:creationId xmlns:a16="http://schemas.microsoft.com/office/drawing/2014/main" id="{00000000-0008-0000-1B00-000006000000}"/>
            </a:ext>
          </a:extLst>
        </xdr:cNvPr>
        <xdr:cNvSpPr txBox="1"/>
      </xdr:nvSpPr>
      <xdr:spPr>
        <a:xfrm>
          <a:off x="7766664" y="142875"/>
          <a:ext cx="891562" cy="284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solidFill>
                <a:schemeClr val="bg1"/>
              </a:solidFill>
            </a:rPr>
            <a:t>Ngeprint</a:t>
          </a:r>
        </a:p>
      </xdr:txBody>
    </xdr:sp>
    <xdr:clientData/>
  </xdr:twoCellAnchor>
  <xdr:twoCellAnchor>
    <xdr:from>
      <xdr:col>7</xdr:col>
      <xdr:colOff>352618</xdr:colOff>
      <xdr:row>0</xdr:row>
      <xdr:rowOff>137151</xdr:rowOff>
    </xdr:from>
    <xdr:to>
      <xdr:col>9</xdr:col>
      <xdr:colOff>3362</xdr:colOff>
      <xdr:row>0</xdr:row>
      <xdr:rowOff>417157</xdr:rowOff>
    </xdr:to>
    <xdr:sp macro="[0]!preview2" textlink="">
      <xdr:nvSpPr>
        <xdr:cNvPr id="7" name="TextBox 6">
          <a:extLst>
            <a:ext uri="{FF2B5EF4-FFF2-40B4-BE49-F238E27FC236}">
              <a16:creationId xmlns:a16="http://schemas.microsoft.com/office/drawing/2014/main" id="{00000000-0008-0000-1B00-000007000000}"/>
            </a:ext>
          </a:extLst>
        </xdr:cNvPr>
        <xdr:cNvSpPr txBox="1"/>
      </xdr:nvSpPr>
      <xdr:spPr>
        <a:xfrm>
          <a:off x="6801043" y="137151"/>
          <a:ext cx="860419"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solidFill>
                <a:schemeClr val="bg1"/>
              </a:solidFill>
            </a:rPr>
            <a:t>Preview</a:t>
          </a:r>
        </a:p>
      </xdr:txBody>
    </xdr:sp>
    <xdr:clientData/>
  </xdr:twoCellAnchor>
  <xdr:twoCellAnchor>
    <xdr:from>
      <xdr:col>6</xdr:col>
      <xdr:colOff>198538</xdr:colOff>
      <xdr:row>0</xdr:row>
      <xdr:rowOff>137151</xdr:rowOff>
    </xdr:from>
    <xdr:to>
      <xdr:col>7</xdr:col>
      <xdr:colOff>126066</xdr:colOff>
      <xdr:row>0</xdr:row>
      <xdr:rowOff>417157</xdr:rowOff>
    </xdr:to>
    <xdr:sp macro="[0]!simpan" textlink="">
      <xdr:nvSpPr>
        <xdr:cNvPr id="8" name="TextBox 7">
          <a:extLst>
            <a:ext uri="{FF2B5EF4-FFF2-40B4-BE49-F238E27FC236}">
              <a16:creationId xmlns:a16="http://schemas.microsoft.com/office/drawing/2014/main" id="{00000000-0008-0000-1B00-000008000000}"/>
            </a:ext>
          </a:extLst>
        </xdr:cNvPr>
        <xdr:cNvSpPr txBox="1"/>
      </xdr:nvSpPr>
      <xdr:spPr>
        <a:xfrm>
          <a:off x="5837338" y="137151"/>
          <a:ext cx="737153"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solidFill>
                <a:schemeClr val="bg1"/>
              </a:solidFill>
            </a:rPr>
            <a:t>Simpan</a:t>
          </a:r>
        </a:p>
      </xdr:txBody>
    </xdr:sp>
    <xdr:clientData/>
  </xdr:twoCellAnchor>
  <xdr:twoCellAnchor editAs="oneCell">
    <xdr:from>
      <xdr:col>11</xdr:col>
      <xdr:colOff>240241</xdr:colOff>
      <xdr:row>8</xdr:row>
      <xdr:rowOff>95250</xdr:rowOff>
    </xdr:from>
    <xdr:to>
      <xdr:col>14</xdr:col>
      <xdr:colOff>228600</xdr:colOff>
      <xdr:row>12</xdr:row>
      <xdr:rowOff>115128</xdr:rowOff>
    </xdr:to>
    <xdr:pic>
      <xdr:nvPicPr>
        <xdr:cNvPr id="10" name="Picture 9" descr="Tombol ESC digunakan Untuk Apa?, Ternyata Ini Fungsinya">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355666" y="2019300"/>
          <a:ext cx="1417109" cy="8199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228600</xdr:colOff>
      <xdr:row>2</xdr:row>
      <xdr:rowOff>28575</xdr:rowOff>
    </xdr:from>
    <xdr:to>
      <xdr:col>15</xdr:col>
      <xdr:colOff>187698</xdr:colOff>
      <xdr:row>8</xdr:row>
      <xdr:rowOff>38365</xdr:rowOff>
    </xdr:to>
    <xdr:sp macro="" textlink="">
      <xdr:nvSpPr>
        <xdr:cNvPr id="11" name="Rectangle 10">
          <a:extLst>
            <a:ext uri="{FF2B5EF4-FFF2-40B4-BE49-F238E27FC236}">
              <a16:creationId xmlns:a16="http://schemas.microsoft.com/office/drawing/2014/main" id="{00000000-0008-0000-1B00-00000B000000}"/>
            </a:ext>
          </a:extLst>
        </xdr:cNvPr>
        <xdr:cNvSpPr/>
      </xdr:nvSpPr>
      <xdr:spPr>
        <a:xfrm>
          <a:off x="9344025" y="695325"/>
          <a:ext cx="1997448" cy="126709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solidFill>
                <a:srgbClr val="FF0000"/>
              </a:solidFill>
            </a:rPr>
            <a:t>PENTING</a:t>
          </a:r>
        </a:p>
        <a:p>
          <a:pPr algn="l"/>
          <a:r>
            <a:rPr lang="en-US" sz="1050">
              <a:solidFill>
                <a:srgbClr val="FF0000"/>
              </a:solidFill>
            </a:rPr>
            <a:t>Ngeprint</a:t>
          </a:r>
          <a:r>
            <a:rPr lang="en-US" sz="1050" baseline="0">
              <a:solidFill>
                <a:srgbClr val="FF0000"/>
              </a:solidFill>
            </a:rPr>
            <a:t> bisa dengan tekan </a:t>
          </a:r>
        </a:p>
        <a:p>
          <a:pPr algn="l"/>
          <a:r>
            <a:rPr lang="en-US" sz="1050" baseline="0">
              <a:solidFill>
                <a:srgbClr val="FF0000"/>
              </a:solidFill>
            </a:rPr>
            <a:t>CTRL + P bebarengan</a:t>
          </a:r>
        </a:p>
        <a:p>
          <a:pPr algn="l"/>
          <a:endParaRPr lang="en-US" sz="1050" baseline="0">
            <a:solidFill>
              <a:srgbClr val="FF0000"/>
            </a:solidFill>
          </a:endParaRPr>
        </a:p>
        <a:p>
          <a:pPr algn="l"/>
          <a:r>
            <a:rPr lang="en-US" sz="1050">
              <a:solidFill>
                <a:srgbClr val="FF0000"/>
              </a:solidFill>
            </a:rPr>
            <a:t>Jangan</a:t>
          </a:r>
          <a:r>
            <a:rPr lang="en-US" sz="1050" baseline="0">
              <a:solidFill>
                <a:srgbClr val="FF0000"/>
              </a:solidFill>
            </a:rPr>
            <a:t> lupa habis PREVIEW</a:t>
          </a:r>
        </a:p>
        <a:p>
          <a:pPr algn="l"/>
          <a:r>
            <a:rPr lang="en-US" sz="1050" baseline="0">
              <a:solidFill>
                <a:srgbClr val="FF0000"/>
              </a:solidFill>
            </a:rPr>
            <a:t> tekan tombol ESC di keyboard laptop anda</a:t>
          </a:r>
          <a:endParaRPr lang="en-US" sz="1050">
            <a:solidFill>
              <a:srgbClr val="FF0000"/>
            </a:solidFill>
          </a:endParaRPr>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581025</xdr:colOff>
          <xdr:row>0</xdr:row>
          <xdr:rowOff>0</xdr:rowOff>
        </xdr:from>
        <xdr:to>
          <xdr:col>13</xdr:col>
          <xdr:colOff>352425</xdr:colOff>
          <xdr:row>1</xdr:row>
          <xdr:rowOff>19050</xdr:rowOff>
        </xdr:to>
        <xdr:sp macro="" textlink="">
          <xdr:nvSpPr>
            <xdr:cNvPr id="28673" name="Spinner 1" hidden="1">
              <a:extLst>
                <a:ext uri="{63B3BB69-23CF-44E3-9099-C40C66FF867C}">
                  <a14:compatExt spid="_x0000_s28673"/>
                </a:ext>
                <a:ext uri="{FF2B5EF4-FFF2-40B4-BE49-F238E27FC236}">
                  <a16:creationId xmlns:a16="http://schemas.microsoft.com/office/drawing/2014/main" id="{00000000-0008-0000-1C00-000001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114300</xdr:colOff>
      <xdr:row>0</xdr:row>
      <xdr:rowOff>9525</xdr:rowOff>
    </xdr:from>
    <xdr:to>
      <xdr:col>0</xdr:col>
      <xdr:colOff>559459</xdr:colOff>
      <xdr:row>0</xdr:row>
      <xdr:rowOff>438150</xdr:rowOff>
    </xdr:to>
    <xdr:pic>
      <xdr:nvPicPr>
        <xdr:cNvPr id="5" name="Picture 4"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9525"/>
          <a:ext cx="445159"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0</xdr:row>
      <xdr:rowOff>95250</xdr:rowOff>
    </xdr:from>
    <xdr:to>
      <xdr:col>9</xdr:col>
      <xdr:colOff>152400</xdr:colOff>
      <xdr:row>0</xdr:row>
      <xdr:rowOff>342900</xdr:rowOff>
    </xdr:to>
    <xdr:sp macro="" textlink="">
      <xdr:nvSpPr>
        <xdr:cNvPr id="2" name="Rectangle 1">
          <a:hlinkClick xmlns:r="http://schemas.openxmlformats.org/officeDocument/2006/relationships" r:id="rId3"/>
          <a:extLst>
            <a:ext uri="{FF2B5EF4-FFF2-40B4-BE49-F238E27FC236}">
              <a16:creationId xmlns:a16="http://schemas.microsoft.com/office/drawing/2014/main" id="{00000000-0008-0000-1C00-000002000000}"/>
            </a:ext>
          </a:extLst>
        </xdr:cNvPr>
        <xdr:cNvSpPr/>
      </xdr:nvSpPr>
      <xdr:spPr>
        <a:xfrm>
          <a:off x="3714750" y="95250"/>
          <a:ext cx="292417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RAPORT</a:t>
          </a:r>
          <a:r>
            <a:rPr lang="en-US" sz="1100" b="1" baseline="0"/>
            <a:t> KELAS TINGGI </a:t>
          </a:r>
          <a:r>
            <a:rPr lang="en-US" sz="1100" i="1" baseline="0"/>
            <a:t>(untuk kelas 4,5 dan 6)</a:t>
          </a:r>
          <a:endParaRPr lang="en-US" sz="1100" i="1"/>
        </a:p>
      </xdr:txBody>
    </xdr:sp>
    <xdr:clientData/>
  </xdr:twoCellAnchor>
  <xdr:twoCellAnchor>
    <xdr:from>
      <xdr:col>0</xdr:col>
      <xdr:colOff>514351</xdr:colOff>
      <xdr:row>21</xdr:row>
      <xdr:rowOff>685800</xdr:rowOff>
    </xdr:from>
    <xdr:to>
      <xdr:col>0</xdr:col>
      <xdr:colOff>1743075</xdr:colOff>
      <xdr:row>30</xdr:row>
      <xdr:rowOff>485775</xdr:rowOff>
    </xdr:to>
    <xdr:sp macro="" textlink="">
      <xdr:nvSpPr>
        <xdr:cNvPr id="3" name="Rectangle 2">
          <a:extLst>
            <a:ext uri="{FF2B5EF4-FFF2-40B4-BE49-F238E27FC236}">
              <a16:creationId xmlns:a16="http://schemas.microsoft.com/office/drawing/2014/main" id="{00000000-0008-0000-1C00-000003000000}"/>
            </a:ext>
          </a:extLst>
        </xdr:cNvPr>
        <xdr:cNvSpPr/>
      </xdr:nvSpPr>
      <xdr:spPr>
        <a:xfrm>
          <a:off x="514351" y="8877300"/>
          <a:ext cx="1228724" cy="1419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FF0000"/>
              </a:solidFill>
            </a:rPr>
            <a:t>Silakan</a:t>
          </a:r>
          <a:r>
            <a:rPr lang="en-US" sz="1100" baseline="0">
              <a:solidFill>
                <a:srgbClr val="FF0000"/>
              </a:solidFill>
            </a:rPr>
            <a:t> UNHIDE</a:t>
          </a:r>
          <a:br>
            <a:rPr lang="en-US" sz="1100" baseline="0">
              <a:solidFill>
                <a:srgbClr val="FF0000"/>
              </a:solidFill>
            </a:rPr>
          </a:br>
          <a:r>
            <a:rPr lang="en-US" sz="1100" baseline="0">
              <a:solidFill>
                <a:srgbClr val="FF0000"/>
              </a:solidFill>
            </a:rPr>
            <a:t>ada beberapa baris saya sembunyikan  berkaitan mapel SENI</a:t>
          </a:r>
          <a:endParaRPr lang="en-US" sz="1100">
            <a:solidFill>
              <a:srgbClr val="FF0000"/>
            </a:solidFill>
          </a:endParaRPr>
        </a:p>
      </xdr:txBody>
    </xdr:sp>
    <xdr:clientData/>
  </xdr:twoCellAnchor>
  <xdr:twoCellAnchor>
    <xdr:from>
      <xdr:col>1</xdr:col>
      <xdr:colOff>104776</xdr:colOff>
      <xdr:row>0</xdr:row>
      <xdr:rowOff>95250</xdr:rowOff>
    </xdr:from>
    <xdr:to>
      <xdr:col>3</xdr:col>
      <xdr:colOff>542926</xdr:colOff>
      <xdr:row>0</xdr:row>
      <xdr:rowOff>361950</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00000000-0008-0000-1C00-000004000000}"/>
            </a:ext>
          </a:extLst>
        </xdr:cNvPr>
        <xdr:cNvSpPr/>
      </xdr:nvSpPr>
      <xdr:spPr>
        <a:xfrm>
          <a:off x="1866901" y="95250"/>
          <a:ext cx="990600"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BUKU INDUK</a:t>
          </a:r>
        </a:p>
      </xdr:txBody>
    </xdr:sp>
    <xdr:clientData/>
  </xdr:twoCellAnchor>
  <xdr:twoCellAnchor>
    <xdr:from>
      <xdr:col>3</xdr:col>
      <xdr:colOff>609600</xdr:colOff>
      <xdr:row>0</xdr:row>
      <xdr:rowOff>95250</xdr:rowOff>
    </xdr:from>
    <xdr:to>
      <xdr:col>3</xdr:col>
      <xdr:colOff>1543050</xdr:colOff>
      <xdr:row>0</xdr:row>
      <xdr:rowOff>361950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1C00-000006000000}"/>
            </a:ext>
          </a:extLst>
        </xdr:cNvPr>
        <xdr:cNvSpPr/>
      </xdr:nvSpPr>
      <xdr:spPr>
        <a:xfrm>
          <a:off x="2924175" y="95250"/>
          <a:ext cx="933450"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MUTASI</a:t>
          </a:r>
          <a:r>
            <a:rPr lang="en-US" sz="1100" baseline="0"/>
            <a:t> SISWA</a:t>
          </a:r>
          <a:endParaRPr lang="en-US" sz="1100"/>
        </a:p>
      </xdr:txBody>
    </xdr:sp>
    <xdr:clientData/>
  </xdr:twoCellAnchor>
  <xdr:twoCellAnchor>
    <xdr:from>
      <xdr:col>11</xdr:col>
      <xdr:colOff>1051539</xdr:colOff>
      <xdr:row>0</xdr:row>
      <xdr:rowOff>100974</xdr:rowOff>
    </xdr:from>
    <xdr:to>
      <xdr:col>12</xdr:col>
      <xdr:colOff>152401</xdr:colOff>
      <xdr:row>0</xdr:row>
      <xdr:rowOff>385151</xdr:rowOff>
    </xdr:to>
    <xdr:sp macro="[0]!Printer" textlink="">
      <xdr:nvSpPr>
        <xdr:cNvPr id="7" name="TextBox 6">
          <a:extLst>
            <a:ext uri="{FF2B5EF4-FFF2-40B4-BE49-F238E27FC236}">
              <a16:creationId xmlns:a16="http://schemas.microsoft.com/office/drawing/2014/main" id="{00000000-0008-0000-1C00-000007000000}"/>
            </a:ext>
          </a:extLst>
        </xdr:cNvPr>
        <xdr:cNvSpPr txBox="1"/>
      </xdr:nvSpPr>
      <xdr:spPr>
        <a:xfrm>
          <a:off x="8804889" y="100974"/>
          <a:ext cx="891562" cy="284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Ngeprint</a:t>
          </a:r>
        </a:p>
      </xdr:txBody>
    </xdr:sp>
    <xdr:clientData/>
  </xdr:twoCellAnchor>
  <xdr:twoCellAnchor>
    <xdr:from>
      <xdr:col>11</xdr:col>
      <xdr:colOff>238319</xdr:colOff>
      <xdr:row>0</xdr:row>
      <xdr:rowOff>85725</xdr:rowOff>
    </xdr:from>
    <xdr:to>
      <xdr:col>11</xdr:col>
      <xdr:colOff>933451</xdr:colOff>
      <xdr:row>0</xdr:row>
      <xdr:rowOff>365731</xdr:rowOff>
    </xdr:to>
    <xdr:sp macro="[0]!preview3" textlink="">
      <xdr:nvSpPr>
        <xdr:cNvPr id="8" name="TextBox 7">
          <a:extLst>
            <a:ext uri="{FF2B5EF4-FFF2-40B4-BE49-F238E27FC236}">
              <a16:creationId xmlns:a16="http://schemas.microsoft.com/office/drawing/2014/main" id="{00000000-0008-0000-1C00-000008000000}"/>
            </a:ext>
          </a:extLst>
        </xdr:cNvPr>
        <xdr:cNvSpPr txBox="1"/>
      </xdr:nvSpPr>
      <xdr:spPr>
        <a:xfrm>
          <a:off x="7610669" y="85725"/>
          <a:ext cx="695132"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Preview</a:t>
          </a:r>
        </a:p>
      </xdr:txBody>
    </xdr:sp>
    <xdr:clientData/>
  </xdr:twoCellAnchor>
  <xdr:twoCellAnchor>
    <xdr:from>
      <xdr:col>9</xdr:col>
      <xdr:colOff>331889</xdr:colOff>
      <xdr:row>0</xdr:row>
      <xdr:rowOff>76200</xdr:rowOff>
    </xdr:from>
    <xdr:to>
      <xdr:col>11</xdr:col>
      <xdr:colOff>123826</xdr:colOff>
      <xdr:row>0</xdr:row>
      <xdr:rowOff>356206</xdr:rowOff>
    </xdr:to>
    <xdr:sp macro="[0]!simpan" textlink="">
      <xdr:nvSpPr>
        <xdr:cNvPr id="9" name="TextBox 8">
          <a:extLst>
            <a:ext uri="{FF2B5EF4-FFF2-40B4-BE49-F238E27FC236}">
              <a16:creationId xmlns:a16="http://schemas.microsoft.com/office/drawing/2014/main" id="{00000000-0008-0000-1C00-000009000000}"/>
            </a:ext>
          </a:extLst>
        </xdr:cNvPr>
        <xdr:cNvSpPr txBox="1"/>
      </xdr:nvSpPr>
      <xdr:spPr>
        <a:xfrm>
          <a:off x="6818414" y="76200"/>
          <a:ext cx="677762"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Simpan</a:t>
          </a:r>
        </a:p>
      </xdr:txBody>
    </xdr:sp>
    <xdr:clientData/>
  </xdr:twoCellAnchor>
  <xdr:twoCellAnchor>
    <xdr:from>
      <xdr:col>12</xdr:col>
      <xdr:colOff>164727</xdr:colOff>
      <xdr:row>2</xdr:row>
      <xdr:rowOff>28310</xdr:rowOff>
    </xdr:from>
    <xdr:to>
      <xdr:col>15</xdr:col>
      <xdr:colOff>342900</xdr:colOff>
      <xdr:row>8</xdr:row>
      <xdr:rowOff>38100</xdr:rowOff>
    </xdr:to>
    <xdr:sp macro="" textlink="">
      <xdr:nvSpPr>
        <xdr:cNvPr id="10" name="Rectangle 9">
          <a:extLst>
            <a:ext uri="{FF2B5EF4-FFF2-40B4-BE49-F238E27FC236}">
              <a16:creationId xmlns:a16="http://schemas.microsoft.com/office/drawing/2014/main" id="{00000000-0008-0000-1C00-00000A000000}"/>
            </a:ext>
          </a:extLst>
        </xdr:cNvPr>
        <xdr:cNvSpPr/>
      </xdr:nvSpPr>
      <xdr:spPr>
        <a:xfrm>
          <a:off x="9223002" y="695060"/>
          <a:ext cx="1997448" cy="126709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solidFill>
                <a:srgbClr val="FF0000"/>
              </a:solidFill>
            </a:rPr>
            <a:t>PENTING</a:t>
          </a:r>
        </a:p>
        <a:p>
          <a:pPr algn="l"/>
          <a:r>
            <a:rPr lang="en-US" sz="1050">
              <a:solidFill>
                <a:srgbClr val="FF0000"/>
              </a:solidFill>
            </a:rPr>
            <a:t>Ngeprint</a:t>
          </a:r>
          <a:r>
            <a:rPr lang="en-US" sz="1050" baseline="0">
              <a:solidFill>
                <a:srgbClr val="FF0000"/>
              </a:solidFill>
            </a:rPr>
            <a:t> bisa dengan tekan </a:t>
          </a:r>
        </a:p>
        <a:p>
          <a:pPr algn="l"/>
          <a:r>
            <a:rPr lang="en-US" sz="1050" baseline="0">
              <a:solidFill>
                <a:srgbClr val="FF0000"/>
              </a:solidFill>
            </a:rPr>
            <a:t>CTRL + P bebarengan</a:t>
          </a:r>
        </a:p>
        <a:p>
          <a:pPr algn="l"/>
          <a:endParaRPr lang="en-US" sz="1050" baseline="0">
            <a:solidFill>
              <a:srgbClr val="FF0000"/>
            </a:solidFill>
          </a:endParaRPr>
        </a:p>
        <a:p>
          <a:pPr algn="l"/>
          <a:r>
            <a:rPr lang="en-US" sz="1050">
              <a:solidFill>
                <a:srgbClr val="FF0000"/>
              </a:solidFill>
            </a:rPr>
            <a:t>Jangan</a:t>
          </a:r>
          <a:r>
            <a:rPr lang="en-US" sz="1050" baseline="0">
              <a:solidFill>
                <a:srgbClr val="FF0000"/>
              </a:solidFill>
            </a:rPr>
            <a:t> lupa habis PREVIEW</a:t>
          </a:r>
        </a:p>
        <a:p>
          <a:pPr algn="l"/>
          <a:r>
            <a:rPr lang="en-US" sz="1050" baseline="0">
              <a:solidFill>
                <a:srgbClr val="FF0000"/>
              </a:solidFill>
            </a:rPr>
            <a:t> tekan tombol ESC di keyboard laptop anda</a:t>
          </a:r>
          <a:endParaRPr lang="en-US" sz="1050">
            <a:solidFill>
              <a:srgbClr val="FF0000"/>
            </a:solidFill>
          </a:endParaRPr>
        </a:p>
      </xdr:txBody>
    </xdr:sp>
    <xdr:clientData/>
  </xdr:twoCellAnchor>
  <xdr:twoCellAnchor>
    <xdr:from>
      <xdr:col>0</xdr:col>
      <xdr:colOff>628650</xdr:colOff>
      <xdr:row>0</xdr:row>
      <xdr:rowOff>85725</xdr:rowOff>
    </xdr:from>
    <xdr:to>
      <xdr:col>1</xdr:col>
      <xdr:colOff>152400</xdr:colOff>
      <xdr:row>0</xdr:row>
      <xdr:rowOff>333375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00000000-0008-0000-1C00-00000B000000}"/>
            </a:ext>
          </a:extLst>
        </xdr:cNvPr>
        <xdr:cNvSpPr/>
      </xdr:nvSpPr>
      <xdr:spPr>
        <a:xfrm>
          <a:off x="628650" y="85725"/>
          <a:ext cx="128587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SAMPUL RAPORT</a:t>
          </a:r>
        </a:p>
      </xdr:txBody>
    </xdr:sp>
    <xdr:clientData/>
  </xdr:twoCellAnchor>
  <xdr:twoCellAnchor editAs="oneCell">
    <xdr:from>
      <xdr:col>12</xdr:col>
      <xdr:colOff>155289</xdr:colOff>
      <xdr:row>8</xdr:row>
      <xdr:rowOff>114300</xdr:rowOff>
    </xdr:from>
    <xdr:to>
      <xdr:col>14</xdr:col>
      <xdr:colOff>32066</xdr:colOff>
      <xdr:row>11</xdr:row>
      <xdr:rowOff>114300</xdr:rowOff>
    </xdr:to>
    <xdr:pic>
      <xdr:nvPicPr>
        <xdr:cNvPr id="12" name="Picture 11" descr="Tombol ESC digunakan Untuk Apa?, Ternyata Ini Fungsinya">
          <a:extLst>
            <a:ext uri="{FF2B5EF4-FFF2-40B4-BE49-F238E27FC236}">
              <a16:creationId xmlns:a16="http://schemas.microsoft.com/office/drawing/2014/main" id="{00000000-0008-0000-1C00-00000C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213564" y="2038350"/>
          <a:ext cx="1086452"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28575</xdr:rowOff>
        </xdr:from>
        <xdr:to>
          <xdr:col>13</xdr:col>
          <xdr:colOff>447675</xdr:colOff>
          <xdr:row>0</xdr:row>
          <xdr:rowOff>371475</xdr:rowOff>
        </xdr:to>
        <xdr:sp macro="" textlink="">
          <xdr:nvSpPr>
            <xdr:cNvPr id="47105" name="Spinner 1" hidden="1">
              <a:extLst>
                <a:ext uri="{63B3BB69-23CF-44E3-9099-C40C66FF867C}">
                  <a14:compatExt spid="_x0000_s47105"/>
                </a:ext>
                <a:ext uri="{FF2B5EF4-FFF2-40B4-BE49-F238E27FC236}">
                  <a16:creationId xmlns:a16="http://schemas.microsoft.com/office/drawing/2014/main" id="{00000000-0008-0000-1D00-000001B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180976</xdr:colOff>
      <xdr:row>0</xdr:row>
      <xdr:rowOff>9525</xdr:rowOff>
    </xdr:from>
    <xdr:to>
      <xdr:col>0</xdr:col>
      <xdr:colOff>619126</xdr:colOff>
      <xdr:row>1</xdr:row>
      <xdr:rowOff>2777</xdr:rowOff>
    </xdr:to>
    <xdr:pic>
      <xdr:nvPicPr>
        <xdr:cNvPr id="2" name="Picture 1"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0976" y="9525"/>
          <a:ext cx="438150" cy="4218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714375</xdr:colOff>
      <xdr:row>0</xdr:row>
      <xdr:rowOff>104775</xdr:rowOff>
    </xdr:from>
    <xdr:to>
      <xdr:col>0</xdr:col>
      <xdr:colOff>2000250</xdr:colOff>
      <xdr:row>0</xdr:row>
      <xdr:rowOff>352425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1D00-000004000000}"/>
            </a:ext>
          </a:extLst>
        </xdr:cNvPr>
        <xdr:cNvSpPr/>
      </xdr:nvSpPr>
      <xdr:spPr>
        <a:xfrm>
          <a:off x="714375" y="104775"/>
          <a:ext cx="128587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SAMPUL RAPORT</a:t>
          </a:r>
        </a:p>
      </xdr:txBody>
    </xdr:sp>
    <xdr:clientData/>
  </xdr:twoCellAnchor>
  <xdr:twoCellAnchor>
    <xdr:from>
      <xdr:col>0</xdr:col>
      <xdr:colOff>1971676</xdr:colOff>
      <xdr:row>0</xdr:row>
      <xdr:rowOff>104775</xdr:rowOff>
    </xdr:from>
    <xdr:to>
      <xdr:col>3</xdr:col>
      <xdr:colOff>361951</xdr:colOff>
      <xdr:row>0</xdr:row>
      <xdr:rowOff>371475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1D00-000005000000}"/>
            </a:ext>
          </a:extLst>
        </xdr:cNvPr>
        <xdr:cNvSpPr/>
      </xdr:nvSpPr>
      <xdr:spPr>
        <a:xfrm>
          <a:off x="1971676" y="104775"/>
          <a:ext cx="952500"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BUKU INDUK</a:t>
          </a:r>
        </a:p>
      </xdr:txBody>
    </xdr:sp>
    <xdr:clientData/>
  </xdr:twoCellAnchor>
  <xdr:twoCellAnchor>
    <xdr:from>
      <xdr:col>3</xdr:col>
      <xdr:colOff>504825</xdr:colOff>
      <xdr:row>0</xdr:row>
      <xdr:rowOff>104775</xdr:rowOff>
    </xdr:from>
    <xdr:to>
      <xdr:col>4</xdr:col>
      <xdr:colOff>47625</xdr:colOff>
      <xdr:row>0</xdr:row>
      <xdr:rowOff>390525</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1D00-000006000000}"/>
            </a:ext>
          </a:extLst>
        </xdr:cNvPr>
        <xdr:cNvSpPr/>
      </xdr:nvSpPr>
      <xdr:spPr>
        <a:xfrm>
          <a:off x="3067050" y="104775"/>
          <a:ext cx="111442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MUTASI</a:t>
          </a:r>
          <a:r>
            <a:rPr lang="en-US" sz="1100" baseline="0"/>
            <a:t> SISWA</a:t>
          </a:r>
          <a:endParaRPr lang="en-US" sz="1100"/>
        </a:p>
      </xdr:txBody>
    </xdr:sp>
    <xdr:clientData/>
  </xdr:twoCellAnchor>
  <xdr:twoCellAnchor>
    <xdr:from>
      <xdr:col>4</xdr:col>
      <xdr:colOff>95249</xdr:colOff>
      <xdr:row>0</xdr:row>
      <xdr:rowOff>104775</xdr:rowOff>
    </xdr:from>
    <xdr:to>
      <xdr:col>9</xdr:col>
      <xdr:colOff>66675</xdr:colOff>
      <xdr:row>0</xdr:row>
      <xdr:rowOff>390525</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1D00-000008000000}"/>
            </a:ext>
          </a:extLst>
        </xdr:cNvPr>
        <xdr:cNvSpPr/>
      </xdr:nvSpPr>
      <xdr:spPr>
        <a:xfrm>
          <a:off x="4229099" y="104775"/>
          <a:ext cx="297180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RAPORT KELAS RENDAH </a:t>
          </a:r>
          <a:r>
            <a:rPr lang="en-US" sz="1100" i="1"/>
            <a:t>(untuk kelas 1,2,dan 3)</a:t>
          </a:r>
        </a:p>
      </xdr:txBody>
    </xdr:sp>
    <xdr:clientData/>
  </xdr:twoCellAnchor>
  <xdr:twoCellAnchor>
    <xdr:from>
      <xdr:col>0</xdr:col>
      <xdr:colOff>523875</xdr:colOff>
      <xdr:row>29</xdr:row>
      <xdr:rowOff>104775</xdr:rowOff>
    </xdr:from>
    <xdr:to>
      <xdr:col>0</xdr:col>
      <xdr:colOff>1752599</xdr:colOff>
      <xdr:row>33</xdr:row>
      <xdr:rowOff>57150</xdr:rowOff>
    </xdr:to>
    <xdr:sp macro="" textlink="">
      <xdr:nvSpPr>
        <xdr:cNvPr id="9" name="Rectangle 8">
          <a:extLst>
            <a:ext uri="{FF2B5EF4-FFF2-40B4-BE49-F238E27FC236}">
              <a16:creationId xmlns:a16="http://schemas.microsoft.com/office/drawing/2014/main" id="{00000000-0008-0000-1D00-000009000000}"/>
            </a:ext>
          </a:extLst>
        </xdr:cNvPr>
        <xdr:cNvSpPr/>
      </xdr:nvSpPr>
      <xdr:spPr>
        <a:xfrm>
          <a:off x="523875" y="10610850"/>
          <a:ext cx="1228724" cy="1419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rgbClr val="FF0000"/>
              </a:solidFill>
            </a:rPr>
            <a:t>Silakan</a:t>
          </a:r>
          <a:r>
            <a:rPr lang="en-US" sz="1100" baseline="0">
              <a:solidFill>
                <a:srgbClr val="FF0000"/>
              </a:solidFill>
            </a:rPr>
            <a:t> UNHIDE</a:t>
          </a:r>
          <a:br>
            <a:rPr lang="en-US" sz="1100" baseline="0">
              <a:solidFill>
                <a:srgbClr val="FF0000"/>
              </a:solidFill>
            </a:rPr>
          </a:br>
          <a:r>
            <a:rPr lang="en-US" sz="1100" baseline="0">
              <a:solidFill>
                <a:srgbClr val="FF0000"/>
              </a:solidFill>
            </a:rPr>
            <a:t>ada beberapa baris saya sembunyikan  berkaitan mapel SENI</a:t>
          </a:r>
          <a:endParaRPr lang="en-US" sz="1100">
            <a:solidFill>
              <a:srgbClr val="FF0000"/>
            </a:solidFill>
          </a:endParaRPr>
        </a:p>
      </xdr:txBody>
    </xdr:sp>
    <xdr:clientData/>
  </xdr:twoCellAnchor>
  <xdr:twoCellAnchor>
    <xdr:from>
      <xdr:col>11</xdr:col>
      <xdr:colOff>1434027</xdr:colOff>
      <xdr:row>0</xdr:row>
      <xdr:rowOff>110499</xdr:rowOff>
    </xdr:from>
    <xdr:to>
      <xdr:col>12</xdr:col>
      <xdr:colOff>95250</xdr:colOff>
      <xdr:row>0</xdr:row>
      <xdr:rowOff>394676</xdr:rowOff>
    </xdr:to>
    <xdr:sp macro="[0]!Printer" textlink="">
      <xdr:nvSpPr>
        <xdr:cNvPr id="3" name="TextBox 2">
          <a:extLst>
            <a:ext uri="{FF2B5EF4-FFF2-40B4-BE49-F238E27FC236}">
              <a16:creationId xmlns:a16="http://schemas.microsoft.com/office/drawing/2014/main" id="{00000000-0008-0000-1D00-000003000000}"/>
            </a:ext>
          </a:extLst>
        </xdr:cNvPr>
        <xdr:cNvSpPr txBox="1"/>
      </xdr:nvSpPr>
      <xdr:spPr>
        <a:xfrm>
          <a:off x="9454077" y="110499"/>
          <a:ext cx="747198" cy="284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Ngeprint</a:t>
          </a:r>
        </a:p>
      </xdr:txBody>
    </xdr:sp>
    <xdr:clientData/>
  </xdr:twoCellAnchor>
  <xdr:twoCellAnchor>
    <xdr:from>
      <xdr:col>11</xdr:col>
      <xdr:colOff>611281</xdr:colOff>
      <xdr:row>0</xdr:row>
      <xdr:rowOff>104775</xdr:rowOff>
    </xdr:from>
    <xdr:to>
      <xdr:col>11</xdr:col>
      <xdr:colOff>1314451</xdr:colOff>
      <xdr:row>0</xdr:row>
      <xdr:rowOff>384781</xdr:rowOff>
    </xdr:to>
    <xdr:sp macro="[0]!preview3" textlink="">
      <xdr:nvSpPr>
        <xdr:cNvPr id="7" name="TextBox 6">
          <a:extLst>
            <a:ext uri="{FF2B5EF4-FFF2-40B4-BE49-F238E27FC236}">
              <a16:creationId xmlns:a16="http://schemas.microsoft.com/office/drawing/2014/main" id="{00000000-0008-0000-1D00-000007000000}"/>
            </a:ext>
          </a:extLst>
        </xdr:cNvPr>
        <xdr:cNvSpPr txBox="1"/>
      </xdr:nvSpPr>
      <xdr:spPr>
        <a:xfrm>
          <a:off x="8631331" y="104775"/>
          <a:ext cx="703170"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Preview</a:t>
          </a:r>
        </a:p>
      </xdr:txBody>
    </xdr:sp>
    <xdr:clientData/>
  </xdr:twoCellAnchor>
  <xdr:twoCellAnchor>
    <xdr:from>
      <xdr:col>10</xdr:col>
      <xdr:colOff>247650</xdr:colOff>
      <xdr:row>0</xdr:row>
      <xdr:rowOff>104775</xdr:rowOff>
    </xdr:from>
    <xdr:to>
      <xdr:col>11</xdr:col>
      <xdr:colOff>409575</xdr:colOff>
      <xdr:row>0</xdr:row>
      <xdr:rowOff>384781</xdr:rowOff>
    </xdr:to>
    <xdr:sp macro="[0]!simpan" textlink="">
      <xdr:nvSpPr>
        <xdr:cNvPr id="10" name="TextBox 9">
          <a:extLst>
            <a:ext uri="{FF2B5EF4-FFF2-40B4-BE49-F238E27FC236}">
              <a16:creationId xmlns:a16="http://schemas.microsoft.com/office/drawing/2014/main" id="{00000000-0008-0000-1D00-00000A000000}"/>
            </a:ext>
          </a:extLst>
        </xdr:cNvPr>
        <xdr:cNvSpPr txBox="1"/>
      </xdr:nvSpPr>
      <xdr:spPr>
        <a:xfrm>
          <a:off x="7791450" y="104775"/>
          <a:ext cx="638175"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Simpan</a:t>
          </a:r>
        </a:p>
      </xdr:txBody>
    </xdr:sp>
    <xdr:clientData/>
  </xdr:twoCellAnchor>
  <xdr:twoCellAnchor editAs="oneCell">
    <xdr:from>
      <xdr:col>12</xdr:col>
      <xdr:colOff>198566</xdr:colOff>
      <xdr:row>7</xdr:row>
      <xdr:rowOff>190500</xdr:rowOff>
    </xdr:from>
    <xdr:to>
      <xdr:col>14</xdr:col>
      <xdr:colOff>47625</xdr:colOff>
      <xdr:row>10</xdr:row>
      <xdr:rowOff>174462</xdr:rowOff>
    </xdr:to>
    <xdr:pic>
      <xdr:nvPicPr>
        <xdr:cNvPr id="12" name="Picture 11" descr="Tombol ESC digunakan Untuk Apa?, Ternyata Ini Fungsinya">
          <a:extLst>
            <a:ext uri="{FF2B5EF4-FFF2-40B4-BE49-F238E27FC236}">
              <a16:creationId xmlns:a16="http://schemas.microsoft.com/office/drawing/2014/main" id="{00000000-0008-0000-1D00-00000C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123616" y="1924050"/>
          <a:ext cx="1058734" cy="6126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190500</xdr:colOff>
      <xdr:row>1</xdr:row>
      <xdr:rowOff>152400</xdr:rowOff>
    </xdr:from>
    <xdr:to>
      <xdr:col>15</xdr:col>
      <xdr:colOff>368673</xdr:colOff>
      <xdr:row>7</xdr:row>
      <xdr:rowOff>114565</xdr:rowOff>
    </xdr:to>
    <xdr:sp macro="" textlink="">
      <xdr:nvSpPr>
        <xdr:cNvPr id="13" name="Rectangle 12">
          <a:extLst>
            <a:ext uri="{FF2B5EF4-FFF2-40B4-BE49-F238E27FC236}">
              <a16:creationId xmlns:a16="http://schemas.microsoft.com/office/drawing/2014/main" id="{00000000-0008-0000-1D00-00000D000000}"/>
            </a:ext>
          </a:extLst>
        </xdr:cNvPr>
        <xdr:cNvSpPr/>
      </xdr:nvSpPr>
      <xdr:spPr>
        <a:xfrm>
          <a:off x="10115550" y="581025"/>
          <a:ext cx="1997448" cy="126709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solidFill>
                <a:srgbClr val="FF0000"/>
              </a:solidFill>
            </a:rPr>
            <a:t>PENTING</a:t>
          </a:r>
        </a:p>
        <a:p>
          <a:pPr algn="l"/>
          <a:r>
            <a:rPr lang="en-US" sz="1050">
              <a:solidFill>
                <a:srgbClr val="FF0000"/>
              </a:solidFill>
            </a:rPr>
            <a:t>Ngeprint</a:t>
          </a:r>
          <a:r>
            <a:rPr lang="en-US" sz="1050" baseline="0">
              <a:solidFill>
                <a:srgbClr val="FF0000"/>
              </a:solidFill>
            </a:rPr>
            <a:t> bisa dengan tekan </a:t>
          </a:r>
        </a:p>
        <a:p>
          <a:pPr algn="l"/>
          <a:r>
            <a:rPr lang="en-US" sz="1050" baseline="0">
              <a:solidFill>
                <a:srgbClr val="FF0000"/>
              </a:solidFill>
            </a:rPr>
            <a:t>CTRL + P bebarengan</a:t>
          </a:r>
        </a:p>
        <a:p>
          <a:pPr algn="l"/>
          <a:endParaRPr lang="en-US" sz="1050" baseline="0">
            <a:solidFill>
              <a:srgbClr val="FF0000"/>
            </a:solidFill>
          </a:endParaRPr>
        </a:p>
        <a:p>
          <a:pPr algn="l"/>
          <a:r>
            <a:rPr lang="en-US" sz="1050">
              <a:solidFill>
                <a:srgbClr val="FF0000"/>
              </a:solidFill>
            </a:rPr>
            <a:t>Jangan</a:t>
          </a:r>
          <a:r>
            <a:rPr lang="en-US" sz="1050" baseline="0">
              <a:solidFill>
                <a:srgbClr val="FF0000"/>
              </a:solidFill>
            </a:rPr>
            <a:t> lupa habis PREVIEW</a:t>
          </a:r>
        </a:p>
        <a:p>
          <a:pPr algn="l"/>
          <a:r>
            <a:rPr lang="en-US" sz="1050" baseline="0">
              <a:solidFill>
                <a:srgbClr val="FF0000"/>
              </a:solidFill>
            </a:rPr>
            <a:t> tekan tombol ESC di keyboard laptop anda</a:t>
          </a:r>
          <a:endParaRPr lang="en-US" sz="1050">
            <a:solidFill>
              <a:srgbClr val="FF0000"/>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581025</xdr:colOff>
      <xdr:row>4</xdr:row>
      <xdr:rowOff>95250</xdr:rowOff>
    </xdr:from>
    <xdr:to>
      <xdr:col>7</xdr:col>
      <xdr:colOff>285750</xdr:colOff>
      <xdr:row>11</xdr:row>
      <xdr:rowOff>190500</xdr:rowOff>
    </xdr:to>
    <xdr:pic>
      <xdr:nvPicPr>
        <xdr:cNvPr id="2" name="Picture 4">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91025" y="781050"/>
          <a:ext cx="1695450"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9525</xdr:colOff>
          <xdr:row>0</xdr:row>
          <xdr:rowOff>0</xdr:rowOff>
        </xdr:from>
        <xdr:to>
          <xdr:col>12</xdr:col>
          <xdr:colOff>381000</xdr:colOff>
          <xdr:row>0</xdr:row>
          <xdr:rowOff>457200</xdr:rowOff>
        </xdr:to>
        <xdr:sp macro="" textlink="">
          <xdr:nvSpPr>
            <xdr:cNvPr id="40961" name="Spinner 1" hidden="1">
              <a:extLst>
                <a:ext uri="{63B3BB69-23CF-44E3-9099-C40C66FF867C}">
                  <a14:compatExt spid="_x0000_s40961"/>
                </a:ext>
                <a:ext uri="{FF2B5EF4-FFF2-40B4-BE49-F238E27FC236}">
                  <a16:creationId xmlns:a16="http://schemas.microsoft.com/office/drawing/2014/main" id="{00000000-0008-0000-1E00-000001A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257176</xdr:colOff>
      <xdr:row>97</xdr:row>
      <xdr:rowOff>133349</xdr:rowOff>
    </xdr:from>
    <xdr:to>
      <xdr:col>7</xdr:col>
      <xdr:colOff>1</xdr:colOff>
      <xdr:row>103</xdr:row>
      <xdr:rowOff>57150</xdr:rowOff>
    </xdr:to>
    <xdr:sp macro="" textlink="">
      <xdr:nvSpPr>
        <xdr:cNvPr id="3" name="Rectangle 2">
          <a:extLst>
            <a:ext uri="{FF2B5EF4-FFF2-40B4-BE49-F238E27FC236}">
              <a16:creationId xmlns:a16="http://schemas.microsoft.com/office/drawing/2014/main" id="{00000000-0008-0000-1E00-000003000000}"/>
            </a:ext>
          </a:extLst>
        </xdr:cNvPr>
        <xdr:cNvSpPr/>
      </xdr:nvSpPr>
      <xdr:spPr>
        <a:xfrm>
          <a:off x="3076576" y="23802974"/>
          <a:ext cx="876300" cy="1209676"/>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0</xdr:col>
      <xdr:colOff>138449</xdr:colOff>
      <xdr:row>0</xdr:row>
      <xdr:rowOff>0</xdr:rowOff>
    </xdr:from>
    <xdr:to>
      <xdr:col>0</xdr:col>
      <xdr:colOff>686105</xdr:colOff>
      <xdr:row>0</xdr:row>
      <xdr:rowOff>485775</xdr:rowOff>
    </xdr:to>
    <xdr:pic>
      <xdr:nvPicPr>
        <xdr:cNvPr id="7" name="Picture 6" descr="Arti dan Makna Warna Logo Tut Wuri Handayani, Siswa Sudah Tahu?">
          <a:hlinkClick xmlns:r="http://schemas.openxmlformats.org/officeDocument/2006/relationships" r:id="rId2"/>
          <a:extLst>
            <a:ext uri="{FF2B5EF4-FFF2-40B4-BE49-F238E27FC236}">
              <a16:creationId xmlns:a16="http://schemas.microsoft.com/office/drawing/2014/main" id="{00000000-0008-0000-1E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8449" y="0"/>
          <a:ext cx="547656" cy="48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257176</xdr:colOff>
      <xdr:row>0</xdr:row>
      <xdr:rowOff>133350</xdr:rowOff>
    </xdr:from>
    <xdr:to>
      <xdr:col>4</xdr:col>
      <xdr:colOff>895351</xdr:colOff>
      <xdr:row>0</xdr:row>
      <xdr:rowOff>381000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762251" y="133350"/>
          <a:ext cx="1009650"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BUKU INDUK</a:t>
          </a:r>
        </a:p>
      </xdr:txBody>
    </xdr:sp>
    <xdr:clientData/>
  </xdr:twoCellAnchor>
  <xdr:twoCellAnchor>
    <xdr:from>
      <xdr:col>5</xdr:col>
      <xdr:colOff>428625</xdr:colOff>
      <xdr:row>0</xdr:row>
      <xdr:rowOff>142875</xdr:rowOff>
    </xdr:from>
    <xdr:to>
      <xdr:col>6</xdr:col>
      <xdr:colOff>742950</xdr:colOff>
      <xdr:row>0</xdr:row>
      <xdr:rowOff>390525</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1E00-000008000000}"/>
            </a:ext>
          </a:extLst>
        </xdr:cNvPr>
        <xdr:cNvSpPr/>
      </xdr:nvSpPr>
      <xdr:spPr>
        <a:xfrm>
          <a:off x="4238625" y="142875"/>
          <a:ext cx="117157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MUTASI</a:t>
          </a:r>
          <a:r>
            <a:rPr lang="en-US" sz="1100" baseline="0"/>
            <a:t> SISWA</a:t>
          </a:r>
          <a:endParaRPr lang="en-US" sz="1100"/>
        </a:p>
      </xdr:txBody>
    </xdr:sp>
    <xdr:clientData/>
  </xdr:twoCellAnchor>
  <xdr:twoCellAnchor>
    <xdr:from>
      <xdr:col>8</xdr:col>
      <xdr:colOff>624400</xdr:colOff>
      <xdr:row>0</xdr:row>
      <xdr:rowOff>139074</xdr:rowOff>
    </xdr:from>
    <xdr:to>
      <xdr:col>9</xdr:col>
      <xdr:colOff>734912</xdr:colOff>
      <xdr:row>0</xdr:row>
      <xdr:rowOff>423251</xdr:rowOff>
    </xdr:to>
    <xdr:sp macro="[0]!Printer" textlink="">
      <xdr:nvSpPr>
        <xdr:cNvPr id="4" name="TextBox 3">
          <a:extLst>
            <a:ext uri="{FF2B5EF4-FFF2-40B4-BE49-F238E27FC236}">
              <a16:creationId xmlns:a16="http://schemas.microsoft.com/office/drawing/2014/main" id="{00000000-0008-0000-1E00-000004000000}"/>
            </a:ext>
          </a:extLst>
        </xdr:cNvPr>
        <xdr:cNvSpPr txBox="1"/>
      </xdr:nvSpPr>
      <xdr:spPr>
        <a:xfrm>
          <a:off x="6834700" y="139074"/>
          <a:ext cx="786787" cy="284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Ngeprint</a:t>
          </a:r>
        </a:p>
      </xdr:txBody>
    </xdr:sp>
    <xdr:clientData/>
  </xdr:twoCellAnchor>
  <xdr:twoCellAnchor>
    <xdr:from>
      <xdr:col>7</xdr:col>
      <xdr:colOff>0</xdr:colOff>
      <xdr:row>0</xdr:row>
      <xdr:rowOff>142875</xdr:rowOff>
    </xdr:from>
    <xdr:to>
      <xdr:col>8</xdr:col>
      <xdr:colOff>268187</xdr:colOff>
      <xdr:row>0</xdr:row>
      <xdr:rowOff>422881</xdr:rowOff>
    </xdr:to>
    <xdr:sp macro="[0]!simpan" textlink="">
      <xdr:nvSpPr>
        <xdr:cNvPr id="5" name="TextBox 4">
          <a:extLst>
            <a:ext uri="{FF2B5EF4-FFF2-40B4-BE49-F238E27FC236}">
              <a16:creationId xmlns:a16="http://schemas.microsoft.com/office/drawing/2014/main" id="{00000000-0008-0000-1E00-000005000000}"/>
            </a:ext>
          </a:extLst>
        </xdr:cNvPr>
        <xdr:cNvSpPr txBox="1"/>
      </xdr:nvSpPr>
      <xdr:spPr>
        <a:xfrm>
          <a:off x="5800725" y="142875"/>
          <a:ext cx="677762"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Simpan</a:t>
          </a:r>
        </a:p>
      </xdr:txBody>
    </xdr:sp>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590550</xdr:colOff>
          <xdr:row>0</xdr:row>
          <xdr:rowOff>0</xdr:rowOff>
        </xdr:from>
        <xdr:to>
          <xdr:col>11</xdr:col>
          <xdr:colOff>352425</xdr:colOff>
          <xdr:row>1</xdr:row>
          <xdr:rowOff>19050</xdr:rowOff>
        </xdr:to>
        <xdr:sp macro="" textlink="">
          <xdr:nvSpPr>
            <xdr:cNvPr id="39937" name="Spinner 1" hidden="1">
              <a:extLst>
                <a:ext uri="{63B3BB69-23CF-44E3-9099-C40C66FF867C}">
                  <a14:compatExt spid="_x0000_s39937"/>
                </a:ext>
                <a:ext uri="{FF2B5EF4-FFF2-40B4-BE49-F238E27FC236}">
                  <a16:creationId xmlns:a16="http://schemas.microsoft.com/office/drawing/2014/main" id="{00000000-0008-0000-1F00-0000019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218359</xdr:colOff>
      <xdr:row>0</xdr:row>
      <xdr:rowOff>19200</xdr:rowOff>
    </xdr:from>
    <xdr:to>
      <xdr:col>0</xdr:col>
      <xdr:colOff>632113</xdr:colOff>
      <xdr:row>0</xdr:row>
      <xdr:rowOff>422559</xdr:rowOff>
    </xdr:to>
    <xdr:pic>
      <xdr:nvPicPr>
        <xdr:cNvPr id="5" name="Picture 4"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1F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8359" y="19200"/>
          <a:ext cx="413754" cy="4033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202924</xdr:colOff>
      <xdr:row>0</xdr:row>
      <xdr:rowOff>102854</xdr:rowOff>
    </xdr:from>
    <xdr:to>
      <xdr:col>4</xdr:col>
      <xdr:colOff>392558</xdr:colOff>
      <xdr:row>0</xdr:row>
      <xdr:rowOff>350504</xdr:rowOff>
    </xdr:to>
    <xdr:sp macro="" textlink="">
      <xdr:nvSpPr>
        <xdr:cNvPr id="3" name="Rectangle 2">
          <a:hlinkClick xmlns:r="http://schemas.openxmlformats.org/officeDocument/2006/relationships" r:id="rId3"/>
          <a:extLst>
            <a:ext uri="{FF2B5EF4-FFF2-40B4-BE49-F238E27FC236}">
              <a16:creationId xmlns:a16="http://schemas.microsoft.com/office/drawing/2014/main" id="{00000000-0008-0000-1F00-000003000000}"/>
            </a:ext>
          </a:extLst>
        </xdr:cNvPr>
        <xdr:cNvSpPr/>
      </xdr:nvSpPr>
      <xdr:spPr>
        <a:xfrm>
          <a:off x="2843947" y="102854"/>
          <a:ext cx="14192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SAMPUL RAPORT</a:t>
          </a:r>
        </a:p>
      </xdr:txBody>
    </xdr:sp>
    <xdr:clientData/>
  </xdr:twoCellAnchor>
  <xdr:twoCellAnchor>
    <xdr:from>
      <xdr:col>4</xdr:col>
      <xdr:colOff>654062</xdr:colOff>
      <xdr:row>0</xdr:row>
      <xdr:rowOff>101011</xdr:rowOff>
    </xdr:from>
    <xdr:to>
      <xdr:col>6</xdr:col>
      <xdr:colOff>220242</xdr:colOff>
      <xdr:row>0</xdr:row>
      <xdr:rowOff>349414</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1F00-000006000000}"/>
            </a:ext>
          </a:extLst>
        </xdr:cNvPr>
        <xdr:cNvSpPr/>
      </xdr:nvSpPr>
      <xdr:spPr>
        <a:xfrm>
          <a:off x="4524676" y="101011"/>
          <a:ext cx="1419225" cy="2484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MUTASI</a:t>
          </a:r>
          <a:r>
            <a:rPr lang="en-US" sz="1100" baseline="0"/>
            <a:t> SISWA</a:t>
          </a:r>
          <a:endParaRPr lang="en-US" sz="1100"/>
        </a:p>
      </xdr:txBody>
    </xdr:sp>
    <xdr:clientData/>
  </xdr:twoCellAnchor>
  <xdr:twoCellAnchor>
    <xdr:from>
      <xdr:col>10</xdr:col>
      <xdr:colOff>329046</xdr:colOff>
      <xdr:row>2</xdr:row>
      <xdr:rowOff>112568</xdr:rowOff>
    </xdr:from>
    <xdr:to>
      <xdr:col>13</xdr:col>
      <xdr:colOff>508085</xdr:colOff>
      <xdr:row>8</xdr:row>
      <xdr:rowOff>193363</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8737023" y="779318"/>
          <a:ext cx="1997448" cy="126709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solidFill>
                <a:srgbClr val="FF0000"/>
              </a:solidFill>
            </a:rPr>
            <a:t>PENTING</a:t>
          </a:r>
        </a:p>
        <a:p>
          <a:pPr algn="l"/>
          <a:r>
            <a:rPr lang="en-US" sz="1050">
              <a:solidFill>
                <a:srgbClr val="FF0000"/>
              </a:solidFill>
            </a:rPr>
            <a:t>Ngeprint</a:t>
          </a:r>
          <a:r>
            <a:rPr lang="en-US" sz="1050" baseline="0">
              <a:solidFill>
                <a:srgbClr val="FF0000"/>
              </a:solidFill>
            </a:rPr>
            <a:t> bisa dengan tekan </a:t>
          </a:r>
        </a:p>
        <a:p>
          <a:pPr algn="l"/>
          <a:r>
            <a:rPr lang="en-US" sz="1050" baseline="0">
              <a:solidFill>
                <a:srgbClr val="FF0000"/>
              </a:solidFill>
            </a:rPr>
            <a:t>CTRL + P bebarengan</a:t>
          </a:r>
        </a:p>
        <a:p>
          <a:pPr algn="l"/>
          <a:endParaRPr lang="en-US" sz="1050" baseline="0">
            <a:solidFill>
              <a:srgbClr val="FF0000"/>
            </a:solidFill>
          </a:endParaRPr>
        </a:p>
        <a:p>
          <a:pPr algn="l"/>
          <a:r>
            <a:rPr lang="en-US" sz="1050">
              <a:solidFill>
                <a:srgbClr val="FF0000"/>
              </a:solidFill>
            </a:rPr>
            <a:t>Jangan</a:t>
          </a:r>
          <a:r>
            <a:rPr lang="en-US" sz="1050" baseline="0">
              <a:solidFill>
                <a:srgbClr val="FF0000"/>
              </a:solidFill>
            </a:rPr>
            <a:t> lupa habis PREVIEW</a:t>
          </a:r>
        </a:p>
        <a:p>
          <a:pPr algn="l"/>
          <a:r>
            <a:rPr lang="en-US" sz="1050" baseline="0">
              <a:solidFill>
                <a:srgbClr val="FF0000"/>
              </a:solidFill>
            </a:rPr>
            <a:t> tekan tombol ESC di keyboard laptop anda</a:t>
          </a:r>
          <a:endParaRPr lang="en-US" sz="1050">
            <a:solidFill>
              <a:srgbClr val="FF0000"/>
            </a:solidFill>
          </a:endParaRPr>
        </a:p>
      </xdr:txBody>
    </xdr:sp>
    <xdr:clientData/>
  </xdr:twoCellAnchor>
  <xdr:twoCellAnchor>
    <xdr:from>
      <xdr:col>8</xdr:col>
      <xdr:colOff>263316</xdr:colOff>
      <xdr:row>0</xdr:row>
      <xdr:rowOff>102707</xdr:rowOff>
    </xdr:from>
    <xdr:to>
      <xdr:col>9</xdr:col>
      <xdr:colOff>443967</xdr:colOff>
      <xdr:row>0</xdr:row>
      <xdr:rowOff>386884</xdr:rowOff>
    </xdr:to>
    <xdr:sp macro="[0]!Printer" textlink="">
      <xdr:nvSpPr>
        <xdr:cNvPr id="4" name="TextBox 3">
          <a:extLst>
            <a:ext uri="{FF2B5EF4-FFF2-40B4-BE49-F238E27FC236}">
              <a16:creationId xmlns:a16="http://schemas.microsoft.com/office/drawing/2014/main" id="{00000000-0008-0000-1F00-000004000000}"/>
            </a:ext>
          </a:extLst>
        </xdr:cNvPr>
        <xdr:cNvSpPr txBox="1"/>
      </xdr:nvSpPr>
      <xdr:spPr>
        <a:xfrm>
          <a:off x="7199248" y="102707"/>
          <a:ext cx="786787" cy="284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Ngeprint</a:t>
          </a:r>
        </a:p>
      </xdr:txBody>
    </xdr:sp>
    <xdr:clientData/>
  </xdr:twoCellAnchor>
  <xdr:twoCellAnchor>
    <xdr:from>
      <xdr:col>6</xdr:col>
      <xdr:colOff>355023</xdr:colOff>
      <xdr:row>0</xdr:row>
      <xdr:rowOff>95251</xdr:rowOff>
    </xdr:from>
    <xdr:to>
      <xdr:col>7</xdr:col>
      <xdr:colOff>426649</xdr:colOff>
      <xdr:row>0</xdr:row>
      <xdr:rowOff>375257</xdr:rowOff>
    </xdr:to>
    <xdr:sp macro="[0]!simpan" textlink="">
      <xdr:nvSpPr>
        <xdr:cNvPr id="7" name="TextBox 6">
          <a:extLst>
            <a:ext uri="{FF2B5EF4-FFF2-40B4-BE49-F238E27FC236}">
              <a16:creationId xmlns:a16="http://schemas.microsoft.com/office/drawing/2014/main" id="{00000000-0008-0000-1F00-000007000000}"/>
            </a:ext>
          </a:extLst>
        </xdr:cNvPr>
        <xdr:cNvSpPr txBox="1"/>
      </xdr:nvSpPr>
      <xdr:spPr>
        <a:xfrm>
          <a:off x="6078682" y="95251"/>
          <a:ext cx="677762"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Simpan</a:t>
          </a:r>
        </a:p>
      </xdr:txBody>
    </xdr:sp>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295275</xdr:colOff>
      <xdr:row>0</xdr:row>
      <xdr:rowOff>0</xdr:rowOff>
    </xdr:from>
    <xdr:to>
      <xdr:col>0</xdr:col>
      <xdr:colOff>750326</xdr:colOff>
      <xdr:row>0</xdr:row>
      <xdr:rowOff>438150</xdr:rowOff>
    </xdr:to>
    <xdr:pic>
      <xdr:nvPicPr>
        <xdr:cNvPr id="5" name="Picture 4"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2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95275" y="0"/>
          <a:ext cx="455051"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2771776</xdr:colOff>
      <xdr:row>0</xdr:row>
      <xdr:rowOff>123825</xdr:rowOff>
    </xdr:from>
    <xdr:to>
      <xdr:col>3</xdr:col>
      <xdr:colOff>285751</xdr:colOff>
      <xdr:row>0</xdr:row>
      <xdr:rowOff>371475</xdr:rowOff>
    </xdr:to>
    <xdr:sp macro="" textlink="">
      <xdr:nvSpPr>
        <xdr:cNvPr id="2" name="Rectangle 1">
          <a:hlinkClick xmlns:r="http://schemas.openxmlformats.org/officeDocument/2006/relationships" r:id="rId3"/>
          <a:extLst>
            <a:ext uri="{FF2B5EF4-FFF2-40B4-BE49-F238E27FC236}">
              <a16:creationId xmlns:a16="http://schemas.microsoft.com/office/drawing/2014/main" id="{00000000-0008-0000-2000-000002000000}"/>
            </a:ext>
          </a:extLst>
        </xdr:cNvPr>
        <xdr:cNvSpPr/>
      </xdr:nvSpPr>
      <xdr:spPr>
        <a:xfrm>
          <a:off x="2771776" y="123825"/>
          <a:ext cx="1733550"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RAPORT</a:t>
          </a:r>
          <a:r>
            <a:rPr lang="en-US" sz="1100" baseline="0"/>
            <a:t> KELAS RENDAH</a:t>
          </a:r>
          <a:endParaRPr lang="en-US" sz="1100"/>
        </a:p>
      </xdr:txBody>
    </xdr:sp>
    <xdr:clientData/>
  </xdr:twoCellAnchor>
  <xdr:twoCellAnchor>
    <xdr:from>
      <xdr:col>3</xdr:col>
      <xdr:colOff>590550</xdr:colOff>
      <xdr:row>0</xdr:row>
      <xdr:rowOff>114300</xdr:rowOff>
    </xdr:from>
    <xdr:to>
      <xdr:col>4</xdr:col>
      <xdr:colOff>1066800</xdr:colOff>
      <xdr:row>0</xdr:row>
      <xdr:rowOff>361950</xdr:rowOff>
    </xdr:to>
    <xdr:sp macro="" textlink="">
      <xdr:nvSpPr>
        <xdr:cNvPr id="3" name="Rectangle 2">
          <a:hlinkClick xmlns:r="http://schemas.openxmlformats.org/officeDocument/2006/relationships" r:id="rId4"/>
          <a:extLst>
            <a:ext uri="{FF2B5EF4-FFF2-40B4-BE49-F238E27FC236}">
              <a16:creationId xmlns:a16="http://schemas.microsoft.com/office/drawing/2014/main" id="{00000000-0008-0000-2000-000003000000}"/>
            </a:ext>
          </a:extLst>
        </xdr:cNvPr>
        <xdr:cNvSpPr/>
      </xdr:nvSpPr>
      <xdr:spPr>
        <a:xfrm>
          <a:off x="4810125" y="114300"/>
          <a:ext cx="14192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SAMPUL RAPORT</a:t>
          </a:r>
        </a:p>
      </xdr:txBody>
    </xdr:sp>
    <xdr:clientData/>
  </xdr:twoCellAnchor>
  <xdr:twoCellAnchor>
    <xdr:from>
      <xdr:col>4</xdr:col>
      <xdr:colOff>1276350</xdr:colOff>
      <xdr:row>0</xdr:row>
      <xdr:rowOff>114300</xdr:rowOff>
    </xdr:from>
    <xdr:to>
      <xdr:col>5</xdr:col>
      <xdr:colOff>1076325</xdr:colOff>
      <xdr:row>0</xdr:row>
      <xdr:rowOff>361950</xdr:rowOff>
    </xdr:to>
    <xdr:sp macro="" textlink="">
      <xdr:nvSpPr>
        <xdr:cNvPr id="4" name="Rectangle 3">
          <a:hlinkClick xmlns:r="http://schemas.openxmlformats.org/officeDocument/2006/relationships" r:id="rId5"/>
          <a:extLst>
            <a:ext uri="{FF2B5EF4-FFF2-40B4-BE49-F238E27FC236}">
              <a16:creationId xmlns:a16="http://schemas.microsoft.com/office/drawing/2014/main" id="{00000000-0008-0000-2000-000004000000}"/>
            </a:ext>
          </a:extLst>
        </xdr:cNvPr>
        <xdr:cNvSpPr/>
      </xdr:nvSpPr>
      <xdr:spPr>
        <a:xfrm>
          <a:off x="6438900" y="114300"/>
          <a:ext cx="1419225"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BUKU INDUK</a:t>
          </a:r>
        </a:p>
      </xdr:txBody>
    </xdr:sp>
    <xdr:clientData/>
  </xdr:twoCellAnchor>
  <xdr:twoCellAnchor>
    <xdr:from>
      <xdr:col>6</xdr:col>
      <xdr:colOff>285750</xdr:colOff>
      <xdr:row>1</xdr:row>
      <xdr:rowOff>19050</xdr:rowOff>
    </xdr:from>
    <xdr:to>
      <xdr:col>9</xdr:col>
      <xdr:colOff>454398</xdr:colOff>
      <xdr:row>7</xdr:row>
      <xdr:rowOff>105040</xdr:rowOff>
    </xdr:to>
    <xdr:sp macro="" textlink="">
      <xdr:nvSpPr>
        <xdr:cNvPr id="6" name="Rectangle 5">
          <a:extLst>
            <a:ext uri="{FF2B5EF4-FFF2-40B4-BE49-F238E27FC236}">
              <a16:creationId xmlns:a16="http://schemas.microsoft.com/office/drawing/2014/main" id="{00000000-0008-0000-2000-000006000000}"/>
            </a:ext>
          </a:extLst>
        </xdr:cNvPr>
        <xdr:cNvSpPr/>
      </xdr:nvSpPr>
      <xdr:spPr>
        <a:xfrm>
          <a:off x="9686925" y="466725"/>
          <a:ext cx="1997448" cy="126709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solidFill>
                <a:srgbClr val="FF0000"/>
              </a:solidFill>
            </a:rPr>
            <a:t>PENTING</a:t>
          </a:r>
        </a:p>
        <a:p>
          <a:pPr algn="l"/>
          <a:r>
            <a:rPr lang="en-US" sz="1050">
              <a:solidFill>
                <a:srgbClr val="FF0000"/>
              </a:solidFill>
            </a:rPr>
            <a:t>Ngeprint</a:t>
          </a:r>
          <a:r>
            <a:rPr lang="en-US" sz="1050" baseline="0">
              <a:solidFill>
                <a:srgbClr val="FF0000"/>
              </a:solidFill>
            </a:rPr>
            <a:t> bisa dengan tekan </a:t>
          </a:r>
        </a:p>
        <a:p>
          <a:pPr algn="l"/>
          <a:r>
            <a:rPr lang="en-US" sz="1050" baseline="0">
              <a:solidFill>
                <a:srgbClr val="FF0000"/>
              </a:solidFill>
            </a:rPr>
            <a:t>CTRL + P bebarengan</a:t>
          </a:r>
        </a:p>
        <a:p>
          <a:pPr algn="l"/>
          <a:endParaRPr lang="en-US" sz="1050" baseline="0">
            <a:solidFill>
              <a:srgbClr val="FF0000"/>
            </a:solidFill>
          </a:endParaRPr>
        </a:p>
        <a:p>
          <a:pPr algn="l"/>
          <a:r>
            <a:rPr lang="en-US" sz="1050">
              <a:solidFill>
                <a:srgbClr val="FF0000"/>
              </a:solidFill>
            </a:rPr>
            <a:t>Jangan</a:t>
          </a:r>
          <a:r>
            <a:rPr lang="en-US" sz="1050" baseline="0">
              <a:solidFill>
                <a:srgbClr val="FF0000"/>
              </a:solidFill>
            </a:rPr>
            <a:t> lupa habis PREVIEW</a:t>
          </a:r>
        </a:p>
        <a:p>
          <a:pPr algn="l"/>
          <a:r>
            <a:rPr lang="en-US" sz="1050" baseline="0">
              <a:solidFill>
                <a:srgbClr val="FF0000"/>
              </a:solidFill>
            </a:rPr>
            <a:t> tekan tombol ESC di keyboard laptop anda</a:t>
          </a:r>
          <a:endParaRPr lang="en-US" sz="1050">
            <a:solidFill>
              <a:srgbClr val="FF0000"/>
            </a:solidFill>
          </a:endParaRPr>
        </a:p>
      </xdr:txBody>
    </xdr:sp>
    <xdr:clientData/>
  </xdr:twoCellAnchor>
  <xdr:twoCellAnchor>
    <xdr:from>
      <xdr:col>5</xdr:col>
      <xdr:colOff>2357950</xdr:colOff>
      <xdr:row>0</xdr:row>
      <xdr:rowOff>120024</xdr:rowOff>
    </xdr:from>
    <xdr:to>
      <xdr:col>6</xdr:col>
      <xdr:colOff>525362</xdr:colOff>
      <xdr:row>0</xdr:row>
      <xdr:rowOff>404201</xdr:rowOff>
    </xdr:to>
    <xdr:sp macro="[0]!Printer" textlink="">
      <xdr:nvSpPr>
        <xdr:cNvPr id="7" name="TextBox 6">
          <a:extLst>
            <a:ext uri="{FF2B5EF4-FFF2-40B4-BE49-F238E27FC236}">
              <a16:creationId xmlns:a16="http://schemas.microsoft.com/office/drawing/2014/main" id="{00000000-0008-0000-2000-000007000000}"/>
            </a:ext>
          </a:extLst>
        </xdr:cNvPr>
        <xdr:cNvSpPr txBox="1"/>
      </xdr:nvSpPr>
      <xdr:spPr>
        <a:xfrm>
          <a:off x="9139750" y="120024"/>
          <a:ext cx="786787" cy="284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Ngeprint</a:t>
          </a:r>
        </a:p>
      </xdr:txBody>
    </xdr:sp>
    <xdr:clientData/>
  </xdr:twoCellAnchor>
  <xdr:twoCellAnchor>
    <xdr:from>
      <xdr:col>5</xdr:col>
      <xdr:colOff>1152525</xdr:colOff>
      <xdr:row>0</xdr:row>
      <xdr:rowOff>104775</xdr:rowOff>
    </xdr:from>
    <xdr:to>
      <xdr:col>5</xdr:col>
      <xdr:colOff>1830287</xdr:colOff>
      <xdr:row>0</xdr:row>
      <xdr:rowOff>384781</xdr:rowOff>
    </xdr:to>
    <xdr:sp macro="[0]!simpan" textlink="">
      <xdr:nvSpPr>
        <xdr:cNvPr id="8" name="TextBox 7">
          <a:extLst>
            <a:ext uri="{FF2B5EF4-FFF2-40B4-BE49-F238E27FC236}">
              <a16:creationId xmlns:a16="http://schemas.microsoft.com/office/drawing/2014/main" id="{00000000-0008-0000-2000-000008000000}"/>
            </a:ext>
          </a:extLst>
        </xdr:cNvPr>
        <xdr:cNvSpPr txBox="1"/>
      </xdr:nvSpPr>
      <xdr:spPr>
        <a:xfrm>
          <a:off x="7934325" y="104775"/>
          <a:ext cx="677762" cy="280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rPr>
            <a:t>Simpan</a:t>
          </a:r>
        </a:p>
      </xdr:txBody>
    </xdr:sp>
    <xdr:clientData/>
  </xdr:twoCellAnchor>
</xdr:wsDr>
</file>

<file path=xl/drawings/drawing34.xml><?xml version="1.0" encoding="utf-8"?>
<xdr:wsDr xmlns:xdr="http://schemas.openxmlformats.org/drawingml/2006/spreadsheetDrawing" xmlns:a="http://schemas.openxmlformats.org/drawingml/2006/main">
  <xdr:twoCellAnchor editAs="oneCell">
    <xdr:from>
      <xdr:col>1</xdr:col>
      <xdr:colOff>133351</xdr:colOff>
      <xdr:row>0</xdr:row>
      <xdr:rowOff>0</xdr:rowOff>
    </xdr:from>
    <xdr:to>
      <xdr:col>1</xdr:col>
      <xdr:colOff>628651</xdr:colOff>
      <xdr:row>1</xdr:row>
      <xdr:rowOff>48279</xdr:rowOff>
    </xdr:to>
    <xdr:pic>
      <xdr:nvPicPr>
        <xdr:cNvPr id="6" name="Picture 5" descr="Arti dan Makna Warna Logo Tut Wuri Handayani, Siswa Sudah Tahu?">
          <a:hlinkClick xmlns:r="http://schemas.openxmlformats.org/officeDocument/2006/relationships" r:id="rId1"/>
          <a:extLst>
            <a:ext uri="{FF2B5EF4-FFF2-40B4-BE49-F238E27FC236}">
              <a16:creationId xmlns:a16="http://schemas.microsoft.com/office/drawing/2014/main" id="{00000000-0008-0000-21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351" y="0"/>
          <a:ext cx="495300" cy="4769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12</xdr:row>
      <xdr:rowOff>47626</xdr:rowOff>
    </xdr:from>
    <xdr:to>
      <xdr:col>2</xdr:col>
      <xdr:colOff>400050</xdr:colOff>
      <xdr:row>15</xdr:row>
      <xdr:rowOff>76200</xdr:rowOff>
    </xdr:to>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3"/>
        <a:stretch>
          <a:fillRect/>
        </a:stretch>
      </xdr:blipFill>
      <xdr:spPr>
        <a:xfrm>
          <a:off x="523875" y="1457326"/>
          <a:ext cx="5391150" cy="714374"/>
        </a:xfrm>
        <a:prstGeom prst="rect">
          <a:avLst/>
        </a:prstGeom>
      </xdr:spPr>
    </xdr:pic>
    <xdr:clientData/>
  </xdr:twoCellAnchor>
  <xdr:twoCellAnchor editAs="oneCell">
    <xdr:from>
      <xdr:col>1</xdr:col>
      <xdr:colOff>19050</xdr:colOff>
      <xdr:row>4</xdr:row>
      <xdr:rowOff>38100</xdr:rowOff>
    </xdr:from>
    <xdr:to>
      <xdr:col>2</xdr:col>
      <xdr:colOff>513643</xdr:colOff>
      <xdr:row>5</xdr:row>
      <xdr:rowOff>152362</xdr:rowOff>
    </xdr:to>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4"/>
        <a:stretch>
          <a:fillRect/>
        </a:stretch>
      </xdr:blipFill>
      <xdr:spPr>
        <a:xfrm>
          <a:off x="371475" y="952500"/>
          <a:ext cx="5657143" cy="30476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1.%20ICHE\2.%20KURIKULUM%202013%20revisi\PENILAIAN%202016-2017%20SMT%20II\raport%20k13%20semester%202%20Kelas%204%20Smt%2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20APLIKASI%20EXCEL\2022\PENGGERAK\RAPOR%20PSP%20AYU%20CHANDRA\RAPOR%20PROYEK%20PENGUATAN%20PROFIL%20PELAJAR%20PANCASILA\RAPOR%20PROYEK%203%20KEGIAT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TASI"/>
      <sheetName val="KESEHATAN"/>
      <sheetName val="ESKUL"/>
      <sheetName val="DATA SISWA"/>
      <sheetName val="IDENTITAS"/>
      <sheetName val="MENU"/>
      <sheetName val="About"/>
      <sheetName val="HELP"/>
      <sheetName val="HOME"/>
      <sheetName val="K1-GAB"/>
      <sheetName val="K1-PKN"/>
      <sheetName val="K2 GAB"/>
      <sheetName val="K2-PKN"/>
      <sheetName val="K2-PAI"/>
      <sheetName val="K1-PAI"/>
      <sheetName val="K3-SBDP"/>
      <sheetName val="R3-SBDP"/>
      <sheetName val="K3-PKN"/>
      <sheetName val="R3-PKN"/>
      <sheetName val="K3-IPS"/>
      <sheetName val="R3-IPS"/>
      <sheetName val="K3-IPA"/>
      <sheetName val="R3-IPA"/>
      <sheetName val="K3-MTK"/>
      <sheetName val="R3-MTK"/>
      <sheetName val="K3-PAI"/>
      <sheetName val="R3-PAI"/>
      <sheetName val="K3-PJOK"/>
      <sheetName val="R3-PJOK"/>
      <sheetName val="K3-MLK3"/>
      <sheetName val="R3-MLK3"/>
      <sheetName val="K3-MLK2"/>
      <sheetName val="R3-MLK2"/>
      <sheetName val="K3-BJW"/>
      <sheetName val="R3-BJW"/>
      <sheetName val="K3-BINA"/>
      <sheetName val="R3-Bina"/>
      <sheetName val="REKAP"/>
      <sheetName val="K4-SBDP"/>
      <sheetName val="R4-SBDP"/>
      <sheetName val="K4-IPS"/>
      <sheetName val="R4-IPS"/>
      <sheetName val="K4-PKN"/>
      <sheetName val="R4-PKN"/>
      <sheetName val="K4-PJOK"/>
      <sheetName val="R4-PJOK"/>
      <sheetName val="K4-IPA"/>
      <sheetName val="R4-IPA"/>
      <sheetName val="K4-BINA"/>
      <sheetName val="R4-BINA"/>
      <sheetName val="R4-MTK"/>
      <sheetName val="K4-MTK"/>
      <sheetName val="K4-PAI"/>
      <sheetName val="R4-PAI"/>
      <sheetName val="K4-MLK3"/>
      <sheetName val="R4-MLK3"/>
      <sheetName val="K4-MLK2"/>
      <sheetName val="R4-MLK2"/>
      <sheetName val="K4-BJW"/>
      <sheetName val="R4-BJW"/>
      <sheetName val="PETA MULOK"/>
      <sheetName val="PETA 3"/>
      <sheetName val="PETA 4"/>
      <sheetName val="PETA 2"/>
      <sheetName val="PETA 1"/>
      <sheetName val="Belakang smt 2"/>
      <sheetName val="PINDAH"/>
      <sheetName val="Belakang smt 1"/>
      <sheetName val="RAPORT"/>
    </sheetNames>
    <sheetDataSet>
      <sheetData sheetId="0"/>
      <sheetData sheetId="1"/>
      <sheetData sheetId="2"/>
      <sheetData sheetId="3">
        <row r="7">
          <cell r="B7">
            <v>1</v>
          </cell>
          <cell r="C7" t="str">
            <v>AZKA AFINA KHOIRUL IZA</v>
          </cell>
          <cell r="D7" t="str">
            <v>0075306898</v>
          </cell>
          <cell r="E7">
            <v>0</v>
          </cell>
          <cell r="F7" t="str">
            <v>BLORA</v>
          </cell>
          <cell r="G7">
            <v>39319</v>
          </cell>
          <cell r="H7" t="str">
            <v>Blora, 25 Agustus 2007</v>
          </cell>
          <cell r="I7" t="str">
            <v>Islam</v>
          </cell>
          <cell r="J7" t="str">
            <v>TK</v>
          </cell>
          <cell r="K7">
            <v>0</v>
          </cell>
          <cell r="L7" t="str">
            <v>BARNO BUDI S</v>
          </cell>
          <cell r="M7" t="str">
            <v>WATINI</v>
          </cell>
          <cell r="N7" t="str">
            <v>Wiraswasta</v>
          </cell>
          <cell r="O7" t="str">
            <v>Wiraswasta</v>
          </cell>
          <cell r="P7">
            <v>0</v>
          </cell>
          <cell r="Q7" t="str">
            <v>BUNGUR</v>
          </cell>
          <cell r="R7" t="str">
            <v>TULAKAN</v>
          </cell>
          <cell r="S7" t="str">
            <v>PACITAN</v>
          </cell>
          <cell r="T7" t="str">
            <v>JAWA TIMUR</v>
          </cell>
          <cell r="U7">
            <v>0</v>
          </cell>
          <cell r="V7">
            <v>0</v>
          </cell>
          <cell r="W7">
            <v>0</v>
          </cell>
        </row>
        <row r="8">
          <cell r="B8">
            <v>2</v>
          </cell>
          <cell r="C8" t="str">
            <v>BAGUS WIDA KANAKA</v>
          </cell>
          <cell r="D8" t="str">
            <v>0066693749</v>
          </cell>
          <cell r="E8">
            <v>0</v>
          </cell>
          <cell r="F8" t="str">
            <v>PACITAN</v>
          </cell>
          <cell r="G8">
            <v>38954</v>
          </cell>
          <cell r="H8" t="str">
            <v>Pacitan, 25 Agustus 2006</v>
          </cell>
          <cell r="I8" t="str">
            <v>Islam</v>
          </cell>
          <cell r="J8">
            <v>0</v>
          </cell>
          <cell r="K8" t="str">
            <v>RT. 4 RW. 1 KRAJAN, Desa BUNGUR</v>
          </cell>
          <cell r="L8" t="str">
            <v>SUBAGYO</v>
          </cell>
          <cell r="M8" t="str">
            <v>SUPRAPTI</v>
          </cell>
          <cell r="N8" t="str">
            <v>Wiraswasta</v>
          </cell>
          <cell r="O8" t="str">
            <v>Wiraswasta</v>
          </cell>
          <cell r="P8" t="str">
            <v>RT. 4 RW. 1 KRAJAN, Desa BUNGUR</v>
          </cell>
          <cell r="Q8" t="str">
            <v>BUNGUR</v>
          </cell>
          <cell r="R8" t="str">
            <v>TULAKAN</v>
          </cell>
          <cell r="S8" t="str">
            <v>PACITAN</v>
          </cell>
          <cell r="T8" t="str">
            <v>JAWA TIMUR</v>
          </cell>
          <cell r="U8">
            <v>0</v>
          </cell>
          <cell r="V8">
            <v>0</v>
          </cell>
          <cell r="W8">
            <v>0</v>
          </cell>
        </row>
        <row r="9">
          <cell r="B9">
            <v>3</v>
          </cell>
          <cell r="C9" t="str">
            <v>DENI FIRYA ATHALLAH PRADINAYA</v>
          </cell>
          <cell r="D9" t="str">
            <v>0065059222</v>
          </cell>
          <cell r="E9">
            <v>0</v>
          </cell>
          <cell r="F9" t="str">
            <v>PACITAN</v>
          </cell>
          <cell r="G9">
            <v>39042</v>
          </cell>
          <cell r="H9" t="str">
            <v>Pacitan, 21 November 2006</v>
          </cell>
          <cell r="I9" t="str">
            <v>Islam</v>
          </cell>
          <cell r="J9">
            <v>0</v>
          </cell>
          <cell r="K9" t="str">
            <v>RT. 1 RW. 3 DLOPO, Desa TULAKAN</v>
          </cell>
          <cell r="L9" t="str">
            <v>HADI SUYONO</v>
          </cell>
          <cell r="M9" t="str">
            <v>YAYUK W LESTARI</v>
          </cell>
          <cell r="N9" t="str">
            <v>PNS/TNI/Polri</v>
          </cell>
          <cell r="O9" t="str">
            <v>Wiraswasta</v>
          </cell>
          <cell r="P9" t="str">
            <v>RT. 1 RW. 3 DLOPO, Desa TULAKAN</v>
          </cell>
          <cell r="Q9" t="str">
            <v>TULAKAN</v>
          </cell>
          <cell r="R9" t="str">
            <v>TULAKAN</v>
          </cell>
          <cell r="S9" t="str">
            <v>PACITAN</v>
          </cell>
          <cell r="T9" t="str">
            <v>JAWA TIMUR</v>
          </cell>
          <cell r="U9">
            <v>0</v>
          </cell>
          <cell r="V9">
            <v>0</v>
          </cell>
          <cell r="W9">
            <v>0</v>
          </cell>
        </row>
        <row r="10">
          <cell r="B10">
            <v>4</v>
          </cell>
          <cell r="C10" t="str">
            <v>DEWI GALUH MULANSARI</v>
          </cell>
          <cell r="D10" t="str">
            <v>0076960333</v>
          </cell>
          <cell r="E10">
            <v>0</v>
          </cell>
          <cell r="F10" t="str">
            <v>KEDIRI</v>
          </cell>
          <cell r="G10">
            <v>39132</v>
          </cell>
          <cell r="H10" t="str">
            <v>Kediri, 19 Februari 2007</v>
          </cell>
          <cell r="I10" t="str">
            <v>Islam</v>
          </cell>
          <cell r="J10">
            <v>0</v>
          </cell>
          <cell r="K10" t="str">
            <v>RT. 4 RW. 1 KRAJAN, Desa BUNGUR</v>
          </cell>
          <cell r="L10" t="str">
            <v>SUPRIONO</v>
          </cell>
          <cell r="M10" t="str">
            <v>INTIANAH</v>
          </cell>
          <cell r="N10" t="str">
            <v>PNS/TNI/Polri</v>
          </cell>
          <cell r="O10" t="str">
            <v>Wiraswasta</v>
          </cell>
          <cell r="P10" t="str">
            <v>RT. 4 RW. 1 KRAJAN, Desa BUNGUR</v>
          </cell>
          <cell r="Q10" t="str">
            <v>BUNGUR</v>
          </cell>
          <cell r="R10" t="str">
            <v>TULAKAN</v>
          </cell>
          <cell r="S10" t="str">
            <v>PACITAN</v>
          </cell>
          <cell r="T10" t="str">
            <v>JAWA TIMUR</v>
          </cell>
          <cell r="U10">
            <v>0</v>
          </cell>
          <cell r="V10">
            <v>0</v>
          </cell>
          <cell r="W10">
            <v>0</v>
          </cell>
        </row>
        <row r="11">
          <cell r="B11">
            <v>5</v>
          </cell>
          <cell r="C11" t="str">
            <v>DIAN PUJI LESTARI</v>
          </cell>
          <cell r="D11" t="str">
            <v>0064043905</v>
          </cell>
          <cell r="E11">
            <v>0</v>
          </cell>
          <cell r="F11" t="str">
            <v>TANGERANG</v>
          </cell>
          <cell r="G11">
            <v>38972</v>
          </cell>
          <cell r="H11" t="str">
            <v>Tangerang, 12 September 2006</v>
          </cell>
          <cell r="I11" t="str">
            <v>Islam</v>
          </cell>
          <cell r="J11">
            <v>0</v>
          </cell>
          <cell r="K11" t="str">
            <v>RT. 2 RW. 1 DLOPO, Desa TULAKAN</v>
          </cell>
          <cell r="L11" t="str">
            <v>SLAMET RIYANTO</v>
          </cell>
          <cell r="M11" t="str">
            <v>KASIH WINARNI</v>
          </cell>
          <cell r="N11" t="str">
            <v>Wiraswasta</v>
          </cell>
          <cell r="O11" t="str">
            <v>Tidak bekerja</v>
          </cell>
          <cell r="P11" t="str">
            <v>RT. 2 RW. 1 DLOPO, Desa TULAKAN</v>
          </cell>
          <cell r="Q11" t="str">
            <v>TULAKAN</v>
          </cell>
          <cell r="R11" t="str">
            <v>TULAKAN</v>
          </cell>
          <cell r="S11" t="str">
            <v>PACITAN</v>
          </cell>
          <cell r="T11" t="str">
            <v>JAWA TIMUR</v>
          </cell>
          <cell r="U11">
            <v>0</v>
          </cell>
          <cell r="V11">
            <v>0</v>
          </cell>
          <cell r="W11">
            <v>0</v>
          </cell>
        </row>
        <row r="12">
          <cell r="B12">
            <v>6</v>
          </cell>
          <cell r="C12" t="str">
            <v>Hafidz Langgeng Prasetyo</v>
          </cell>
          <cell r="D12" t="str">
            <v>0084026474</v>
          </cell>
          <cell r="E12">
            <v>0</v>
          </cell>
          <cell r="F12" t="str">
            <v>Karanganyar</v>
          </cell>
          <cell r="G12">
            <v>39481</v>
          </cell>
          <cell r="H12" t="str">
            <v>Karanganyar, 03 Februari 2008</v>
          </cell>
          <cell r="I12" t="str">
            <v>Islam</v>
          </cell>
          <cell r="J12">
            <v>0</v>
          </cell>
          <cell r="K12">
            <v>0</v>
          </cell>
          <cell r="L12" t="str">
            <v>Sudirman</v>
          </cell>
          <cell r="M12" t="str">
            <v>Atur Rini</v>
          </cell>
          <cell r="N12" t="str">
            <v>Karyawan Swasta</v>
          </cell>
          <cell r="O12" t="str">
            <v>Karyawan Swasta</v>
          </cell>
          <cell r="P12">
            <v>0</v>
          </cell>
          <cell r="Q12">
            <v>0</v>
          </cell>
          <cell r="R12" t="str">
            <v>TULAKAN</v>
          </cell>
          <cell r="S12" t="str">
            <v>PACITAN</v>
          </cell>
          <cell r="T12" t="str">
            <v>JAWA TIMUR</v>
          </cell>
          <cell r="U12">
            <v>0</v>
          </cell>
          <cell r="V12">
            <v>0</v>
          </cell>
          <cell r="W12">
            <v>0</v>
          </cell>
        </row>
        <row r="13">
          <cell r="B13">
            <v>7</v>
          </cell>
          <cell r="C13" t="str">
            <v>JALU ARTHA AJI MANGGALA HANDOKO</v>
          </cell>
          <cell r="D13" t="str">
            <v>0076910021</v>
          </cell>
          <cell r="E13">
            <v>0</v>
          </cell>
          <cell r="F13" t="str">
            <v>PACITAN</v>
          </cell>
          <cell r="G13">
            <v>39228</v>
          </cell>
          <cell r="H13" t="str">
            <v>Pacitan, 26 Mei 2007</v>
          </cell>
          <cell r="I13" t="str">
            <v>Islam</v>
          </cell>
          <cell r="J13">
            <v>0</v>
          </cell>
          <cell r="K13" t="str">
            <v>RT. 0 RW. 0 GOWONG, Desa BUNGUR</v>
          </cell>
          <cell r="L13" t="str">
            <v>RUDI HANDOKO</v>
          </cell>
          <cell r="M13" t="str">
            <v>SITI MASROKAH</v>
          </cell>
          <cell r="N13" t="str">
            <v>Karyawan Swasta</v>
          </cell>
          <cell r="O13" t="str">
            <v>PNS/TNI/Polri</v>
          </cell>
          <cell r="P13" t="str">
            <v>RT. 0 RW. 0 GOWONG, Desa BUNGUR</v>
          </cell>
          <cell r="Q13" t="str">
            <v>BUNGUR</v>
          </cell>
          <cell r="R13" t="str">
            <v>TULAKAN</v>
          </cell>
          <cell r="S13" t="str">
            <v>PACITAN</v>
          </cell>
          <cell r="T13" t="str">
            <v>JAWA TIMUR</v>
          </cell>
          <cell r="U13">
            <v>0</v>
          </cell>
          <cell r="V13">
            <v>0</v>
          </cell>
          <cell r="W13">
            <v>0</v>
          </cell>
        </row>
        <row r="14">
          <cell r="B14">
            <v>8</v>
          </cell>
          <cell r="C14" t="str">
            <v>LAURENDHO RADIEFCA MURDIONO</v>
          </cell>
          <cell r="D14" t="str">
            <v>0075578225</v>
          </cell>
          <cell r="E14">
            <v>0</v>
          </cell>
          <cell r="F14" t="str">
            <v>PACITAN</v>
          </cell>
          <cell r="G14">
            <v>39168</v>
          </cell>
          <cell r="H14" t="str">
            <v>Pacitan, 27 Maret 2007</v>
          </cell>
          <cell r="I14" t="str">
            <v>Islam</v>
          </cell>
          <cell r="J14">
            <v>0</v>
          </cell>
          <cell r="K14" t="str">
            <v>RT. 1 RW. 1 KRAJAN, Desa BUNGUR</v>
          </cell>
          <cell r="L14" t="str">
            <v>DONI MURDIONO</v>
          </cell>
          <cell r="M14" t="str">
            <v>DANIS DWI KUSWETI</v>
          </cell>
          <cell r="N14" t="str">
            <v>Wiraswasta</v>
          </cell>
          <cell r="O14" t="str">
            <v>Wiraswasta</v>
          </cell>
          <cell r="P14" t="str">
            <v>RT. 1 RW. 1 KRAJAN, Desa BUNGUR</v>
          </cell>
          <cell r="Q14" t="str">
            <v>BUNGUR</v>
          </cell>
          <cell r="R14" t="str">
            <v>TULAKAN</v>
          </cell>
          <cell r="S14" t="str">
            <v>PACITAN</v>
          </cell>
          <cell r="T14" t="str">
            <v>JAWA TIMUR</v>
          </cell>
          <cell r="U14">
            <v>0</v>
          </cell>
          <cell r="V14">
            <v>0</v>
          </cell>
          <cell r="W14">
            <v>0</v>
          </cell>
        </row>
        <row r="15">
          <cell r="B15">
            <v>9</v>
          </cell>
          <cell r="C15" t="str">
            <v>MARSYA MAYDINA DWI RISQITA</v>
          </cell>
          <cell r="D15" t="str">
            <v>0072443147</v>
          </cell>
          <cell r="E15">
            <v>0</v>
          </cell>
          <cell r="F15" t="str">
            <v>PACITAN</v>
          </cell>
          <cell r="G15">
            <v>39207</v>
          </cell>
          <cell r="H15" t="str">
            <v>Pacitan, 05 Mei 2007</v>
          </cell>
          <cell r="I15" t="str">
            <v>Islam</v>
          </cell>
          <cell r="J15">
            <v>0</v>
          </cell>
          <cell r="K15" t="str">
            <v>RT. 2 RW. 2 KRAJAN, Desa TULAKAN</v>
          </cell>
          <cell r="L15" t="str">
            <v>HERI SUGIARTO</v>
          </cell>
          <cell r="M15" t="str">
            <v>FITRI KOLBYATUN</v>
          </cell>
          <cell r="N15" t="str">
            <v>Wiraswasta</v>
          </cell>
          <cell r="O15" t="str">
            <v>Wiraswasta</v>
          </cell>
          <cell r="P15" t="str">
            <v>RT. 2 RW. 2 KRAJAN, Desa TULAKAN</v>
          </cell>
          <cell r="Q15" t="str">
            <v>TULAKAN</v>
          </cell>
          <cell r="R15" t="str">
            <v>TULAKAN</v>
          </cell>
          <cell r="S15" t="str">
            <v>PACITAN</v>
          </cell>
          <cell r="T15" t="str">
            <v>JAWA TIMUR</v>
          </cell>
          <cell r="U15">
            <v>0</v>
          </cell>
          <cell r="V15">
            <v>0</v>
          </cell>
          <cell r="W15">
            <v>0</v>
          </cell>
        </row>
        <row r="16">
          <cell r="B16">
            <v>10</v>
          </cell>
          <cell r="C16" t="str">
            <v>MILA SARASWATI</v>
          </cell>
          <cell r="D16" t="str">
            <v>0075317908</v>
          </cell>
          <cell r="E16">
            <v>0</v>
          </cell>
          <cell r="F16" t="str">
            <v>PACITAN</v>
          </cell>
          <cell r="G16">
            <v>39168</v>
          </cell>
          <cell r="H16" t="str">
            <v>Pacitan, 27 Maret 2007</v>
          </cell>
          <cell r="I16" t="str">
            <v>Islam</v>
          </cell>
          <cell r="J16">
            <v>0</v>
          </cell>
          <cell r="K16" t="str">
            <v>RT. 2 RW. 4 DLOPO, Desa TULAKAN</v>
          </cell>
          <cell r="L16" t="str">
            <v>MISNO</v>
          </cell>
          <cell r="M16" t="str">
            <v>TUMINI</v>
          </cell>
          <cell r="N16" t="str">
            <v>Wiraswasta</v>
          </cell>
          <cell r="O16" t="str">
            <v>Wiraswasta</v>
          </cell>
          <cell r="P16" t="str">
            <v>RT. 2 RW. 4 DLOPO, Desa TULAKAN</v>
          </cell>
          <cell r="Q16" t="str">
            <v>TULAKAN</v>
          </cell>
          <cell r="R16" t="str">
            <v>TULAKAN</v>
          </cell>
          <cell r="S16" t="str">
            <v>PACITAN</v>
          </cell>
          <cell r="T16" t="str">
            <v>JAWA TIMUR</v>
          </cell>
          <cell r="U16">
            <v>0</v>
          </cell>
          <cell r="V16">
            <v>0</v>
          </cell>
          <cell r="W16">
            <v>0</v>
          </cell>
        </row>
        <row r="17">
          <cell r="B17">
            <v>11</v>
          </cell>
          <cell r="C17" t="str">
            <v>MUHAMMAD ARKAN ALLY RACHMAD</v>
          </cell>
          <cell r="D17" t="str">
            <v>0074463564</v>
          </cell>
          <cell r="E17">
            <v>0</v>
          </cell>
          <cell r="F17" t="str">
            <v>PACITAN</v>
          </cell>
          <cell r="G17">
            <v>39197</v>
          </cell>
          <cell r="H17" t="str">
            <v>Pacitan, 25 April 2007</v>
          </cell>
          <cell r="I17" t="str">
            <v>Islam</v>
          </cell>
          <cell r="J17">
            <v>0</v>
          </cell>
          <cell r="K17" t="str">
            <v>RT. 0 RW. 0 DLOPO, Desa TULAKAN</v>
          </cell>
          <cell r="L17" t="str">
            <v>NUR ALI ATMAJI</v>
          </cell>
          <cell r="M17" t="str">
            <v>ENDANG WIDURI</v>
          </cell>
          <cell r="N17" t="str">
            <v>Karyawan Swasta</v>
          </cell>
          <cell r="O17" t="str">
            <v>PNS/TNI/Polri</v>
          </cell>
          <cell r="P17" t="str">
            <v>RT. 0 RW. 0 DLOPO, Desa TULAKAN</v>
          </cell>
          <cell r="Q17" t="str">
            <v>TULAKAN</v>
          </cell>
          <cell r="R17" t="str">
            <v>TULAKAN</v>
          </cell>
          <cell r="S17" t="str">
            <v>PACITAN</v>
          </cell>
          <cell r="T17" t="str">
            <v>JAWA TIMUR</v>
          </cell>
          <cell r="U17">
            <v>0</v>
          </cell>
          <cell r="V17">
            <v>0</v>
          </cell>
          <cell r="W17">
            <v>0</v>
          </cell>
        </row>
        <row r="18">
          <cell r="B18">
            <v>12</v>
          </cell>
          <cell r="C18" t="str">
            <v>MUHAMMAD REVIAN ABDULLOH FAQIH</v>
          </cell>
          <cell r="D18" t="str">
            <v>0075928792</v>
          </cell>
          <cell r="E18">
            <v>0</v>
          </cell>
          <cell r="F18" t="str">
            <v>PACITAN</v>
          </cell>
          <cell r="G18">
            <v>39140</v>
          </cell>
          <cell r="H18" t="str">
            <v>Pacitan, 27 Februari 2007</v>
          </cell>
          <cell r="I18" t="str">
            <v>Islam</v>
          </cell>
          <cell r="J18">
            <v>0</v>
          </cell>
          <cell r="K18" t="str">
            <v>RT. 2 RW. 1 KRAJAN, Desa BUNGUR</v>
          </cell>
          <cell r="L18" t="str">
            <v>SETYO BUDI WIYONO</v>
          </cell>
          <cell r="M18" t="str">
            <v>WIWIN PURWATININGSIH</v>
          </cell>
          <cell r="N18" t="str">
            <v>Wiraswasta</v>
          </cell>
          <cell r="O18" t="str">
            <v>Wiraswasta</v>
          </cell>
          <cell r="P18" t="str">
            <v>RT. 2 RW. 1 KRAJAN, Desa BUNGUR</v>
          </cell>
          <cell r="Q18" t="str">
            <v>BUNGUR</v>
          </cell>
          <cell r="R18" t="str">
            <v>TULAKAN</v>
          </cell>
          <cell r="S18" t="str">
            <v>PACITAN</v>
          </cell>
          <cell r="T18" t="str">
            <v>JAWA TIMUR</v>
          </cell>
          <cell r="U18">
            <v>0</v>
          </cell>
          <cell r="V18">
            <v>0</v>
          </cell>
          <cell r="W18">
            <v>0</v>
          </cell>
        </row>
        <row r="19">
          <cell r="B19">
            <v>13</v>
          </cell>
          <cell r="C19" t="str">
            <v>NABILA AYUNINGTIAS</v>
          </cell>
          <cell r="D19" t="str">
            <v>0064769149</v>
          </cell>
          <cell r="E19">
            <v>0</v>
          </cell>
          <cell r="F19" t="str">
            <v>PACITAN</v>
          </cell>
          <cell r="G19">
            <v>39049</v>
          </cell>
          <cell r="H19" t="str">
            <v>Pacitan, 28 November 2006</v>
          </cell>
          <cell r="I19" t="str">
            <v>Islam</v>
          </cell>
          <cell r="J19">
            <v>0</v>
          </cell>
          <cell r="K19" t="str">
            <v>RT. 1 RW. 4 DLOPO, Desa TULAKAN</v>
          </cell>
          <cell r="L19" t="str">
            <v>HADI WINARKO</v>
          </cell>
          <cell r="M19" t="str">
            <v>WINARTI</v>
          </cell>
          <cell r="N19" t="str">
            <v>Pedagang Kecil</v>
          </cell>
          <cell r="O19" t="str">
            <v>Wiraswasta</v>
          </cell>
          <cell r="P19" t="str">
            <v>RT. 1 RW. 4 DLOPO, Desa TULAKAN</v>
          </cell>
          <cell r="Q19" t="str">
            <v>TULAKAN</v>
          </cell>
          <cell r="R19" t="str">
            <v>TULAKAN</v>
          </cell>
          <cell r="S19" t="str">
            <v>PACITAN</v>
          </cell>
          <cell r="T19" t="str">
            <v>JAWA TIMUR</v>
          </cell>
          <cell r="U19">
            <v>0</v>
          </cell>
          <cell r="V19">
            <v>0</v>
          </cell>
          <cell r="W19">
            <v>0</v>
          </cell>
        </row>
        <row r="20">
          <cell r="B20">
            <v>14</v>
          </cell>
          <cell r="C20" t="str">
            <v>NARESWARI MASAYU PUSPANINGRUM</v>
          </cell>
          <cell r="D20" t="str">
            <v>0088808632</v>
          </cell>
          <cell r="E20">
            <v>0</v>
          </cell>
          <cell r="F20" t="str">
            <v>PACITAN</v>
          </cell>
          <cell r="G20">
            <v>39480</v>
          </cell>
          <cell r="H20" t="str">
            <v>Pacitan, 02 Februari 2008</v>
          </cell>
          <cell r="I20" t="str">
            <v>Islam</v>
          </cell>
          <cell r="J20">
            <v>0</v>
          </cell>
          <cell r="K20" t="str">
            <v>RT. 1 RW. 1 KRAJAN, Desa JATIGUNUNG</v>
          </cell>
          <cell r="L20" t="str">
            <v>ARUM HARI SUSENO</v>
          </cell>
          <cell r="M20" t="str">
            <v>HESTHI KIRANA</v>
          </cell>
          <cell r="N20" t="str">
            <v>Karyawan Swasta</v>
          </cell>
          <cell r="O20" t="str">
            <v>Karyawan Swasta</v>
          </cell>
          <cell r="P20" t="str">
            <v>RT. 1 RW. 1 KRAJAN, Desa JATIGUNUNG</v>
          </cell>
          <cell r="Q20" t="str">
            <v>JATIGUNUNG</v>
          </cell>
          <cell r="R20" t="str">
            <v>TULAKAN</v>
          </cell>
          <cell r="S20" t="str">
            <v>PACITAN</v>
          </cell>
          <cell r="T20" t="str">
            <v>JAWA TIMUR</v>
          </cell>
          <cell r="U20">
            <v>0</v>
          </cell>
          <cell r="V20">
            <v>0</v>
          </cell>
          <cell r="W20">
            <v>0</v>
          </cell>
        </row>
        <row r="21">
          <cell r="B21">
            <v>15</v>
          </cell>
          <cell r="C21" t="str">
            <v>NOVA SASMYTA</v>
          </cell>
          <cell r="D21" t="str">
            <v>0065683089</v>
          </cell>
          <cell r="E21">
            <v>0</v>
          </cell>
          <cell r="F21" t="str">
            <v>PACITAN</v>
          </cell>
          <cell r="G21">
            <v>38948</v>
          </cell>
          <cell r="H21" t="str">
            <v>Pacitan, 19 Agustus 2006</v>
          </cell>
          <cell r="I21" t="str">
            <v>Islam</v>
          </cell>
          <cell r="J21">
            <v>0</v>
          </cell>
          <cell r="K21">
            <v>0</v>
          </cell>
          <cell r="L21" t="str">
            <v>Amin Handoko</v>
          </cell>
          <cell r="M21" t="str">
            <v>(tidak diisi)</v>
          </cell>
          <cell r="N21">
            <v>0</v>
          </cell>
          <cell r="O21">
            <v>0</v>
          </cell>
          <cell r="P21">
            <v>0</v>
          </cell>
          <cell r="Q21" t="str">
            <v>BUNGUR</v>
          </cell>
          <cell r="R21" t="str">
            <v>TULAKAN</v>
          </cell>
          <cell r="S21" t="str">
            <v>PACITAN</v>
          </cell>
          <cell r="T21" t="str">
            <v>JAWA TIMUR</v>
          </cell>
          <cell r="U21">
            <v>0</v>
          </cell>
          <cell r="V21">
            <v>0</v>
          </cell>
          <cell r="W21">
            <v>0</v>
          </cell>
        </row>
        <row r="22">
          <cell r="B22">
            <v>16</v>
          </cell>
          <cell r="C22" t="str">
            <v>RIDHA RAHMATUL AULA RIDWAN</v>
          </cell>
          <cell r="D22" t="str">
            <v>0062535676</v>
          </cell>
          <cell r="E22">
            <v>0</v>
          </cell>
          <cell r="F22" t="str">
            <v>PACITAN</v>
          </cell>
          <cell r="G22">
            <v>39002</v>
          </cell>
          <cell r="H22" t="str">
            <v>Pacitan, 12 Oktober 2006</v>
          </cell>
          <cell r="I22" t="str">
            <v>Islam</v>
          </cell>
          <cell r="J22">
            <v>0</v>
          </cell>
          <cell r="K22" t="str">
            <v>RT. 2 RW. 1 KRAJAN, Desa BUNGUR</v>
          </cell>
          <cell r="L22" t="str">
            <v>M. CHUZAIRI RIDWAN</v>
          </cell>
          <cell r="M22" t="str">
            <v>TITIK SURYANI</v>
          </cell>
          <cell r="N22" t="str">
            <v>Wiraswasta</v>
          </cell>
          <cell r="O22" t="str">
            <v>Wiraswasta</v>
          </cell>
          <cell r="P22" t="str">
            <v>RT. 2 RW. 1 KRAJAN, Desa BUNGUR</v>
          </cell>
          <cell r="Q22" t="str">
            <v>BUNGUR</v>
          </cell>
          <cell r="R22" t="str">
            <v>TULAKAN</v>
          </cell>
          <cell r="S22" t="str">
            <v>PACITAN</v>
          </cell>
          <cell r="T22" t="str">
            <v>JAWA TIMUR</v>
          </cell>
          <cell r="U22">
            <v>0</v>
          </cell>
          <cell r="V22">
            <v>0</v>
          </cell>
          <cell r="W22">
            <v>0</v>
          </cell>
        </row>
        <row r="23">
          <cell r="B23">
            <v>17</v>
          </cell>
          <cell r="C23" t="str">
            <v>RIFDA SALSABILA PURNAMA</v>
          </cell>
          <cell r="D23" t="str">
            <v>0074401121</v>
          </cell>
          <cell r="E23">
            <v>0</v>
          </cell>
          <cell r="F23" t="str">
            <v>PACITAN</v>
          </cell>
          <cell r="G23">
            <v>39156</v>
          </cell>
          <cell r="H23" t="str">
            <v>Pacitan, 15 Maret 2007</v>
          </cell>
          <cell r="I23" t="str">
            <v>Islam</v>
          </cell>
          <cell r="J23">
            <v>0</v>
          </cell>
          <cell r="K23" t="str">
            <v>RT. 2 RW. 4 DLOPO, Desa TULAKAN</v>
          </cell>
          <cell r="L23" t="str">
            <v>JOKO PURNOMO</v>
          </cell>
          <cell r="M23" t="str">
            <v>LILIS SURYANI</v>
          </cell>
          <cell r="N23" t="str">
            <v>PNS/TNI/Polri</v>
          </cell>
          <cell r="O23" t="str">
            <v>PNS/TNI/Polri</v>
          </cell>
          <cell r="P23" t="str">
            <v>RT. 2 RW. 4 DLOPO, Desa TULAKAN</v>
          </cell>
          <cell r="Q23" t="str">
            <v>TULAKAN</v>
          </cell>
          <cell r="R23" t="str">
            <v>TULAKAN</v>
          </cell>
          <cell r="S23" t="str">
            <v>PACITAN</v>
          </cell>
          <cell r="T23" t="str">
            <v>JAWA TIMUR</v>
          </cell>
          <cell r="U23">
            <v>0</v>
          </cell>
          <cell r="V23">
            <v>0</v>
          </cell>
          <cell r="W23">
            <v>0</v>
          </cell>
        </row>
        <row r="24">
          <cell r="B24">
            <v>18</v>
          </cell>
          <cell r="C24" t="str">
            <v>RIZKI INTAN KURNIAENDAH</v>
          </cell>
          <cell r="D24" t="str">
            <v>0074745293</v>
          </cell>
          <cell r="E24">
            <v>0</v>
          </cell>
          <cell r="F24" t="str">
            <v>PACITAN</v>
          </cell>
          <cell r="G24">
            <v>39090</v>
          </cell>
          <cell r="H24" t="str">
            <v>Pacitan, 08 Januari 2007</v>
          </cell>
          <cell r="I24" t="str">
            <v>Islam</v>
          </cell>
          <cell r="J24">
            <v>0</v>
          </cell>
          <cell r="K24" t="str">
            <v>RT. 2 RW. 2 KRAJAN, Desa BUNGUR</v>
          </cell>
          <cell r="L24" t="str">
            <v>SLAMET MISTARI</v>
          </cell>
          <cell r="M24" t="str">
            <v>SRI PURWATI</v>
          </cell>
          <cell r="N24" t="str">
            <v>PNS/TNI/Polri</v>
          </cell>
          <cell r="O24" t="str">
            <v>Tidak bekerja</v>
          </cell>
          <cell r="P24" t="str">
            <v>RT. 2 RW. 2 KRAJAN, Desa BUNGUR</v>
          </cell>
          <cell r="Q24" t="str">
            <v>BUNGUR</v>
          </cell>
          <cell r="R24" t="str">
            <v>TULAKAN</v>
          </cell>
          <cell r="S24" t="str">
            <v>PACITAN</v>
          </cell>
          <cell r="T24" t="str">
            <v>JAWA TIMUR</v>
          </cell>
          <cell r="U24">
            <v>0</v>
          </cell>
          <cell r="V24">
            <v>0</v>
          </cell>
          <cell r="W24">
            <v>0</v>
          </cell>
        </row>
        <row r="25">
          <cell r="B25">
            <v>19</v>
          </cell>
          <cell r="C25" t="str">
            <v>RIZKY FIRMANSYAH</v>
          </cell>
          <cell r="D25" t="str">
            <v>0064051659</v>
          </cell>
          <cell r="E25">
            <v>0</v>
          </cell>
          <cell r="F25" t="str">
            <v>BANYUMAS</v>
          </cell>
          <cell r="G25">
            <v>38982</v>
          </cell>
          <cell r="H25" t="str">
            <v>Banyumas, 22 September 2006</v>
          </cell>
          <cell r="I25" t="str">
            <v>Islam</v>
          </cell>
          <cell r="J25">
            <v>0</v>
          </cell>
          <cell r="K25" t="str">
            <v>RT. 2 RW. 2 KRAJAN, Desa BUNGUR</v>
          </cell>
          <cell r="L25" t="str">
            <v>ARIF SETYADI</v>
          </cell>
          <cell r="M25" t="str">
            <v>WARYATI</v>
          </cell>
          <cell r="N25" t="str">
            <v>Wiraswasta</v>
          </cell>
          <cell r="O25" t="str">
            <v>Wiraswasta</v>
          </cell>
          <cell r="P25" t="str">
            <v>RT. 2 RW. 2 KRAJAN, Desa BUNGUR</v>
          </cell>
          <cell r="Q25" t="str">
            <v>BUNGUR</v>
          </cell>
          <cell r="R25" t="str">
            <v>TULAKAN</v>
          </cell>
          <cell r="S25" t="str">
            <v>PACITAN</v>
          </cell>
          <cell r="T25" t="str">
            <v>JAWA TIMUR</v>
          </cell>
          <cell r="U25">
            <v>0</v>
          </cell>
          <cell r="V25">
            <v>0</v>
          </cell>
          <cell r="W25">
            <v>0</v>
          </cell>
        </row>
        <row r="26">
          <cell r="B26">
            <v>20</v>
          </cell>
          <cell r="C26" t="str">
            <v>SAFIRA NUR LAYLA RAMADHANI</v>
          </cell>
          <cell r="D26" t="str">
            <v>0061107062</v>
          </cell>
          <cell r="E26">
            <v>0</v>
          </cell>
          <cell r="F26" t="str">
            <v>PACITAN</v>
          </cell>
          <cell r="G26">
            <v>38983</v>
          </cell>
          <cell r="H26" t="str">
            <v>Pacitan, 23 September 2006</v>
          </cell>
          <cell r="I26" t="str">
            <v>Islam</v>
          </cell>
          <cell r="J26">
            <v>0</v>
          </cell>
          <cell r="K26" t="str">
            <v>RT. 1 RW. 1 KRAJAN, Desa BUNGUR</v>
          </cell>
          <cell r="L26" t="str">
            <v>TUMARNO</v>
          </cell>
          <cell r="M26" t="str">
            <v>YULI NUR KHOLIFAH</v>
          </cell>
          <cell r="N26" t="str">
            <v>Wiraswasta</v>
          </cell>
          <cell r="O26" t="str">
            <v>Wiraswasta</v>
          </cell>
          <cell r="P26" t="str">
            <v>RT. 1 RW. 1 KRAJAN, Desa BUNGUR</v>
          </cell>
          <cell r="Q26" t="str">
            <v>BUNGUR</v>
          </cell>
          <cell r="R26" t="str">
            <v>TULAKAN</v>
          </cell>
          <cell r="S26" t="str">
            <v>PACITAN</v>
          </cell>
          <cell r="T26" t="str">
            <v>JAWA TIMUR</v>
          </cell>
          <cell r="U26">
            <v>0</v>
          </cell>
          <cell r="V26">
            <v>0</v>
          </cell>
          <cell r="W26">
            <v>0</v>
          </cell>
        </row>
        <row r="27">
          <cell r="B27">
            <v>21</v>
          </cell>
          <cell r="C27" t="str">
            <v>SHANASTRI RUFAIDA</v>
          </cell>
          <cell r="D27" t="str">
            <v>0065512286</v>
          </cell>
          <cell r="E27">
            <v>0</v>
          </cell>
          <cell r="F27" t="str">
            <v>PACITAN</v>
          </cell>
          <cell r="G27">
            <v>38988</v>
          </cell>
          <cell r="H27" t="str">
            <v>Pacitan, 28 September 2006</v>
          </cell>
          <cell r="I27" t="str">
            <v>Islam</v>
          </cell>
          <cell r="J27">
            <v>0</v>
          </cell>
          <cell r="K27" t="str">
            <v>RT. 1 RW. 6 KRAJAN, Desa BUNGUR</v>
          </cell>
          <cell r="L27" t="str">
            <v>TRIONO</v>
          </cell>
          <cell r="M27" t="str">
            <v>TUNARSIH</v>
          </cell>
          <cell r="N27" t="str">
            <v>Wiraswasta</v>
          </cell>
          <cell r="O27" t="str">
            <v>Wiraswasta</v>
          </cell>
          <cell r="P27" t="str">
            <v>RT. 1 RW. 6 KRAJAN, Desa BUNGUR</v>
          </cell>
          <cell r="Q27" t="str">
            <v>BUNGUR</v>
          </cell>
          <cell r="R27" t="str">
            <v>TULAKAN</v>
          </cell>
          <cell r="S27" t="str">
            <v>PACITAN</v>
          </cell>
          <cell r="T27" t="str">
            <v>JAWA TIMUR</v>
          </cell>
          <cell r="U27">
            <v>0</v>
          </cell>
          <cell r="V27">
            <v>0</v>
          </cell>
          <cell r="W27">
            <v>0</v>
          </cell>
        </row>
        <row r="28">
          <cell r="B28">
            <v>22</v>
          </cell>
          <cell r="C28" t="str">
            <v>SHIAM SAHARA</v>
          </cell>
          <cell r="D28" t="str">
            <v>0061014421</v>
          </cell>
          <cell r="E28">
            <v>0</v>
          </cell>
          <cell r="F28" t="str">
            <v>PACITAN</v>
          </cell>
          <cell r="G28">
            <v>39000</v>
          </cell>
          <cell r="H28" t="str">
            <v>Pacitan, 10 Oktober 2006</v>
          </cell>
          <cell r="I28" t="str">
            <v>Islam</v>
          </cell>
          <cell r="J28">
            <v>0</v>
          </cell>
          <cell r="K28" t="str">
            <v>RT. 1 RW. 1 KRAJAN, Desa BUNGUR</v>
          </cell>
          <cell r="L28" t="str">
            <v>PRIYANTO</v>
          </cell>
          <cell r="M28" t="str">
            <v>MURTINI</v>
          </cell>
          <cell r="N28" t="str">
            <v>Wiraswasta</v>
          </cell>
          <cell r="O28" t="str">
            <v>Wiraswasta</v>
          </cell>
          <cell r="P28" t="str">
            <v>RT. 1 RW. 1 KRAJAN, Desa BUNGUR</v>
          </cell>
          <cell r="Q28" t="str">
            <v>BUNGUR</v>
          </cell>
          <cell r="R28" t="str">
            <v>TULAKAN</v>
          </cell>
          <cell r="S28" t="str">
            <v>PACITAN</v>
          </cell>
          <cell r="T28" t="str">
            <v>JAWA TIMUR</v>
          </cell>
          <cell r="U28">
            <v>0</v>
          </cell>
          <cell r="V28">
            <v>0</v>
          </cell>
          <cell r="W28">
            <v>0</v>
          </cell>
        </row>
        <row r="29">
          <cell r="B29">
            <v>23</v>
          </cell>
          <cell r="C29" t="str">
            <v>SUSAN APRILIA PUTRI</v>
          </cell>
          <cell r="D29" t="str">
            <v>0067678566</v>
          </cell>
          <cell r="E29">
            <v>0</v>
          </cell>
          <cell r="F29" t="str">
            <v>PACITAN</v>
          </cell>
          <cell r="G29">
            <v>38810</v>
          </cell>
          <cell r="H29" t="str">
            <v>Pacitan, 03 April 2006</v>
          </cell>
          <cell r="I29" t="str">
            <v>Islam</v>
          </cell>
          <cell r="J29">
            <v>0</v>
          </cell>
          <cell r="K29" t="str">
            <v>RT. 3 RW. 1 KRAJAN, Desa BUNGUR</v>
          </cell>
          <cell r="L29" t="str">
            <v>DWI HARIYONO</v>
          </cell>
          <cell r="M29" t="str">
            <v>LILYS EKA WAHYUNINGTYAS TUTIK</v>
          </cell>
          <cell r="N29" t="str">
            <v>Wiraswasta</v>
          </cell>
          <cell r="O29" t="str">
            <v>Wiraswasta</v>
          </cell>
          <cell r="P29" t="str">
            <v>RT. 3 RW. 1 KRAJAN, Desa BUNGUR</v>
          </cell>
          <cell r="Q29" t="str">
            <v>BUNGUR</v>
          </cell>
          <cell r="R29" t="str">
            <v>TULAKAN</v>
          </cell>
          <cell r="S29" t="str">
            <v>PACITAN</v>
          </cell>
          <cell r="T29" t="str">
            <v>JAWA TIMUR</v>
          </cell>
          <cell r="U29">
            <v>0</v>
          </cell>
          <cell r="V29">
            <v>0</v>
          </cell>
          <cell r="W29">
            <v>0</v>
          </cell>
        </row>
        <row r="30">
          <cell r="B30">
            <v>24</v>
          </cell>
          <cell r="C30" t="str">
            <v>SYIFAUL CHUSNA BANATU ROHMI HADI</v>
          </cell>
          <cell r="D30" t="str">
            <v>0075392928</v>
          </cell>
          <cell r="E30">
            <v>0</v>
          </cell>
          <cell r="F30" t="str">
            <v>PACITAN</v>
          </cell>
          <cell r="G30">
            <v>39173</v>
          </cell>
          <cell r="H30" t="str">
            <v>Pacitan, 01 April 2007</v>
          </cell>
          <cell r="I30" t="str">
            <v>Islam</v>
          </cell>
          <cell r="J30">
            <v>0</v>
          </cell>
          <cell r="K30" t="str">
            <v>RT. 3 RW. 4 KRAJAN, Desa JATIGUNUNG</v>
          </cell>
          <cell r="L30" t="str">
            <v>MOCH. CHUSAINI</v>
          </cell>
          <cell r="M30" t="str">
            <v>NURHAYATI</v>
          </cell>
          <cell r="N30" t="str">
            <v>Wiraswasta</v>
          </cell>
          <cell r="O30" t="str">
            <v>PNS/TNI/Polri</v>
          </cell>
          <cell r="P30" t="str">
            <v>RT. 3 RW. 4 KRAJAN, Desa JATIGUNUNG</v>
          </cell>
          <cell r="Q30" t="str">
            <v>JATIGUNUNG</v>
          </cell>
          <cell r="R30" t="str">
            <v>TULAKAN</v>
          </cell>
          <cell r="S30" t="str">
            <v>PACITAN</v>
          </cell>
          <cell r="T30" t="str">
            <v>JAWA TIMUR</v>
          </cell>
          <cell r="U30">
            <v>0</v>
          </cell>
          <cell r="V30">
            <v>0</v>
          </cell>
          <cell r="W30">
            <v>0</v>
          </cell>
        </row>
        <row r="31">
          <cell r="B31">
            <v>25</v>
          </cell>
          <cell r="C31" t="str">
            <v>VANESSA VICKY AYU LESTARI</v>
          </cell>
          <cell r="D31" t="str">
            <v>0074921688</v>
          </cell>
          <cell r="E31">
            <v>0</v>
          </cell>
          <cell r="F31" t="str">
            <v>PACITAN</v>
          </cell>
          <cell r="G31">
            <v>39237</v>
          </cell>
          <cell r="H31" t="str">
            <v>Pacitan, 04 Juni 2007</v>
          </cell>
          <cell r="I31" t="str">
            <v>Islam</v>
          </cell>
          <cell r="J31">
            <v>0</v>
          </cell>
          <cell r="K31" t="str">
            <v>RT. 4 RW. 4 KRAJAN, Desa JATIGUNUNG</v>
          </cell>
          <cell r="L31" t="str">
            <v>SUPRIANTO</v>
          </cell>
          <cell r="M31" t="str">
            <v>DWI LESTARI</v>
          </cell>
          <cell r="N31" t="str">
            <v>Karyawan Swasta</v>
          </cell>
          <cell r="O31" t="str">
            <v>Tidak bekerja</v>
          </cell>
          <cell r="P31" t="str">
            <v>RT. 4 RW. 4 KRAJAN, Desa JATIGUNUNG</v>
          </cell>
          <cell r="Q31" t="str">
            <v>JATIGUNUNG</v>
          </cell>
          <cell r="R31" t="str">
            <v>TULAKAN</v>
          </cell>
          <cell r="S31" t="str">
            <v>PACITAN</v>
          </cell>
          <cell r="T31" t="str">
            <v>JAWA TIMUR</v>
          </cell>
          <cell r="U31">
            <v>0</v>
          </cell>
          <cell r="V31">
            <v>0</v>
          </cell>
          <cell r="W31">
            <v>0</v>
          </cell>
        </row>
        <row r="32">
          <cell r="B32">
            <v>26</v>
          </cell>
          <cell r="C32" t="str">
            <v>WIBI NUR FIRMANSYAH</v>
          </cell>
          <cell r="D32" t="str">
            <v>0076042461</v>
          </cell>
          <cell r="E32">
            <v>0</v>
          </cell>
          <cell r="F32" t="str">
            <v>PACITAN</v>
          </cell>
          <cell r="G32">
            <v>39147</v>
          </cell>
          <cell r="H32" t="str">
            <v>Pacitan, 06 Maret 2007</v>
          </cell>
          <cell r="I32" t="str">
            <v>Islam</v>
          </cell>
          <cell r="J32">
            <v>0</v>
          </cell>
          <cell r="K32" t="str">
            <v>RT. 1 RW. 6 KRAJAN, Desa BUNGUR</v>
          </cell>
          <cell r="L32" t="str">
            <v>NURMAN JATMIKO</v>
          </cell>
          <cell r="M32" t="str">
            <v>NANI OKTAFIANI</v>
          </cell>
          <cell r="N32" t="str">
            <v>PNS/TNI/Polri</v>
          </cell>
          <cell r="O32" t="str">
            <v>Karyawan Swasta</v>
          </cell>
          <cell r="P32" t="str">
            <v>RT. 1 RW. 6 KRAJAN, Desa BUNGUR</v>
          </cell>
          <cell r="Q32" t="str">
            <v>BUNGUR</v>
          </cell>
          <cell r="R32" t="str">
            <v>TULAKAN</v>
          </cell>
          <cell r="S32" t="str">
            <v>PACITAN</v>
          </cell>
          <cell r="T32" t="str">
            <v>JAWA TIMUR</v>
          </cell>
          <cell r="U32">
            <v>0</v>
          </cell>
          <cell r="V32">
            <v>0</v>
          </cell>
          <cell r="W32">
            <v>0</v>
          </cell>
        </row>
        <row r="33">
          <cell r="B33">
            <v>27</v>
          </cell>
          <cell r="C33" t="str">
            <v>ZULFIDA NURUL MAZIDAH</v>
          </cell>
          <cell r="D33" t="str">
            <v>0074039862</v>
          </cell>
          <cell r="E33">
            <v>0</v>
          </cell>
          <cell r="F33" t="str">
            <v>PACITAN</v>
          </cell>
          <cell r="G33">
            <v>39134</v>
          </cell>
          <cell r="H33" t="str">
            <v>Pacitan, 21 Februari 2007</v>
          </cell>
          <cell r="I33" t="str">
            <v>Islam</v>
          </cell>
          <cell r="J33">
            <v>0</v>
          </cell>
          <cell r="K33" t="str">
            <v>RT. 2 RW. 4 GLINGGANGAN, Desa PADI</v>
          </cell>
          <cell r="L33" t="str">
            <v>TEGUH SANTOSA</v>
          </cell>
          <cell r="M33" t="str">
            <v>WIJI ASTUTI</v>
          </cell>
          <cell r="N33" t="str">
            <v>Pedagang Kecil</v>
          </cell>
          <cell r="O33" t="str">
            <v>Pedagang Kecil</v>
          </cell>
          <cell r="P33" t="str">
            <v>RT. 2 RW. 4 GLINGGANGAN, Desa PADI</v>
          </cell>
          <cell r="Q33" t="str">
            <v>PADI</v>
          </cell>
          <cell r="R33" t="str">
            <v>TULAKAN</v>
          </cell>
          <cell r="S33" t="str">
            <v>PACITAN</v>
          </cell>
          <cell r="T33" t="str">
            <v>JAWA TIMUR</v>
          </cell>
          <cell r="U33">
            <v>0</v>
          </cell>
          <cell r="V33">
            <v>0</v>
          </cell>
          <cell r="W33">
            <v>0</v>
          </cell>
        </row>
        <row r="34">
          <cell r="B34">
            <v>28</v>
          </cell>
          <cell r="C34" t="str">
            <v>AZKA AFINA KHOIRUL IZA</v>
          </cell>
          <cell r="D34">
            <v>0</v>
          </cell>
          <cell r="E34">
            <v>0</v>
          </cell>
          <cell r="F34">
            <v>0</v>
          </cell>
          <cell r="G34">
            <v>0</v>
          </cell>
          <cell r="H34" t="str">
            <v>, 00 Januari 1900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row>
        <row r="35">
          <cell r="B35">
            <v>29</v>
          </cell>
          <cell r="C35" t="str">
            <v>BAGUS WIDA KANAKA</v>
          </cell>
          <cell r="D35">
            <v>0</v>
          </cell>
          <cell r="E35">
            <v>0</v>
          </cell>
          <cell r="F35">
            <v>0</v>
          </cell>
          <cell r="G35">
            <v>0</v>
          </cell>
          <cell r="H35" t="str">
            <v>, 00 Januari 1900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row>
        <row r="36">
          <cell r="B36">
            <v>30</v>
          </cell>
          <cell r="C36" t="str">
            <v>DENI FIRYA ATHALLAH PRADINAYA</v>
          </cell>
          <cell r="D36">
            <v>0</v>
          </cell>
          <cell r="E36">
            <v>0</v>
          </cell>
          <cell r="F36">
            <v>0</v>
          </cell>
          <cell r="G36">
            <v>0</v>
          </cell>
          <cell r="H36" t="str">
            <v>, 00 Januari 1900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row>
        <row r="37">
          <cell r="B37">
            <v>31</v>
          </cell>
          <cell r="C37" t="str">
            <v>DEWI GALUH MULANSARI</v>
          </cell>
          <cell r="D37">
            <v>0</v>
          </cell>
          <cell r="E37">
            <v>0</v>
          </cell>
          <cell r="F37">
            <v>0</v>
          </cell>
          <cell r="G37">
            <v>0</v>
          </cell>
          <cell r="H37" t="str">
            <v>, 00 Januari 1900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row>
        <row r="38">
          <cell r="B38">
            <v>32</v>
          </cell>
          <cell r="C38" t="str">
            <v>DIAN PUJI LESTARI</v>
          </cell>
          <cell r="D38">
            <v>0</v>
          </cell>
          <cell r="E38">
            <v>0</v>
          </cell>
          <cell r="F38">
            <v>0</v>
          </cell>
          <cell r="G38">
            <v>0</v>
          </cell>
          <cell r="H38" t="str">
            <v>, 00 Januari 1900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row>
        <row r="39">
          <cell r="B39">
            <v>33</v>
          </cell>
          <cell r="C39" t="str">
            <v>Hafidz Langgeng Prasetyo</v>
          </cell>
          <cell r="D39">
            <v>0</v>
          </cell>
          <cell r="E39">
            <v>0</v>
          </cell>
          <cell r="F39">
            <v>0</v>
          </cell>
          <cell r="G39">
            <v>0</v>
          </cell>
          <cell r="H39" t="str">
            <v>, 00 Januari 1900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row>
        <row r="40">
          <cell r="B40">
            <v>34</v>
          </cell>
          <cell r="C40" t="str">
            <v>JALU ARTHA AJI MANGGALA HANDOKO</v>
          </cell>
          <cell r="D40">
            <v>0</v>
          </cell>
          <cell r="E40">
            <v>0</v>
          </cell>
          <cell r="F40">
            <v>0</v>
          </cell>
          <cell r="G40">
            <v>0</v>
          </cell>
          <cell r="H40" t="str">
            <v>, 00 Januari 1900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row>
        <row r="41">
          <cell r="B41">
            <v>35</v>
          </cell>
          <cell r="C41" t="str">
            <v>LAURENDHO RADIEFCA MURDIONO</v>
          </cell>
          <cell r="D41">
            <v>0</v>
          </cell>
          <cell r="E41">
            <v>0</v>
          </cell>
          <cell r="F41">
            <v>0</v>
          </cell>
          <cell r="G41">
            <v>0</v>
          </cell>
          <cell r="H41" t="str">
            <v>, 00 Januari 1900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row>
        <row r="42">
          <cell r="B42">
            <v>36</v>
          </cell>
          <cell r="C42" t="str">
            <v>MARSYA MAYDINA DWI RISQITA</v>
          </cell>
          <cell r="D42">
            <v>0</v>
          </cell>
          <cell r="E42">
            <v>0</v>
          </cell>
          <cell r="F42">
            <v>0</v>
          </cell>
          <cell r="G42">
            <v>0</v>
          </cell>
          <cell r="H42" t="str">
            <v>, 00 Januari 1900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row>
        <row r="43">
          <cell r="B43">
            <v>37</v>
          </cell>
          <cell r="C43" t="str">
            <v>MILA SARASWATI</v>
          </cell>
          <cell r="D43">
            <v>0</v>
          </cell>
          <cell r="E43">
            <v>0</v>
          </cell>
          <cell r="F43">
            <v>0</v>
          </cell>
          <cell r="G43">
            <v>0</v>
          </cell>
          <cell r="H43" t="str">
            <v>, 00 Januari 1900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row>
        <row r="44">
          <cell r="B44">
            <v>38</v>
          </cell>
          <cell r="C44" t="str">
            <v>MUHAMMAD ARKAN ALLY RACHMAD</v>
          </cell>
          <cell r="D44">
            <v>0</v>
          </cell>
          <cell r="E44">
            <v>0</v>
          </cell>
          <cell r="F44">
            <v>0</v>
          </cell>
          <cell r="G44">
            <v>0</v>
          </cell>
          <cell r="H44" t="str">
            <v>, 00 Januari 1900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row>
        <row r="45">
          <cell r="B45">
            <v>39</v>
          </cell>
          <cell r="C45" t="str">
            <v>MUHAMMAD REVIAN ABDULLOH FAQIH</v>
          </cell>
          <cell r="D45">
            <v>0</v>
          </cell>
          <cell r="E45">
            <v>0</v>
          </cell>
          <cell r="F45">
            <v>0</v>
          </cell>
          <cell r="G45">
            <v>0</v>
          </cell>
          <cell r="H45" t="str">
            <v>, 00 Januari 1900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row>
        <row r="46">
          <cell r="B46">
            <v>40</v>
          </cell>
          <cell r="C46" t="str">
            <v>NABILA AYUNINGTIAS</v>
          </cell>
          <cell r="D46">
            <v>0</v>
          </cell>
          <cell r="E46">
            <v>0</v>
          </cell>
          <cell r="F46">
            <v>0</v>
          </cell>
          <cell r="G46">
            <v>0</v>
          </cell>
          <cell r="H46" t="str">
            <v>, 00 Januari 1900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row>
        <row r="47">
          <cell r="B47">
            <v>41</v>
          </cell>
          <cell r="C47" t="str">
            <v>NARESWARI MASAYU PUSPANINGRUM</v>
          </cell>
          <cell r="D47">
            <v>0</v>
          </cell>
          <cell r="E47">
            <v>0</v>
          </cell>
          <cell r="F47">
            <v>0</v>
          </cell>
          <cell r="G47">
            <v>0</v>
          </cell>
          <cell r="H47" t="str">
            <v>, 00 Januari 1900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row>
        <row r="48">
          <cell r="B48">
            <v>42</v>
          </cell>
          <cell r="C48" t="str">
            <v>NOVA SASMYTA</v>
          </cell>
          <cell r="D48">
            <v>0</v>
          </cell>
          <cell r="E48">
            <v>0</v>
          </cell>
          <cell r="F48">
            <v>0</v>
          </cell>
          <cell r="G48">
            <v>0</v>
          </cell>
          <cell r="H48" t="str">
            <v>, 00 Januari 1900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row>
        <row r="49">
          <cell r="B49">
            <v>43</v>
          </cell>
          <cell r="C49" t="str">
            <v>RIDHA RAHMATUL AULA RIDWAN</v>
          </cell>
          <cell r="D49">
            <v>0</v>
          </cell>
          <cell r="E49">
            <v>0</v>
          </cell>
          <cell r="F49">
            <v>0</v>
          </cell>
          <cell r="G49">
            <v>0</v>
          </cell>
          <cell r="H49" t="str">
            <v>, 00 Januari 1900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row>
        <row r="50">
          <cell r="B50">
            <v>44</v>
          </cell>
          <cell r="C50" t="str">
            <v>RIFDA SALSABILA PURNAMA</v>
          </cell>
          <cell r="D50">
            <v>0</v>
          </cell>
          <cell r="E50">
            <v>0</v>
          </cell>
          <cell r="F50">
            <v>0</v>
          </cell>
          <cell r="G50">
            <v>0</v>
          </cell>
          <cell r="H50" t="str">
            <v>, 00 Januari 1900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row>
        <row r="51">
          <cell r="B51">
            <v>45</v>
          </cell>
          <cell r="C51" t="str">
            <v>RIZKI INTAN KURNIAENDAH</v>
          </cell>
          <cell r="D51">
            <v>0</v>
          </cell>
          <cell r="E51">
            <v>0</v>
          </cell>
          <cell r="F51">
            <v>0</v>
          </cell>
          <cell r="G51">
            <v>0</v>
          </cell>
          <cell r="H51" t="str">
            <v>, 00 Januari 1900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row>
        <row r="52">
          <cell r="B52">
            <v>46</v>
          </cell>
          <cell r="C52" t="str">
            <v>RIZKY FIRMANSYAH</v>
          </cell>
          <cell r="D52">
            <v>0</v>
          </cell>
          <cell r="E52">
            <v>0</v>
          </cell>
          <cell r="F52">
            <v>0</v>
          </cell>
          <cell r="G52">
            <v>0</v>
          </cell>
          <cell r="H52" t="str">
            <v>, 00 Januari 1900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row>
        <row r="53">
          <cell r="B53">
            <v>47</v>
          </cell>
          <cell r="C53" t="str">
            <v>SAFIRA NUR LAYLA RAMADHANI</v>
          </cell>
          <cell r="D53">
            <v>0</v>
          </cell>
          <cell r="E53">
            <v>0</v>
          </cell>
          <cell r="F53">
            <v>0</v>
          </cell>
          <cell r="G53">
            <v>0</v>
          </cell>
          <cell r="H53" t="str">
            <v>, 00 Januari 1900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row>
        <row r="54">
          <cell r="B54">
            <v>48</v>
          </cell>
          <cell r="C54" t="str">
            <v>SHANASTRI RUFAIDA</v>
          </cell>
          <cell r="D54">
            <v>0</v>
          </cell>
          <cell r="E54">
            <v>0</v>
          </cell>
          <cell r="F54">
            <v>0</v>
          </cell>
          <cell r="G54">
            <v>0</v>
          </cell>
          <cell r="H54" t="str">
            <v>, 00 Januari 1900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row>
        <row r="55">
          <cell r="B55">
            <v>49</v>
          </cell>
          <cell r="C55" t="str">
            <v>SHIAM SAHARA</v>
          </cell>
          <cell r="D55">
            <v>0</v>
          </cell>
          <cell r="E55">
            <v>0</v>
          </cell>
          <cell r="F55">
            <v>0</v>
          </cell>
          <cell r="G55">
            <v>0</v>
          </cell>
          <cell r="H55" t="str">
            <v>, 00 Januari 1900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row>
        <row r="56">
          <cell r="B56">
            <v>50</v>
          </cell>
          <cell r="C56" t="str">
            <v>SUSAN APRILIA PUTRI</v>
          </cell>
          <cell r="D56">
            <v>0</v>
          </cell>
          <cell r="E56">
            <v>0</v>
          </cell>
          <cell r="F56">
            <v>0</v>
          </cell>
          <cell r="G56">
            <v>0</v>
          </cell>
          <cell r="H56" t="str">
            <v>, 00 Januari 1900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row>
        <row r="57">
          <cell r="B57">
            <v>51</v>
          </cell>
          <cell r="C57" t="str">
            <v>SYIFAUL CHUSNA BANATU ROHMI HADI</v>
          </cell>
          <cell r="D57">
            <v>0</v>
          </cell>
          <cell r="E57">
            <v>0</v>
          </cell>
          <cell r="F57">
            <v>0</v>
          </cell>
          <cell r="G57">
            <v>0</v>
          </cell>
          <cell r="H57" t="str">
            <v>, 00 Januari 1900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row>
        <row r="58">
          <cell r="B58">
            <v>52</v>
          </cell>
          <cell r="C58" t="str">
            <v>VANESSA VICKY AYU LESTARI</v>
          </cell>
          <cell r="D58">
            <v>0</v>
          </cell>
          <cell r="E58">
            <v>0</v>
          </cell>
          <cell r="F58">
            <v>0</v>
          </cell>
          <cell r="G58">
            <v>0</v>
          </cell>
          <cell r="H58" t="str">
            <v>, 00 Januari 1900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row>
        <row r="59">
          <cell r="B59">
            <v>53</v>
          </cell>
          <cell r="C59" t="str">
            <v>WIBI NUR FIRMANSYAH</v>
          </cell>
          <cell r="D59">
            <v>0</v>
          </cell>
          <cell r="E59">
            <v>0</v>
          </cell>
          <cell r="F59">
            <v>0</v>
          </cell>
          <cell r="G59">
            <v>0</v>
          </cell>
          <cell r="H59" t="str">
            <v>, 00 Januari 1900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row>
        <row r="60">
          <cell r="B60">
            <v>54</v>
          </cell>
          <cell r="C60" t="str">
            <v>NABILA AYUNINGTIAS</v>
          </cell>
          <cell r="D60">
            <v>0</v>
          </cell>
          <cell r="E60">
            <v>0</v>
          </cell>
          <cell r="F60">
            <v>0</v>
          </cell>
          <cell r="G60">
            <v>0</v>
          </cell>
          <cell r="H60" t="str">
            <v>, 00 Januari 1900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row>
        <row r="61">
          <cell r="B61">
            <v>55</v>
          </cell>
          <cell r="C61" t="str">
            <v>NARESWARI MASAYU PUSPANINGRUM</v>
          </cell>
          <cell r="D61">
            <v>0</v>
          </cell>
          <cell r="E61">
            <v>0</v>
          </cell>
          <cell r="F61">
            <v>0</v>
          </cell>
          <cell r="G61">
            <v>0</v>
          </cell>
          <cell r="H61" t="str">
            <v>, 00 Januari 1900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row>
        <row r="62">
          <cell r="B62">
            <v>56</v>
          </cell>
          <cell r="C62" t="str">
            <v>NOVA SASMYTA</v>
          </cell>
          <cell r="D62">
            <v>0</v>
          </cell>
          <cell r="E62">
            <v>0</v>
          </cell>
          <cell r="F62">
            <v>0</v>
          </cell>
          <cell r="G62">
            <v>0</v>
          </cell>
          <cell r="H62" t="str">
            <v>, 00 Januari 1900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row>
        <row r="63">
          <cell r="B63">
            <v>57</v>
          </cell>
          <cell r="C63" t="str">
            <v>RIDHA RAHMATUL AULA RIDWAN</v>
          </cell>
          <cell r="D63">
            <v>0</v>
          </cell>
          <cell r="E63">
            <v>0</v>
          </cell>
          <cell r="F63">
            <v>0</v>
          </cell>
          <cell r="G63">
            <v>0</v>
          </cell>
          <cell r="H63" t="str">
            <v>, 00 Januari 1900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row>
        <row r="64">
          <cell r="B64">
            <v>58</v>
          </cell>
          <cell r="C64" t="str">
            <v>RIFDA SALSABILA PURNAMA</v>
          </cell>
          <cell r="D64">
            <v>0</v>
          </cell>
          <cell r="E64">
            <v>0</v>
          </cell>
          <cell r="F64">
            <v>0</v>
          </cell>
          <cell r="G64">
            <v>0</v>
          </cell>
          <cell r="H64" t="str">
            <v>, 00 Januari 1900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row>
        <row r="65">
          <cell r="B65">
            <v>59</v>
          </cell>
          <cell r="C65" t="str">
            <v>RIZKI INTAN KURNIAENDAH</v>
          </cell>
          <cell r="D65">
            <v>0</v>
          </cell>
          <cell r="E65">
            <v>0</v>
          </cell>
          <cell r="F65">
            <v>0</v>
          </cell>
          <cell r="G65">
            <v>0</v>
          </cell>
          <cell r="H65" t="str">
            <v>, 00 Januari 1900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row>
        <row r="66">
          <cell r="B66">
            <v>60</v>
          </cell>
          <cell r="C66" t="str">
            <v>RIZKY FIRMANSYAH</v>
          </cell>
          <cell r="D66">
            <v>0</v>
          </cell>
          <cell r="E66">
            <v>0</v>
          </cell>
          <cell r="F66">
            <v>0</v>
          </cell>
          <cell r="G66">
            <v>0</v>
          </cell>
          <cell r="H66" t="str">
            <v>, 00 Januari 1900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row>
      </sheetData>
      <sheetData sheetId="4"/>
      <sheetData sheetId="5"/>
      <sheetData sheetId="6"/>
      <sheetData sheetId="7"/>
      <sheetData sheetId="8"/>
      <sheetData sheetId="9">
        <row r="7">
          <cell r="A7">
            <v>1</v>
          </cell>
          <cell r="B7" t="str">
            <v>AZKA AFINA KHOIRUL IZA</v>
          </cell>
          <cell r="C7">
            <v>20</v>
          </cell>
          <cell r="D7">
            <v>5</v>
          </cell>
          <cell r="E7">
            <v>20</v>
          </cell>
          <cell r="F7">
            <v>5</v>
          </cell>
          <cell r="G7">
            <v>10</v>
          </cell>
          <cell r="H7">
            <v>10</v>
          </cell>
          <cell r="I7">
            <v>0</v>
          </cell>
          <cell r="J7">
            <v>10</v>
          </cell>
          <cell r="K7">
            <v>16</v>
          </cell>
          <cell r="L7">
            <v>4</v>
          </cell>
          <cell r="M7">
            <v>16</v>
          </cell>
          <cell r="N7">
            <v>4</v>
          </cell>
          <cell r="O7">
            <v>8</v>
          </cell>
          <cell r="P7">
            <v>8</v>
          </cell>
          <cell r="Q7">
            <v>0</v>
          </cell>
          <cell r="R7">
            <v>8</v>
          </cell>
          <cell r="S7">
            <v>36</v>
          </cell>
          <cell r="T7">
            <v>9</v>
          </cell>
          <cell r="U7">
            <v>36</v>
          </cell>
          <cell r="V7">
            <v>9</v>
          </cell>
          <cell r="W7">
            <v>18</v>
          </cell>
          <cell r="X7">
            <v>18</v>
          </cell>
          <cell r="Y7">
            <v>0</v>
          </cell>
          <cell r="Z7">
            <v>18</v>
          </cell>
          <cell r="AA7" t="str">
            <v xml:space="preserve">Ananda AZKA AFINA KHOIRUL IZA sangat baik dalam ketaatan beribadah, berperilaku syukur, dan sudah mampu meningkatkan sikap toleransi dalam beribadah, </v>
          </cell>
        </row>
        <row r="8">
          <cell r="A8">
            <v>2</v>
          </cell>
          <cell r="B8" t="str">
            <v>BAGUS WIDA KANAKA</v>
          </cell>
          <cell r="C8">
            <v>20</v>
          </cell>
          <cell r="D8">
            <v>5</v>
          </cell>
          <cell r="E8">
            <v>20</v>
          </cell>
          <cell r="F8">
            <v>5</v>
          </cell>
          <cell r="G8">
            <v>10</v>
          </cell>
          <cell r="H8">
            <v>10</v>
          </cell>
          <cell r="I8">
            <v>0</v>
          </cell>
          <cell r="J8">
            <v>10</v>
          </cell>
          <cell r="K8">
            <v>16</v>
          </cell>
          <cell r="L8">
            <v>4</v>
          </cell>
          <cell r="M8">
            <v>16</v>
          </cell>
          <cell r="N8">
            <v>4</v>
          </cell>
          <cell r="O8">
            <v>8</v>
          </cell>
          <cell r="P8">
            <v>8</v>
          </cell>
          <cell r="Q8">
            <v>0</v>
          </cell>
          <cell r="R8">
            <v>8</v>
          </cell>
          <cell r="S8">
            <v>36</v>
          </cell>
          <cell r="T8">
            <v>9</v>
          </cell>
          <cell r="U8">
            <v>36</v>
          </cell>
          <cell r="V8">
            <v>9</v>
          </cell>
          <cell r="W8">
            <v>18</v>
          </cell>
          <cell r="X8">
            <v>18</v>
          </cell>
          <cell r="Y8">
            <v>0</v>
          </cell>
          <cell r="Z8">
            <v>18</v>
          </cell>
          <cell r="AA8" t="str">
            <v xml:space="preserve">Ananda BAGUS WIDA KANAKA sangat baik dalam ketaatan beribadah, berperilaku syukur, dan sudah mampu meningkatkan sikap toleransi dalam beribadah, </v>
          </cell>
        </row>
        <row r="9">
          <cell r="A9">
            <v>3</v>
          </cell>
          <cell r="B9" t="str">
            <v>DENI FIRYA ATHALLAH PRADINAYA</v>
          </cell>
          <cell r="C9">
            <v>20</v>
          </cell>
          <cell r="D9">
            <v>5</v>
          </cell>
          <cell r="E9">
            <v>20</v>
          </cell>
          <cell r="F9">
            <v>5</v>
          </cell>
          <cell r="G9">
            <v>10</v>
          </cell>
          <cell r="H9">
            <v>10</v>
          </cell>
          <cell r="I9">
            <v>0</v>
          </cell>
          <cell r="J9">
            <v>10</v>
          </cell>
          <cell r="K9">
            <v>16</v>
          </cell>
          <cell r="L9">
            <v>4</v>
          </cell>
          <cell r="M9">
            <v>16</v>
          </cell>
          <cell r="N9">
            <v>4</v>
          </cell>
          <cell r="O9">
            <v>8</v>
          </cell>
          <cell r="P9">
            <v>8</v>
          </cell>
          <cell r="Q9">
            <v>0</v>
          </cell>
          <cell r="R9">
            <v>8</v>
          </cell>
          <cell r="S9">
            <v>36</v>
          </cell>
          <cell r="T9">
            <v>9</v>
          </cell>
          <cell r="U9">
            <v>36</v>
          </cell>
          <cell r="V9">
            <v>9</v>
          </cell>
          <cell r="W9">
            <v>18</v>
          </cell>
          <cell r="X9">
            <v>18</v>
          </cell>
          <cell r="Y9">
            <v>0</v>
          </cell>
          <cell r="Z9">
            <v>18</v>
          </cell>
          <cell r="AA9" t="str">
            <v xml:space="preserve">Ananda DENI FIRYA ATHALLAH PRADINAYA sangat baik dalam ketaatan beribadah, berperilaku syukur, dan sudah mampu meningkatkan sikap toleransi dalam beribadah, </v>
          </cell>
        </row>
        <row r="10">
          <cell r="A10">
            <v>4</v>
          </cell>
          <cell r="B10" t="str">
            <v>DEWI GALUH MULANSARI</v>
          </cell>
          <cell r="C10">
            <v>20</v>
          </cell>
          <cell r="D10">
            <v>5</v>
          </cell>
          <cell r="E10">
            <v>20</v>
          </cell>
          <cell r="F10">
            <v>5</v>
          </cell>
          <cell r="G10">
            <v>10</v>
          </cell>
          <cell r="H10">
            <v>10</v>
          </cell>
          <cell r="I10">
            <v>0</v>
          </cell>
          <cell r="J10">
            <v>10</v>
          </cell>
          <cell r="K10">
            <v>16</v>
          </cell>
          <cell r="L10">
            <v>4</v>
          </cell>
          <cell r="M10">
            <v>16</v>
          </cell>
          <cell r="N10">
            <v>4</v>
          </cell>
          <cell r="O10">
            <v>8</v>
          </cell>
          <cell r="P10">
            <v>8</v>
          </cell>
          <cell r="Q10">
            <v>0</v>
          </cell>
          <cell r="R10">
            <v>8</v>
          </cell>
          <cell r="S10">
            <v>36</v>
          </cell>
          <cell r="T10">
            <v>9</v>
          </cell>
          <cell r="U10">
            <v>36</v>
          </cell>
          <cell r="V10">
            <v>9</v>
          </cell>
          <cell r="W10">
            <v>18</v>
          </cell>
          <cell r="X10">
            <v>18</v>
          </cell>
          <cell r="Y10">
            <v>0</v>
          </cell>
          <cell r="Z10">
            <v>18</v>
          </cell>
          <cell r="AA10" t="str">
            <v xml:space="preserve">Ananda DEWI GALUH MULANSARI sangat baik dalam ketaatan beribadah, berperilaku syukur, dan sudah mampu meningkatkan sikap toleransi dalam beribadah, </v>
          </cell>
        </row>
        <row r="11">
          <cell r="A11">
            <v>5</v>
          </cell>
          <cell r="B11" t="str">
            <v>DIAN PUJI LESTARI</v>
          </cell>
          <cell r="C11">
            <v>20</v>
          </cell>
          <cell r="D11">
            <v>5</v>
          </cell>
          <cell r="E11">
            <v>20</v>
          </cell>
          <cell r="F11">
            <v>5</v>
          </cell>
          <cell r="G11">
            <v>10</v>
          </cell>
          <cell r="H11">
            <v>10</v>
          </cell>
          <cell r="I11">
            <v>0</v>
          </cell>
          <cell r="J11">
            <v>10</v>
          </cell>
          <cell r="K11">
            <v>16</v>
          </cell>
          <cell r="L11">
            <v>4</v>
          </cell>
          <cell r="M11">
            <v>16</v>
          </cell>
          <cell r="N11">
            <v>4</v>
          </cell>
          <cell r="O11">
            <v>8</v>
          </cell>
          <cell r="P11">
            <v>8</v>
          </cell>
          <cell r="Q11">
            <v>0</v>
          </cell>
          <cell r="R11">
            <v>8</v>
          </cell>
          <cell r="S11">
            <v>36</v>
          </cell>
          <cell r="T11">
            <v>9</v>
          </cell>
          <cell r="U11">
            <v>36</v>
          </cell>
          <cell r="V11">
            <v>9</v>
          </cell>
          <cell r="W11">
            <v>18</v>
          </cell>
          <cell r="X11">
            <v>18</v>
          </cell>
          <cell r="Y11">
            <v>0</v>
          </cell>
          <cell r="Z11">
            <v>18</v>
          </cell>
          <cell r="AA11" t="str">
            <v xml:space="preserve">Ananda DIAN PUJI LESTARI sangat baik dalam ketaatan beribadah, berperilaku syukur, dan sudah mampu meningkatkan sikap toleransi dalam beribadah, </v>
          </cell>
        </row>
        <row r="12">
          <cell r="A12">
            <v>6</v>
          </cell>
          <cell r="B12" t="str">
            <v>Hafidz Langgeng Prasetyo</v>
          </cell>
          <cell r="C12">
            <v>20</v>
          </cell>
          <cell r="D12">
            <v>5</v>
          </cell>
          <cell r="E12">
            <v>20</v>
          </cell>
          <cell r="F12">
            <v>5</v>
          </cell>
          <cell r="G12">
            <v>10</v>
          </cell>
          <cell r="H12">
            <v>10</v>
          </cell>
          <cell r="I12">
            <v>0</v>
          </cell>
          <cell r="J12">
            <v>10</v>
          </cell>
          <cell r="K12">
            <v>16</v>
          </cell>
          <cell r="L12">
            <v>4</v>
          </cell>
          <cell r="M12">
            <v>16</v>
          </cell>
          <cell r="N12">
            <v>4</v>
          </cell>
          <cell r="O12">
            <v>8</v>
          </cell>
          <cell r="P12">
            <v>8</v>
          </cell>
          <cell r="Q12">
            <v>0</v>
          </cell>
          <cell r="R12">
            <v>8</v>
          </cell>
          <cell r="S12">
            <v>36</v>
          </cell>
          <cell r="T12">
            <v>9</v>
          </cell>
          <cell r="U12">
            <v>36</v>
          </cell>
          <cell r="V12">
            <v>9</v>
          </cell>
          <cell r="W12">
            <v>18</v>
          </cell>
          <cell r="X12">
            <v>18</v>
          </cell>
          <cell r="Y12">
            <v>0</v>
          </cell>
          <cell r="Z12">
            <v>18</v>
          </cell>
          <cell r="AA12" t="str">
            <v xml:space="preserve">Ananda Hafidz Langgeng Prasetyo sangat baik dalam ketaatan beribadah, berperilaku syukur, dan sudah mampu meningkatkan sikap toleransi dalam beribadah, </v>
          </cell>
        </row>
        <row r="13">
          <cell r="A13">
            <v>7</v>
          </cell>
          <cell r="B13" t="str">
            <v>JALU ARTHA AJI MANGGALA HANDOKO</v>
          </cell>
          <cell r="C13">
            <v>20</v>
          </cell>
          <cell r="D13">
            <v>5</v>
          </cell>
          <cell r="E13">
            <v>20</v>
          </cell>
          <cell r="F13">
            <v>5</v>
          </cell>
          <cell r="G13">
            <v>10</v>
          </cell>
          <cell r="H13">
            <v>10</v>
          </cell>
          <cell r="I13">
            <v>0</v>
          </cell>
          <cell r="J13">
            <v>10</v>
          </cell>
          <cell r="K13">
            <v>16</v>
          </cell>
          <cell r="L13">
            <v>4</v>
          </cell>
          <cell r="M13">
            <v>16</v>
          </cell>
          <cell r="N13">
            <v>4</v>
          </cell>
          <cell r="O13">
            <v>8</v>
          </cell>
          <cell r="P13">
            <v>8</v>
          </cell>
          <cell r="Q13">
            <v>0</v>
          </cell>
          <cell r="R13">
            <v>8</v>
          </cell>
          <cell r="S13">
            <v>36</v>
          </cell>
          <cell r="T13">
            <v>9</v>
          </cell>
          <cell r="U13">
            <v>36</v>
          </cell>
          <cell r="V13">
            <v>9</v>
          </cell>
          <cell r="W13">
            <v>18</v>
          </cell>
          <cell r="X13">
            <v>18</v>
          </cell>
          <cell r="Y13">
            <v>0</v>
          </cell>
          <cell r="Z13">
            <v>18</v>
          </cell>
          <cell r="AA13" t="str">
            <v xml:space="preserve">Ananda JALU ARTHA AJI MANGGALA HANDOKO sangat baik dalam ketaatan beribadah, berperilaku syukur, dan sudah mampu meningkatkan sikap toleransi dalam beribadah, </v>
          </cell>
        </row>
        <row r="14">
          <cell r="A14">
            <v>8</v>
          </cell>
          <cell r="B14" t="str">
            <v>LAURENDHO RADIEFCA MURDIONO</v>
          </cell>
          <cell r="C14">
            <v>20</v>
          </cell>
          <cell r="D14">
            <v>5</v>
          </cell>
          <cell r="E14">
            <v>20</v>
          </cell>
          <cell r="F14">
            <v>5</v>
          </cell>
          <cell r="G14">
            <v>10</v>
          </cell>
          <cell r="H14">
            <v>10</v>
          </cell>
          <cell r="I14">
            <v>0</v>
          </cell>
          <cell r="J14">
            <v>10</v>
          </cell>
          <cell r="K14">
            <v>16</v>
          </cell>
          <cell r="L14">
            <v>4</v>
          </cell>
          <cell r="M14">
            <v>16</v>
          </cell>
          <cell r="N14">
            <v>4</v>
          </cell>
          <cell r="O14">
            <v>8</v>
          </cell>
          <cell r="P14">
            <v>8</v>
          </cell>
          <cell r="Q14">
            <v>0</v>
          </cell>
          <cell r="R14">
            <v>8</v>
          </cell>
          <cell r="S14">
            <v>36</v>
          </cell>
          <cell r="T14">
            <v>9</v>
          </cell>
          <cell r="U14">
            <v>36</v>
          </cell>
          <cell r="V14">
            <v>9</v>
          </cell>
          <cell r="W14">
            <v>18</v>
          </cell>
          <cell r="X14">
            <v>18</v>
          </cell>
          <cell r="Y14">
            <v>0</v>
          </cell>
          <cell r="Z14">
            <v>18</v>
          </cell>
          <cell r="AA14" t="str">
            <v xml:space="preserve">Ananda LAURENDHO RADIEFCA MURDIONO sangat baik dalam ketaatan beribadah, berperilaku syukur, dan sudah mampu meningkatkan sikap toleransi dalam beribadah, </v>
          </cell>
        </row>
        <row r="15">
          <cell r="A15">
            <v>9</v>
          </cell>
          <cell r="B15" t="str">
            <v>MARSYA MAYDINA DWI RISQITA</v>
          </cell>
          <cell r="C15">
            <v>20</v>
          </cell>
          <cell r="D15">
            <v>5</v>
          </cell>
          <cell r="E15">
            <v>20</v>
          </cell>
          <cell r="F15">
            <v>5</v>
          </cell>
          <cell r="G15">
            <v>10</v>
          </cell>
          <cell r="H15">
            <v>10</v>
          </cell>
          <cell r="I15">
            <v>0</v>
          </cell>
          <cell r="J15">
            <v>10</v>
          </cell>
          <cell r="K15">
            <v>16</v>
          </cell>
          <cell r="L15">
            <v>4</v>
          </cell>
          <cell r="M15">
            <v>16</v>
          </cell>
          <cell r="N15">
            <v>4</v>
          </cell>
          <cell r="O15">
            <v>8</v>
          </cell>
          <cell r="P15">
            <v>8</v>
          </cell>
          <cell r="Q15">
            <v>0</v>
          </cell>
          <cell r="R15">
            <v>8</v>
          </cell>
          <cell r="S15">
            <v>36</v>
          </cell>
          <cell r="T15">
            <v>9</v>
          </cell>
          <cell r="U15">
            <v>36</v>
          </cell>
          <cell r="V15">
            <v>9</v>
          </cell>
          <cell r="W15">
            <v>18</v>
          </cell>
          <cell r="X15">
            <v>18</v>
          </cell>
          <cell r="Y15">
            <v>0</v>
          </cell>
          <cell r="Z15">
            <v>18</v>
          </cell>
          <cell r="AA15" t="str">
            <v xml:space="preserve">Ananda MARSYA MAYDINA DWI RISQITA sangat baik dalam ketaatan beribadah, berperilaku syukur, dan sudah mampu meningkatkan sikap toleransi dalam beribadah, </v>
          </cell>
        </row>
        <row r="16">
          <cell r="A16">
            <v>10</v>
          </cell>
          <cell r="B16" t="str">
            <v>MILA SARASWATI</v>
          </cell>
          <cell r="C16">
            <v>20</v>
          </cell>
          <cell r="D16">
            <v>5</v>
          </cell>
          <cell r="E16">
            <v>20</v>
          </cell>
          <cell r="F16">
            <v>5</v>
          </cell>
          <cell r="G16">
            <v>10</v>
          </cell>
          <cell r="H16">
            <v>10</v>
          </cell>
          <cell r="I16">
            <v>0</v>
          </cell>
          <cell r="J16">
            <v>10</v>
          </cell>
          <cell r="K16">
            <v>16</v>
          </cell>
          <cell r="L16">
            <v>4</v>
          </cell>
          <cell r="M16">
            <v>16</v>
          </cell>
          <cell r="N16">
            <v>4</v>
          </cell>
          <cell r="O16">
            <v>8</v>
          </cell>
          <cell r="P16">
            <v>8</v>
          </cell>
          <cell r="Q16">
            <v>0</v>
          </cell>
          <cell r="R16">
            <v>8</v>
          </cell>
          <cell r="S16">
            <v>36</v>
          </cell>
          <cell r="T16">
            <v>9</v>
          </cell>
          <cell r="U16">
            <v>36</v>
          </cell>
          <cell r="V16">
            <v>9</v>
          </cell>
          <cell r="W16">
            <v>18</v>
          </cell>
          <cell r="X16">
            <v>18</v>
          </cell>
          <cell r="Y16">
            <v>0</v>
          </cell>
          <cell r="Z16">
            <v>18</v>
          </cell>
          <cell r="AA16" t="str">
            <v xml:space="preserve">Ananda MILA SARASWATI sangat baik dalam ketaatan beribadah, berperilaku syukur, dan sudah mampu meningkatkan sikap toleransi dalam beribadah, </v>
          </cell>
        </row>
        <row r="17">
          <cell r="A17">
            <v>11</v>
          </cell>
          <cell r="B17" t="str">
            <v>MUHAMMAD ARKAN ALLY RACHMAD</v>
          </cell>
          <cell r="C17">
            <v>20</v>
          </cell>
          <cell r="D17">
            <v>5</v>
          </cell>
          <cell r="E17">
            <v>20</v>
          </cell>
          <cell r="F17">
            <v>5</v>
          </cell>
          <cell r="G17">
            <v>10</v>
          </cell>
          <cell r="H17">
            <v>10</v>
          </cell>
          <cell r="I17">
            <v>0</v>
          </cell>
          <cell r="J17">
            <v>10</v>
          </cell>
          <cell r="K17">
            <v>16</v>
          </cell>
          <cell r="L17">
            <v>4</v>
          </cell>
          <cell r="M17">
            <v>16</v>
          </cell>
          <cell r="N17">
            <v>4</v>
          </cell>
          <cell r="O17">
            <v>8</v>
          </cell>
          <cell r="P17">
            <v>8</v>
          </cell>
          <cell r="Q17">
            <v>0</v>
          </cell>
          <cell r="R17">
            <v>8</v>
          </cell>
          <cell r="S17">
            <v>36</v>
          </cell>
          <cell r="T17">
            <v>9</v>
          </cell>
          <cell r="U17">
            <v>36</v>
          </cell>
          <cell r="V17">
            <v>9</v>
          </cell>
          <cell r="W17">
            <v>18</v>
          </cell>
          <cell r="X17">
            <v>18</v>
          </cell>
          <cell r="Y17">
            <v>0</v>
          </cell>
          <cell r="Z17">
            <v>18</v>
          </cell>
          <cell r="AA17" t="str">
            <v xml:space="preserve">Ananda MUHAMMAD ARKAN ALLY RACHMAD sangat baik dalam ketaatan beribadah, berperilaku syukur, dan sudah mampu meningkatkan sikap toleransi dalam beribadah, </v>
          </cell>
        </row>
        <row r="18">
          <cell r="A18">
            <v>12</v>
          </cell>
          <cell r="B18" t="str">
            <v>MUHAMMAD REVIAN ABDULLOH FAQIH</v>
          </cell>
          <cell r="C18">
            <v>20</v>
          </cell>
          <cell r="D18">
            <v>5</v>
          </cell>
          <cell r="E18">
            <v>20</v>
          </cell>
          <cell r="F18">
            <v>5</v>
          </cell>
          <cell r="G18">
            <v>10</v>
          </cell>
          <cell r="H18">
            <v>10</v>
          </cell>
          <cell r="I18">
            <v>0</v>
          </cell>
          <cell r="J18">
            <v>10</v>
          </cell>
          <cell r="K18">
            <v>16</v>
          </cell>
          <cell r="L18">
            <v>4</v>
          </cell>
          <cell r="M18">
            <v>16</v>
          </cell>
          <cell r="N18">
            <v>4</v>
          </cell>
          <cell r="O18">
            <v>8</v>
          </cell>
          <cell r="P18">
            <v>8</v>
          </cell>
          <cell r="Q18">
            <v>0</v>
          </cell>
          <cell r="R18">
            <v>8</v>
          </cell>
          <cell r="S18">
            <v>36</v>
          </cell>
          <cell r="T18">
            <v>9</v>
          </cell>
          <cell r="U18">
            <v>36</v>
          </cell>
          <cell r="V18">
            <v>9</v>
          </cell>
          <cell r="W18">
            <v>18</v>
          </cell>
          <cell r="X18">
            <v>18</v>
          </cell>
          <cell r="Y18">
            <v>0</v>
          </cell>
          <cell r="Z18">
            <v>18</v>
          </cell>
          <cell r="AA18" t="str">
            <v xml:space="preserve">Ananda MUHAMMAD REVIAN ABDULLOH FAQIH sangat baik dalam ketaatan beribadah, berperilaku syukur, dan sudah mampu meningkatkan sikap toleransi dalam beribadah, </v>
          </cell>
        </row>
        <row r="19">
          <cell r="A19">
            <v>13</v>
          </cell>
          <cell r="B19" t="str">
            <v>NABILA AYUNINGTIAS</v>
          </cell>
          <cell r="C19">
            <v>20</v>
          </cell>
          <cell r="D19">
            <v>5</v>
          </cell>
          <cell r="E19">
            <v>20</v>
          </cell>
          <cell r="F19">
            <v>5</v>
          </cell>
          <cell r="G19">
            <v>10</v>
          </cell>
          <cell r="H19">
            <v>10</v>
          </cell>
          <cell r="I19">
            <v>0</v>
          </cell>
          <cell r="J19">
            <v>10</v>
          </cell>
          <cell r="K19">
            <v>16</v>
          </cell>
          <cell r="L19">
            <v>4</v>
          </cell>
          <cell r="M19">
            <v>16</v>
          </cell>
          <cell r="N19">
            <v>4</v>
          </cell>
          <cell r="O19">
            <v>8</v>
          </cell>
          <cell r="P19">
            <v>8</v>
          </cell>
          <cell r="Q19">
            <v>0</v>
          </cell>
          <cell r="R19">
            <v>8</v>
          </cell>
          <cell r="S19">
            <v>36</v>
          </cell>
          <cell r="T19">
            <v>9</v>
          </cell>
          <cell r="U19">
            <v>36</v>
          </cell>
          <cell r="V19">
            <v>9</v>
          </cell>
          <cell r="W19">
            <v>18</v>
          </cell>
          <cell r="X19">
            <v>18</v>
          </cell>
          <cell r="Y19">
            <v>0</v>
          </cell>
          <cell r="Z19">
            <v>18</v>
          </cell>
          <cell r="AA19" t="str">
            <v xml:space="preserve">Ananda NABILA AYUNINGTIAS sangat baik dalam ketaatan beribadah, berperilaku syukur, dan sudah mampu meningkatkan sikap toleransi dalam beribadah, </v>
          </cell>
        </row>
        <row r="20">
          <cell r="A20">
            <v>14</v>
          </cell>
          <cell r="B20" t="str">
            <v>NARESWARI MASAYU PUSPANINGRUM</v>
          </cell>
          <cell r="C20">
            <v>20</v>
          </cell>
          <cell r="D20">
            <v>5</v>
          </cell>
          <cell r="E20">
            <v>20</v>
          </cell>
          <cell r="F20">
            <v>5</v>
          </cell>
          <cell r="G20">
            <v>10</v>
          </cell>
          <cell r="H20">
            <v>10</v>
          </cell>
          <cell r="I20">
            <v>0</v>
          </cell>
          <cell r="J20">
            <v>10</v>
          </cell>
          <cell r="K20">
            <v>16</v>
          </cell>
          <cell r="L20">
            <v>4</v>
          </cell>
          <cell r="M20">
            <v>16</v>
          </cell>
          <cell r="N20">
            <v>4</v>
          </cell>
          <cell r="O20">
            <v>8</v>
          </cell>
          <cell r="P20">
            <v>8</v>
          </cell>
          <cell r="Q20">
            <v>0</v>
          </cell>
          <cell r="R20">
            <v>8</v>
          </cell>
          <cell r="S20">
            <v>36</v>
          </cell>
          <cell r="T20">
            <v>9</v>
          </cell>
          <cell r="U20">
            <v>36</v>
          </cell>
          <cell r="V20">
            <v>9</v>
          </cell>
          <cell r="W20">
            <v>18</v>
          </cell>
          <cell r="X20">
            <v>18</v>
          </cell>
          <cell r="Y20">
            <v>0</v>
          </cell>
          <cell r="Z20">
            <v>18</v>
          </cell>
          <cell r="AA20" t="str">
            <v xml:space="preserve">Ananda NARESWARI MASAYU PUSPANINGRUM sangat baik dalam ketaatan beribadah, berperilaku syukur, dan sudah mampu meningkatkan sikap toleransi dalam beribadah, </v>
          </cell>
        </row>
        <row r="21">
          <cell r="A21">
            <v>15</v>
          </cell>
          <cell r="B21" t="str">
            <v>NOVA SASMYTA</v>
          </cell>
          <cell r="C21">
            <v>20</v>
          </cell>
          <cell r="D21">
            <v>5</v>
          </cell>
          <cell r="E21">
            <v>20</v>
          </cell>
          <cell r="F21">
            <v>5</v>
          </cell>
          <cell r="G21">
            <v>10</v>
          </cell>
          <cell r="H21">
            <v>10</v>
          </cell>
          <cell r="I21">
            <v>0</v>
          </cell>
          <cell r="J21">
            <v>10</v>
          </cell>
          <cell r="K21">
            <v>16</v>
          </cell>
          <cell r="L21">
            <v>4</v>
          </cell>
          <cell r="M21">
            <v>16</v>
          </cell>
          <cell r="N21">
            <v>4</v>
          </cell>
          <cell r="O21">
            <v>8</v>
          </cell>
          <cell r="P21">
            <v>8</v>
          </cell>
          <cell r="Q21">
            <v>0</v>
          </cell>
          <cell r="R21">
            <v>8</v>
          </cell>
          <cell r="S21">
            <v>36</v>
          </cell>
          <cell r="T21">
            <v>9</v>
          </cell>
          <cell r="U21">
            <v>36</v>
          </cell>
          <cell r="V21">
            <v>9</v>
          </cell>
          <cell r="W21">
            <v>18</v>
          </cell>
          <cell r="X21">
            <v>18</v>
          </cell>
          <cell r="Y21">
            <v>0</v>
          </cell>
          <cell r="Z21">
            <v>18</v>
          </cell>
          <cell r="AA21" t="str">
            <v xml:space="preserve">Ananda NOVA SASMYTA sangat baik dalam ketaatan beribadah, berperilaku syukur, dan sudah mampu meningkatkan sikap toleransi dalam beribadah, </v>
          </cell>
        </row>
        <row r="22">
          <cell r="A22">
            <v>16</v>
          </cell>
          <cell r="B22" t="str">
            <v>RIDHA RAHMATUL AULA RIDWAN</v>
          </cell>
          <cell r="C22">
            <v>20</v>
          </cell>
          <cell r="D22">
            <v>5</v>
          </cell>
          <cell r="E22">
            <v>20</v>
          </cell>
          <cell r="F22">
            <v>5</v>
          </cell>
          <cell r="G22">
            <v>10</v>
          </cell>
          <cell r="H22">
            <v>10</v>
          </cell>
          <cell r="I22">
            <v>0</v>
          </cell>
          <cell r="J22">
            <v>10</v>
          </cell>
          <cell r="K22">
            <v>16</v>
          </cell>
          <cell r="L22">
            <v>4</v>
          </cell>
          <cell r="M22">
            <v>16</v>
          </cell>
          <cell r="N22">
            <v>4</v>
          </cell>
          <cell r="O22">
            <v>8</v>
          </cell>
          <cell r="P22">
            <v>8</v>
          </cell>
          <cell r="Q22">
            <v>0</v>
          </cell>
          <cell r="R22">
            <v>8</v>
          </cell>
          <cell r="S22">
            <v>36</v>
          </cell>
          <cell r="T22">
            <v>9</v>
          </cell>
          <cell r="U22">
            <v>36</v>
          </cell>
          <cell r="V22">
            <v>9</v>
          </cell>
          <cell r="W22">
            <v>18</v>
          </cell>
          <cell r="X22">
            <v>18</v>
          </cell>
          <cell r="Y22">
            <v>0</v>
          </cell>
          <cell r="Z22">
            <v>18</v>
          </cell>
          <cell r="AA22" t="str">
            <v xml:space="preserve">Ananda RIDHA RAHMATUL AULA RIDWAN sangat baik dalam ketaatan beribadah, berperilaku syukur, dan sudah mampu meningkatkan sikap toleransi dalam beribadah, </v>
          </cell>
        </row>
        <row r="23">
          <cell r="A23">
            <v>17</v>
          </cell>
          <cell r="B23" t="str">
            <v>RIFDA SALSABILA PURNAMA</v>
          </cell>
          <cell r="C23">
            <v>20</v>
          </cell>
          <cell r="D23">
            <v>5</v>
          </cell>
          <cell r="E23">
            <v>20</v>
          </cell>
          <cell r="F23">
            <v>5</v>
          </cell>
          <cell r="G23">
            <v>10</v>
          </cell>
          <cell r="H23">
            <v>10</v>
          </cell>
          <cell r="I23">
            <v>0</v>
          </cell>
          <cell r="J23">
            <v>10</v>
          </cell>
          <cell r="K23">
            <v>16</v>
          </cell>
          <cell r="L23">
            <v>4</v>
          </cell>
          <cell r="M23">
            <v>16</v>
          </cell>
          <cell r="N23">
            <v>4</v>
          </cell>
          <cell r="O23">
            <v>8</v>
          </cell>
          <cell r="P23">
            <v>8</v>
          </cell>
          <cell r="Q23">
            <v>0</v>
          </cell>
          <cell r="R23">
            <v>8</v>
          </cell>
          <cell r="S23">
            <v>36</v>
          </cell>
          <cell r="T23">
            <v>9</v>
          </cell>
          <cell r="U23">
            <v>36</v>
          </cell>
          <cell r="V23">
            <v>9</v>
          </cell>
          <cell r="W23">
            <v>18</v>
          </cell>
          <cell r="X23">
            <v>18</v>
          </cell>
          <cell r="Y23">
            <v>0</v>
          </cell>
          <cell r="Z23">
            <v>18</v>
          </cell>
          <cell r="AA23" t="str">
            <v xml:space="preserve">Ananda RIFDA SALSABILA PURNAMA sangat baik dalam ketaatan beribadah, berperilaku syukur, dan sudah mampu meningkatkan sikap toleransi dalam beribadah, </v>
          </cell>
        </row>
        <row r="24">
          <cell r="A24">
            <v>18</v>
          </cell>
          <cell r="B24" t="str">
            <v>RIZKI INTAN KURNIAENDAH</v>
          </cell>
          <cell r="C24">
            <v>20</v>
          </cell>
          <cell r="D24">
            <v>5</v>
          </cell>
          <cell r="E24">
            <v>20</v>
          </cell>
          <cell r="F24">
            <v>5</v>
          </cell>
          <cell r="G24">
            <v>10</v>
          </cell>
          <cell r="H24">
            <v>10</v>
          </cell>
          <cell r="I24">
            <v>0</v>
          </cell>
          <cell r="J24">
            <v>10</v>
          </cell>
          <cell r="K24">
            <v>16</v>
          </cell>
          <cell r="L24">
            <v>4</v>
          </cell>
          <cell r="M24">
            <v>16</v>
          </cell>
          <cell r="N24">
            <v>4</v>
          </cell>
          <cell r="O24">
            <v>8</v>
          </cell>
          <cell r="P24">
            <v>8</v>
          </cell>
          <cell r="Q24">
            <v>0</v>
          </cell>
          <cell r="R24">
            <v>8</v>
          </cell>
          <cell r="S24">
            <v>36</v>
          </cell>
          <cell r="T24">
            <v>9</v>
          </cell>
          <cell r="U24">
            <v>36</v>
          </cell>
          <cell r="V24">
            <v>9</v>
          </cell>
          <cell r="W24">
            <v>18</v>
          </cell>
          <cell r="X24">
            <v>18</v>
          </cell>
          <cell r="Y24">
            <v>0</v>
          </cell>
          <cell r="Z24">
            <v>18</v>
          </cell>
          <cell r="AA24" t="str">
            <v xml:space="preserve">Ananda RIZKI INTAN KURNIAENDAH sangat baik dalam ketaatan beribadah, berperilaku syukur, dan sudah mampu meningkatkan sikap toleransi dalam beribadah, </v>
          </cell>
        </row>
        <row r="25">
          <cell r="A25">
            <v>19</v>
          </cell>
          <cell r="B25" t="str">
            <v>RIZKY FIRMANSYAH</v>
          </cell>
          <cell r="C25">
            <v>20</v>
          </cell>
          <cell r="D25">
            <v>5</v>
          </cell>
          <cell r="E25">
            <v>20</v>
          </cell>
          <cell r="F25">
            <v>5</v>
          </cell>
          <cell r="G25">
            <v>10</v>
          </cell>
          <cell r="H25">
            <v>10</v>
          </cell>
          <cell r="I25">
            <v>0</v>
          </cell>
          <cell r="J25">
            <v>10</v>
          </cell>
          <cell r="K25">
            <v>16</v>
          </cell>
          <cell r="L25">
            <v>4</v>
          </cell>
          <cell r="M25">
            <v>16</v>
          </cell>
          <cell r="N25">
            <v>4</v>
          </cell>
          <cell r="O25">
            <v>8</v>
          </cell>
          <cell r="P25">
            <v>8</v>
          </cell>
          <cell r="Q25">
            <v>0</v>
          </cell>
          <cell r="R25">
            <v>8</v>
          </cell>
          <cell r="S25">
            <v>36</v>
          </cell>
          <cell r="T25">
            <v>9</v>
          </cell>
          <cell r="U25">
            <v>36</v>
          </cell>
          <cell r="V25">
            <v>9</v>
          </cell>
          <cell r="W25">
            <v>18</v>
          </cell>
          <cell r="X25">
            <v>18</v>
          </cell>
          <cell r="Y25">
            <v>0</v>
          </cell>
          <cell r="Z25">
            <v>18</v>
          </cell>
          <cell r="AA25" t="str">
            <v xml:space="preserve">Ananda RIZKY FIRMANSYAH sangat baik dalam ketaatan beribadah, berperilaku syukur, dan sudah mampu meningkatkan sikap toleransi dalam beribadah, </v>
          </cell>
        </row>
        <row r="26">
          <cell r="A26">
            <v>20</v>
          </cell>
          <cell r="B26" t="str">
            <v>SAFIRA NUR LAYLA RAMADHANI</v>
          </cell>
          <cell r="C26">
            <v>20</v>
          </cell>
          <cell r="D26">
            <v>5</v>
          </cell>
          <cell r="E26">
            <v>20</v>
          </cell>
          <cell r="F26">
            <v>5</v>
          </cell>
          <cell r="G26">
            <v>10</v>
          </cell>
          <cell r="H26">
            <v>10</v>
          </cell>
          <cell r="I26">
            <v>0</v>
          </cell>
          <cell r="J26">
            <v>10</v>
          </cell>
          <cell r="K26">
            <v>16</v>
          </cell>
          <cell r="L26">
            <v>4</v>
          </cell>
          <cell r="M26">
            <v>16</v>
          </cell>
          <cell r="N26">
            <v>4</v>
          </cell>
          <cell r="O26">
            <v>8</v>
          </cell>
          <cell r="P26">
            <v>8</v>
          </cell>
          <cell r="Q26">
            <v>0</v>
          </cell>
          <cell r="R26">
            <v>8</v>
          </cell>
          <cell r="S26">
            <v>36</v>
          </cell>
          <cell r="T26">
            <v>9</v>
          </cell>
          <cell r="U26">
            <v>36</v>
          </cell>
          <cell r="V26">
            <v>9</v>
          </cell>
          <cell r="W26">
            <v>18</v>
          </cell>
          <cell r="X26">
            <v>18</v>
          </cell>
          <cell r="Y26">
            <v>0</v>
          </cell>
          <cell r="Z26">
            <v>18</v>
          </cell>
          <cell r="AA26" t="str">
            <v xml:space="preserve">Ananda SAFIRA NUR LAYLA RAMADHANI sangat baik dalam ketaatan beribadah, berperilaku syukur, dan sudah mampu meningkatkan sikap toleransi dalam beribadah, </v>
          </cell>
        </row>
        <row r="27">
          <cell r="A27">
            <v>21</v>
          </cell>
          <cell r="B27" t="str">
            <v>SHANASTRI RUFAIDA</v>
          </cell>
          <cell r="C27">
            <v>20</v>
          </cell>
          <cell r="D27">
            <v>5</v>
          </cell>
          <cell r="E27">
            <v>20</v>
          </cell>
          <cell r="F27">
            <v>5</v>
          </cell>
          <cell r="G27">
            <v>10</v>
          </cell>
          <cell r="H27">
            <v>10</v>
          </cell>
          <cell r="I27">
            <v>0</v>
          </cell>
          <cell r="J27">
            <v>10</v>
          </cell>
          <cell r="K27">
            <v>16</v>
          </cell>
          <cell r="L27">
            <v>4</v>
          </cell>
          <cell r="M27">
            <v>16</v>
          </cell>
          <cell r="N27">
            <v>4</v>
          </cell>
          <cell r="O27">
            <v>8</v>
          </cell>
          <cell r="P27">
            <v>8</v>
          </cell>
          <cell r="Q27">
            <v>0</v>
          </cell>
          <cell r="R27">
            <v>8</v>
          </cell>
          <cell r="S27">
            <v>36</v>
          </cell>
          <cell r="T27">
            <v>9</v>
          </cell>
          <cell r="U27">
            <v>36</v>
          </cell>
          <cell r="V27">
            <v>9</v>
          </cell>
          <cell r="W27">
            <v>18</v>
          </cell>
          <cell r="X27">
            <v>18</v>
          </cell>
          <cell r="Y27">
            <v>0</v>
          </cell>
          <cell r="Z27">
            <v>18</v>
          </cell>
          <cell r="AA27" t="str">
            <v xml:space="preserve">Ananda SHANASTRI RUFAIDA sangat baik dalam ketaatan beribadah, berperilaku syukur, dan sudah mampu meningkatkan sikap toleransi dalam beribadah, </v>
          </cell>
        </row>
        <row r="28">
          <cell r="A28">
            <v>22</v>
          </cell>
          <cell r="B28" t="str">
            <v>SHIAM SAHARA</v>
          </cell>
          <cell r="C28">
            <v>20</v>
          </cell>
          <cell r="D28">
            <v>5</v>
          </cell>
          <cell r="E28">
            <v>20</v>
          </cell>
          <cell r="F28">
            <v>5</v>
          </cell>
          <cell r="G28">
            <v>10</v>
          </cell>
          <cell r="H28">
            <v>10</v>
          </cell>
          <cell r="I28">
            <v>0</v>
          </cell>
          <cell r="J28">
            <v>10</v>
          </cell>
          <cell r="K28">
            <v>16</v>
          </cell>
          <cell r="L28">
            <v>4</v>
          </cell>
          <cell r="M28">
            <v>16</v>
          </cell>
          <cell r="N28">
            <v>4</v>
          </cell>
          <cell r="O28">
            <v>8</v>
          </cell>
          <cell r="P28">
            <v>8</v>
          </cell>
          <cell r="Q28">
            <v>0</v>
          </cell>
          <cell r="R28">
            <v>8</v>
          </cell>
          <cell r="S28">
            <v>36</v>
          </cell>
          <cell r="T28">
            <v>9</v>
          </cell>
          <cell r="U28">
            <v>36</v>
          </cell>
          <cell r="V28">
            <v>9</v>
          </cell>
          <cell r="W28">
            <v>18</v>
          </cell>
          <cell r="X28">
            <v>18</v>
          </cell>
          <cell r="Y28">
            <v>0</v>
          </cell>
          <cell r="Z28">
            <v>18</v>
          </cell>
          <cell r="AA28" t="str">
            <v xml:space="preserve">Ananda SHIAM SAHARA sangat baik dalam ketaatan beribadah, berperilaku syukur, dan sudah mampu meningkatkan sikap toleransi dalam beribadah, </v>
          </cell>
        </row>
        <row r="29">
          <cell r="A29">
            <v>23</v>
          </cell>
          <cell r="B29" t="str">
            <v>SUSAN APRILIA PUTRI</v>
          </cell>
          <cell r="C29">
            <v>20</v>
          </cell>
          <cell r="D29">
            <v>5</v>
          </cell>
          <cell r="E29">
            <v>20</v>
          </cell>
          <cell r="F29">
            <v>5</v>
          </cell>
          <cell r="G29">
            <v>10</v>
          </cell>
          <cell r="H29">
            <v>10</v>
          </cell>
          <cell r="I29">
            <v>0</v>
          </cell>
          <cell r="J29">
            <v>10</v>
          </cell>
          <cell r="K29">
            <v>16</v>
          </cell>
          <cell r="L29">
            <v>4</v>
          </cell>
          <cell r="M29">
            <v>16</v>
          </cell>
          <cell r="N29">
            <v>4</v>
          </cell>
          <cell r="O29">
            <v>8</v>
          </cell>
          <cell r="P29">
            <v>8</v>
          </cell>
          <cell r="Q29">
            <v>0</v>
          </cell>
          <cell r="R29">
            <v>8</v>
          </cell>
          <cell r="S29">
            <v>36</v>
          </cell>
          <cell r="T29">
            <v>9</v>
          </cell>
          <cell r="U29">
            <v>36</v>
          </cell>
          <cell r="V29">
            <v>9</v>
          </cell>
          <cell r="W29">
            <v>18</v>
          </cell>
          <cell r="X29">
            <v>18</v>
          </cell>
          <cell r="Y29">
            <v>0</v>
          </cell>
          <cell r="Z29">
            <v>18</v>
          </cell>
          <cell r="AA29" t="str">
            <v xml:space="preserve">Ananda SUSAN APRILIA PUTRI sangat baik dalam ketaatan beribadah, berperilaku syukur, dan sudah mampu meningkatkan sikap toleransi dalam beribadah, </v>
          </cell>
        </row>
        <row r="30">
          <cell r="A30">
            <v>24</v>
          </cell>
          <cell r="B30" t="str">
            <v>SYIFAUL CHUSNA BANATU ROHMI HADI</v>
          </cell>
          <cell r="C30">
            <v>20</v>
          </cell>
          <cell r="D30">
            <v>5</v>
          </cell>
          <cell r="E30">
            <v>20</v>
          </cell>
          <cell r="F30">
            <v>5</v>
          </cell>
          <cell r="G30">
            <v>10</v>
          </cell>
          <cell r="H30">
            <v>10</v>
          </cell>
          <cell r="I30">
            <v>0</v>
          </cell>
          <cell r="J30">
            <v>10</v>
          </cell>
          <cell r="K30">
            <v>16</v>
          </cell>
          <cell r="L30">
            <v>4</v>
          </cell>
          <cell r="M30">
            <v>16</v>
          </cell>
          <cell r="N30">
            <v>4</v>
          </cell>
          <cell r="O30">
            <v>8</v>
          </cell>
          <cell r="P30">
            <v>8</v>
          </cell>
          <cell r="Q30">
            <v>0</v>
          </cell>
          <cell r="R30">
            <v>8</v>
          </cell>
          <cell r="S30">
            <v>36</v>
          </cell>
          <cell r="T30">
            <v>9</v>
          </cell>
          <cell r="U30">
            <v>36</v>
          </cell>
          <cell r="V30">
            <v>9</v>
          </cell>
          <cell r="W30">
            <v>18</v>
          </cell>
          <cell r="X30">
            <v>18</v>
          </cell>
          <cell r="Y30">
            <v>0</v>
          </cell>
          <cell r="Z30">
            <v>18</v>
          </cell>
          <cell r="AA30" t="str">
            <v xml:space="preserve">Ananda SYIFAUL CHUSNA BANATU ROHMI HADI sangat baik dalam ketaatan beribadah, berperilaku syukur, dan sudah mampu meningkatkan sikap toleransi dalam beribadah, </v>
          </cell>
        </row>
        <row r="31">
          <cell r="A31">
            <v>25</v>
          </cell>
          <cell r="B31" t="str">
            <v>VANESSA VICKY AYU LESTARI</v>
          </cell>
          <cell r="C31">
            <v>20</v>
          </cell>
          <cell r="D31">
            <v>5</v>
          </cell>
          <cell r="E31">
            <v>20</v>
          </cell>
          <cell r="F31">
            <v>5</v>
          </cell>
          <cell r="G31">
            <v>10</v>
          </cell>
          <cell r="H31">
            <v>10</v>
          </cell>
          <cell r="I31">
            <v>0</v>
          </cell>
          <cell r="J31">
            <v>10</v>
          </cell>
          <cell r="K31">
            <v>16</v>
          </cell>
          <cell r="L31">
            <v>4</v>
          </cell>
          <cell r="M31">
            <v>16</v>
          </cell>
          <cell r="N31">
            <v>4</v>
          </cell>
          <cell r="O31">
            <v>8</v>
          </cell>
          <cell r="P31">
            <v>8</v>
          </cell>
          <cell r="Q31">
            <v>0</v>
          </cell>
          <cell r="R31">
            <v>8</v>
          </cell>
          <cell r="S31">
            <v>36</v>
          </cell>
          <cell r="T31">
            <v>9</v>
          </cell>
          <cell r="U31">
            <v>36</v>
          </cell>
          <cell r="V31">
            <v>9</v>
          </cell>
          <cell r="W31">
            <v>18</v>
          </cell>
          <cell r="X31">
            <v>18</v>
          </cell>
          <cell r="Y31">
            <v>0</v>
          </cell>
          <cell r="Z31">
            <v>18</v>
          </cell>
          <cell r="AA31" t="str">
            <v xml:space="preserve">Ananda VANESSA VICKY AYU LESTARI sangat baik dalam ketaatan beribadah, berperilaku syukur, dan sudah mampu meningkatkan sikap toleransi dalam beribadah, </v>
          </cell>
        </row>
        <row r="32">
          <cell r="A32">
            <v>26</v>
          </cell>
          <cell r="B32" t="str">
            <v>WIBI NUR FIRMANSYAH</v>
          </cell>
          <cell r="C32">
            <v>20</v>
          </cell>
          <cell r="D32">
            <v>5</v>
          </cell>
          <cell r="E32">
            <v>20</v>
          </cell>
          <cell r="F32">
            <v>5</v>
          </cell>
          <cell r="G32">
            <v>10</v>
          </cell>
          <cell r="H32">
            <v>10</v>
          </cell>
          <cell r="I32">
            <v>0</v>
          </cell>
          <cell r="J32">
            <v>10</v>
          </cell>
          <cell r="K32">
            <v>16</v>
          </cell>
          <cell r="L32">
            <v>4</v>
          </cell>
          <cell r="M32">
            <v>16</v>
          </cell>
          <cell r="N32">
            <v>4</v>
          </cell>
          <cell r="O32">
            <v>8</v>
          </cell>
          <cell r="P32">
            <v>8</v>
          </cell>
          <cell r="Q32">
            <v>0</v>
          </cell>
          <cell r="R32">
            <v>8</v>
          </cell>
          <cell r="S32">
            <v>36</v>
          </cell>
          <cell r="T32">
            <v>9</v>
          </cell>
          <cell r="U32">
            <v>36</v>
          </cell>
          <cell r="V32">
            <v>9</v>
          </cell>
          <cell r="W32">
            <v>18</v>
          </cell>
          <cell r="X32">
            <v>18</v>
          </cell>
          <cell r="Y32">
            <v>0</v>
          </cell>
          <cell r="Z32">
            <v>18</v>
          </cell>
          <cell r="AA32" t="str">
            <v xml:space="preserve">Ananda WIBI NUR FIRMANSYAH sangat baik dalam ketaatan beribadah, berperilaku syukur, dan sudah mampu meningkatkan sikap toleransi dalam beribadah, </v>
          </cell>
        </row>
        <row r="33">
          <cell r="A33">
            <v>27</v>
          </cell>
          <cell r="B33" t="str">
            <v>ZULFIDA NURUL MAZIDAH</v>
          </cell>
          <cell r="C33">
            <v>20</v>
          </cell>
          <cell r="D33">
            <v>5</v>
          </cell>
          <cell r="E33">
            <v>20</v>
          </cell>
          <cell r="F33">
            <v>5</v>
          </cell>
          <cell r="G33">
            <v>10</v>
          </cell>
          <cell r="H33">
            <v>10</v>
          </cell>
          <cell r="I33">
            <v>0</v>
          </cell>
          <cell r="J33">
            <v>10</v>
          </cell>
          <cell r="K33">
            <v>16</v>
          </cell>
          <cell r="L33">
            <v>4</v>
          </cell>
          <cell r="M33">
            <v>16</v>
          </cell>
          <cell r="N33">
            <v>4</v>
          </cell>
          <cell r="O33">
            <v>8</v>
          </cell>
          <cell r="P33">
            <v>8</v>
          </cell>
          <cell r="Q33">
            <v>0</v>
          </cell>
          <cell r="R33">
            <v>8</v>
          </cell>
          <cell r="S33">
            <v>36</v>
          </cell>
          <cell r="T33">
            <v>9</v>
          </cell>
          <cell r="U33">
            <v>36</v>
          </cell>
          <cell r="V33">
            <v>9</v>
          </cell>
          <cell r="W33">
            <v>18</v>
          </cell>
          <cell r="X33">
            <v>18</v>
          </cell>
          <cell r="Y33">
            <v>0</v>
          </cell>
          <cell r="Z33">
            <v>18</v>
          </cell>
          <cell r="AA33" t="str">
            <v xml:space="preserve">Ananda ZULFIDA NURUL MAZIDAH sangat baik dalam ketaatan beribadah, berperilaku syukur, dan sudah mampu meningkatkan sikap toleransi dalam beribadah, </v>
          </cell>
        </row>
        <row r="34">
          <cell r="A34">
            <v>28</v>
          </cell>
          <cell r="B34" t="str">
            <v>AZKA AFINA KHOIRUL IZA</v>
          </cell>
          <cell r="C34">
            <v>20</v>
          </cell>
          <cell r="D34">
            <v>5</v>
          </cell>
          <cell r="E34">
            <v>20</v>
          </cell>
          <cell r="F34">
            <v>5</v>
          </cell>
          <cell r="G34">
            <v>10</v>
          </cell>
          <cell r="H34">
            <v>10</v>
          </cell>
          <cell r="I34">
            <v>0</v>
          </cell>
          <cell r="J34">
            <v>10</v>
          </cell>
          <cell r="K34">
            <v>16</v>
          </cell>
          <cell r="L34">
            <v>4</v>
          </cell>
          <cell r="M34">
            <v>16</v>
          </cell>
          <cell r="N34">
            <v>4</v>
          </cell>
          <cell r="O34">
            <v>8</v>
          </cell>
          <cell r="P34">
            <v>8</v>
          </cell>
          <cell r="Q34">
            <v>0</v>
          </cell>
          <cell r="R34">
            <v>8</v>
          </cell>
          <cell r="S34">
            <v>36</v>
          </cell>
          <cell r="T34">
            <v>9</v>
          </cell>
          <cell r="U34">
            <v>36</v>
          </cell>
          <cell r="V34">
            <v>9</v>
          </cell>
          <cell r="W34">
            <v>18</v>
          </cell>
          <cell r="X34">
            <v>18</v>
          </cell>
          <cell r="Y34">
            <v>0</v>
          </cell>
          <cell r="Z34">
            <v>18</v>
          </cell>
          <cell r="AA34" t="str">
            <v xml:space="preserve">Ananda AZKA AFINA KHOIRUL IZA sangat baik dalam ketaatan beribadah, berperilaku syukur, dan sudah mampu meningkatkan sikap toleransi dalam beribadah, </v>
          </cell>
        </row>
        <row r="35">
          <cell r="A35">
            <v>29</v>
          </cell>
          <cell r="B35" t="str">
            <v>BAGUS WIDA KANAKA</v>
          </cell>
          <cell r="C35">
            <v>20</v>
          </cell>
          <cell r="D35">
            <v>5</v>
          </cell>
          <cell r="E35">
            <v>20</v>
          </cell>
          <cell r="F35">
            <v>5</v>
          </cell>
          <cell r="G35">
            <v>10</v>
          </cell>
          <cell r="H35">
            <v>10</v>
          </cell>
          <cell r="I35">
            <v>0</v>
          </cell>
          <cell r="J35">
            <v>10</v>
          </cell>
          <cell r="K35">
            <v>16</v>
          </cell>
          <cell r="L35">
            <v>4</v>
          </cell>
          <cell r="M35">
            <v>16</v>
          </cell>
          <cell r="N35">
            <v>4</v>
          </cell>
          <cell r="O35">
            <v>8</v>
          </cell>
          <cell r="P35">
            <v>8</v>
          </cell>
          <cell r="Q35">
            <v>0</v>
          </cell>
          <cell r="R35">
            <v>8</v>
          </cell>
          <cell r="S35">
            <v>36</v>
          </cell>
          <cell r="T35">
            <v>9</v>
          </cell>
          <cell r="U35">
            <v>36</v>
          </cell>
          <cell r="V35">
            <v>9</v>
          </cell>
          <cell r="W35">
            <v>18</v>
          </cell>
          <cell r="X35">
            <v>18</v>
          </cell>
          <cell r="Y35">
            <v>0</v>
          </cell>
          <cell r="Z35">
            <v>18</v>
          </cell>
          <cell r="AA35" t="str">
            <v xml:space="preserve">Ananda BAGUS WIDA KANAKA sangat baik dalam ketaatan beribadah, berperilaku syukur, dan sudah mampu meningkatkan sikap toleransi dalam beribadah, </v>
          </cell>
        </row>
        <row r="36">
          <cell r="A36">
            <v>30</v>
          </cell>
          <cell r="B36" t="str">
            <v>DENI FIRYA ATHALLAH PRADINAYA</v>
          </cell>
          <cell r="C36">
            <v>20</v>
          </cell>
          <cell r="D36">
            <v>5</v>
          </cell>
          <cell r="E36">
            <v>20</v>
          </cell>
          <cell r="F36">
            <v>5</v>
          </cell>
          <cell r="G36">
            <v>10</v>
          </cell>
          <cell r="H36">
            <v>10</v>
          </cell>
          <cell r="I36">
            <v>0</v>
          </cell>
          <cell r="J36">
            <v>10</v>
          </cell>
          <cell r="K36">
            <v>16</v>
          </cell>
          <cell r="L36">
            <v>4</v>
          </cell>
          <cell r="M36">
            <v>16</v>
          </cell>
          <cell r="N36">
            <v>4</v>
          </cell>
          <cell r="O36">
            <v>8</v>
          </cell>
          <cell r="P36">
            <v>8</v>
          </cell>
          <cell r="Q36">
            <v>0</v>
          </cell>
          <cell r="R36">
            <v>8</v>
          </cell>
          <cell r="S36">
            <v>36</v>
          </cell>
          <cell r="T36">
            <v>9</v>
          </cell>
          <cell r="U36">
            <v>36</v>
          </cell>
          <cell r="V36">
            <v>9</v>
          </cell>
          <cell r="W36">
            <v>18</v>
          </cell>
          <cell r="X36">
            <v>18</v>
          </cell>
          <cell r="Y36">
            <v>0</v>
          </cell>
          <cell r="Z36">
            <v>18</v>
          </cell>
          <cell r="AA36" t="str">
            <v xml:space="preserve">Ananda DENI FIRYA ATHALLAH PRADINAYA sangat baik dalam ketaatan beribadah, berperilaku syukur, dan sudah mampu meningkatkan sikap toleransi dalam beribadah, </v>
          </cell>
        </row>
        <row r="37">
          <cell r="A37">
            <v>31</v>
          </cell>
          <cell r="B37" t="str">
            <v>DEWI GALUH MULANSARI</v>
          </cell>
          <cell r="C37">
            <v>20</v>
          </cell>
          <cell r="D37">
            <v>5</v>
          </cell>
          <cell r="E37">
            <v>20</v>
          </cell>
          <cell r="F37">
            <v>5</v>
          </cell>
          <cell r="G37">
            <v>10</v>
          </cell>
          <cell r="H37">
            <v>10</v>
          </cell>
          <cell r="I37">
            <v>0</v>
          </cell>
          <cell r="J37">
            <v>10</v>
          </cell>
          <cell r="K37">
            <v>16</v>
          </cell>
          <cell r="L37">
            <v>4</v>
          </cell>
          <cell r="M37">
            <v>16</v>
          </cell>
          <cell r="N37">
            <v>4</v>
          </cell>
          <cell r="O37">
            <v>8</v>
          </cell>
          <cell r="P37">
            <v>8</v>
          </cell>
          <cell r="Q37">
            <v>0</v>
          </cell>
          <cell r="R37">
            <v>8</v>
          </cell>
          <cell r="S37">
            <v>36</v>
          </cell>
          <cell r="T37">
            <v>9</v>
          </cell>
          <cell r="U37">
            <v>36</v>
          </cell>
          <cell r="V37">
            <v>9</v>
          </cell>
          <cell r="W37">
            <v>18</v>
          </cell>
          <cell r="X37">
            <v>18</v>
          </cell>
          <cell r="Y37">
            <v>0</v>
          </cell>
          <cell r="Z37">
            <v>18</v>
          </cell>
          <cell r="AA37" t="str">
            <v xml:space="preserve">Ananda DEWI GALUH MULANSARI sangat baik dalam ketaatan beribadah, berperilaku syukur, dan sudah mampu meningkatkan sikap toleransi dalam beribadah, </v>
          </cell>
        </row>
        <row r="38">
          <cell r="A38">
            <v>32</v>
          </cell>
          <cell r="B38" t="str">
            <v>DIAN PUJI LESTARI</v>
          </cell>
          <cell r="C38">
            <v>20</v>
          </cell>
          <cell r="D38">
            <v>5</v>
          </cell>
          <cell r="E38">
            <v>20</v>
          </cell>
          <cell r="F38">
            <v>5</v>
          </cell>
          <cell r="G38">
            <v>10</v>
          </cell>
          <cell r="H38">
            <v>10</v>
          </cell>
          <cell r="I38">
            <v>0</v>
          </cell>
          <cell r="J38">
            <v>10</v>
          </cell>
          <cell r="K38">
            <v>16</v>
          </cell>
          <cell r="L38">
            <v>4</v>
          </cell>
          <cell r="M38">
            <v>16</v>
          </cell>
          <cell r="N38">
            <v>4</v>
          </cell>
          <cell r="O38">
            <v>8</v>
          </cell>
          <cell r="P38">
            <v>8</v>
          </cell>
          <cell r="Q38">
            <v>0</v>
          </cell>
          <cell r="R38">
            <v>8</v>
          </cell>
          <cell r="S38">
            <v>36</v>
          </cell>
          <cell r="T38">
            <v>9</v>
          </cell>
          <cell r="U38">
            <v>36</v>
          </cell>
          <cell r="V38">
            <v>9</v>
          </cell>
          <cell r="W38">
            <v>18</v>
          </cell>
          <cell r="X38">
            <v>18</v>
          </cell>
          <cell r="Y38">
            <v>0</v>
          </cell>
          <cell r="Z38">
            <v>18</v>
          </cell>
          <cell r="AA38" t="str">
            <v xml:space="preserve">Ananda DIAN PUJI LESTARI sangat baik dalam ketaatan beribadah, berperilaku syukur, dan sudah mampu meningkatkan sikap toleransi dalam beribadah, </v>
          </cell>
        </row>
        <row r="39">
          <cell r="A39">
            <v>33</v>
          </cell>
          <cell r="B39" t="str">
            <v>Hafidz Langgeng Prasetyo</v>
          </cell>
          <cell r="C39">
            <v>20</v>
          </cell>
          <cell r="D39">
            <v>5</v>
          </cell>
          <cell r="E39">
            <v>20</v>
          </cell>
          <cell r="F39">
            <v>5</v>
          </cell>
          <cell r="G39">
            <v>10</v>
          </cell>
          <cell r="H39">
            <v>10</v>
          </cell>
          <cell r="I39">
            <v>0</v>
          </cell>
          <cell r="J39">
            <v>10</v>
          </cell>
          <cell r="K39">
            <v>16</v>
          </cell>
          <cell r="L39">
            <v>4</v>
          </cell>
          <cell r="M39">
            <v>16</v>
          </cell>
          <cell r="N39">
            <v>4</v>
          </cell>
          <cell r="O39">
            <v>8</v>
          </cell>
          <cell r="P39">
            <v>8</v>
          </cell>
          <cell r="Q39">
            <v>0</v>
          </cell>
          <cell r="R39">
            <v>8</v>
          </cell>
          <cell r="S39">
            <v>36</v>
          </cell>
          <cell r="T39">
            <v>9</v>
          </cell>
          <cell r="U39">
            <v>36</v>
          </cell>
          <cell r="V39">
            <v>9</v>
          </cell>
          <cell r="W39">
            <v>18</v>
          </cell>
          <cell r="X39">
            <v>18</v>
          </cell>
          <cell r="Y39">
            <v>0</v>
          </cell>
          <cell r="Z39">
            <v>18</v>
          </cell>
          <cell r="AA39" t="str">
            <v xml:space="preserve">Ananda Hafidz Langgeng Prasetyo sangat baik dalam ketaatan beribadah, berperilaku syukur, dan sudah mampu meningkatkan sikap toleransi dalam beribadah, </v>
          </cell>
        </row>
        <row r="40">
          <cell r="A40">
            <v>34</v>
          </cell>
          <cell r="B40" t="str">
            <v>JALU ARTHA AJI MANGGALA HANDOKO</v>
          </cell>
          <cell r="C40">
            <v>20</v>
          </cell>
          <cell r="D40">
            <v>5</v>
          </cell>
          <cell r="E40">
            <v>20</v>
          </cell>
          <cell r="F40">
            <v>5</v>
          </cell>
          <cell r="G40">
            <v>10</v>
          </cell>
          <cell r="H40">
            <v>10</v>
          </cell>
          <cell r="I40">
            <v>0</v>
          </cell>
          <cell r="J40">
            <v>10</v>
          </cell>
          <cell r="K40">
            <v>16</v>
          </cell>
          <cell r="L40">
            <v>4</v>
          </cell>
          <cell r="M40">
            <v>16</v>
          </cell>
          <cell r="N40">
            <v>4</v>
          </cell>
          <cell r="O40">
            <v>8</v>
          </cell>
          <cell r="P40">
            <v>8</v>
          </cell>
          <cell r="Q40">
            <v>0</v>
          </cell>
          <cell r="R40">
            <v>8</v>
          </cell>
          <cell r="S40">
            <v>36</v>
          </cell>
          <cell r="T40">
            <v>9</v>
          </cell>
          <cell r="U40">
            <v>36</v>
          </cell>
          <cell r="V40">
            <v>9</v>
          </cell>
          <cell r="W40">
            <v>18</v>
          </cell>
          <cell r="X40">
            <v>18</v>
          </cell>
          <cell r="Y40">
            <v>0</v>
          </cell>
          <cell r="Z40">
            <v>18</v>
          </cell>
          <cell r="AA40" t="str">
            <v xml:space="preserve">Ananda JALU ARTHA AJI MANGGALA HANDOKO sangat baik dalam ketaatan beribadah, berperilaku syukur, dan sudah mampu meningkatkan sikap toleransi dalam beribadah, </v>
          </cell>
        </row>
        <row r="41">
          <cell r="A41">
            <v>35</v>
          </cell>
          <cell r="B41" t="str">
            <v>LAURENDHO RADIEFCA MURDIONO</v>
          </cell>
          <cell r="C41">
            <v>20</v>
          </cell>
          <cell r="D41">
            <v>5</v>
          </cell>
          <cell r="E41">
            <v>20</v>
          </cell>
          <cell r="F41">
            <v>5</v>
          </cell>
          <cell r="G41">
            <v>10</v>
          </cell>
          <cell r="H41">
            <v>10</v>
          </cell>
          <cell r="I41">
            <v>0</v>
          </cell>
          <cell r="J41">
            <v>10</v>
          </cell>
          <cell r="K41">
            <v>16</v>
          </cell>
          <cell r="L41">
            <v>4</v>
          </cell>
          <cell r="M41">
            <v>16</v>
          </cell>
          <cell r="N41">
            <v>4</v>
          </cell>
          <cell r="O41">
            <v>8</v>
          </cell>
          <cell r="P41">
            <v>8</v>
          </cell>
          <cell r="Q41">
            <v>0</v>
          </cell>
          <cell r="R41">
            <v>8</v>
          </cell>
          <cell r="S41">
            <v>36</v>
          </cell>
          <cell r="T41">
            <v>9</v>
          </cell>
          <cell r="U41">
            <v>36</v>
          </cell>
          <cell r="V41">
            <v>9</v>
          </cell>
          <cell r="W41">
            <v>18</v>
          </cell>
          <cell r="X41">
            <v>18</v>
          </cell>
          <cell r="Y41">
            <v>0</v>
          </cell>
          <cell r="Z41">
            <v>18</v>
          </cell>
          <cell r="AA41" t="str">
            <v xml:space="preserve">Ananda LAURENDHO RADIEFCA MURDIONO sangat baik dalam ketaatan beribadah, berperilaku syukur, dan sudah mampu meningkatkan sikap toleransi dalam beribadah, </v>
          </cell>
        </row>
        <row r="42">
          <cell r="A42">
            <v>36</v>
          </cell>
          <cell r="B42" t="str">
            <v>MARSYA MAYDINA DWI RISQITA</v>
          </cell>
          <cell r="C42">
            <v>20</v>
          </cell>
          <cell r="D42">
            <v>5</v>
          </cell>
          <cell r="E42">
            <v>20</v>
          </cell>
          <cell r="F42">
            <v>5</v>
          </cell>
          <cell r="G42">
            <v>10</v>
          </cell>
          <cell r="H42">
            <v>10</v>
          </cell>
          <cell r="I42">
            <v>0</v>
          </cell>
          <cell r="J42">
            <v>10</v>
          </cell>
          <cell r="K42">
            <v>16</v>
          </cell>
          <cell r="L42">
            <v>4</v>
          </cell>
          <cell r="M42">
            <v>16</v>
          </cell>
          <cell r="N42">
            <v>4</v>
          </cell>
          <cell r="O42">
            <v>8</v>
          </cell>
          <cell r="P42">
            <v>8</v>
          </cell>
          <cell r="Q42">
            <v>0</v>
          </cell>
          <cell r="R42">
            <v>8</v>
          </cell>
          <cell r="S42">
            <v>36</v>
          </cell>
          <cell r="T42">
            <v>9</v>
          </cell>
          <cell r="U42">
            <v>36</v>
          </cell>
          <cell r="V42">
            <v>9</v>
          </cell>
          <cell r="W42">
            <v>18</v>
          </cell>
          <cell r="X42">
            <v>18</v>
          </cell>
          <cell r="Y42">
            <v>0</v>
          </cell>
          <cell r="Z42">
            <v>18</v>
          </cell>
          <cell r="AA42" t="str">
            <v xml:space="preserve">Ananda MARSYA MAYDINA DWI RISQITA sangat baik dalam ketaatan beribadah, berperilaku syukur, dan sudah mampu meningkatkan sikap toleransi dalam beribadah, </v>
          </cell>
        </row>
        <row r="43">
          <cell r="A43">
            <v>37</v>
          </cell>
          <cell r="B43" t="str">
            <v>MILA SARASWATI</v>
          </cell>
          <cell r="C43">
            <v>20</v>
          </cell>
          <cell r="D43">
            <v>5</v>
          </cell>
          <cell r="E43">
            <v>20</v>
          </cell>
          <cell r="F43">
            <v>5</v>
          </cell>
          <cell r="G43">
            <v>10</v>
          </cell>
          <cell r="H43">
            <v>10</v>
          </cell>
          <cell r="I43">
            <v>0</v>
          </cell>
          <cell r="J43">
            <v>10</v>
          </cell>
          <cell r="K43">
            <v>16</v>
          </cell>
          <cell r="L43">
            <v>4</v>
          </cell>
          <cell r="M43">
            <v>16</v>
          </cell>
          <cell r="N43">
            <v>4</v>
          </cell>
          <cell r="O43">
            <v>8</v>
          </cell>
          <cell r="P43">
            <v>8</v>
          </cell>
          <cell r="Q43">
            <v>0</v>
          </cell>
          <cell r="R43">
            <v>8</v>
          </cell>
          <cell r="S43">
            <v>36</v>
          </cell>
          <cell r="T43">
            <v>9</v>
          </cell>
          <cell r="U43">
            <v>36</v>
          </cell>
          <cell r="V43">
            <v>9</v>
          </cell>
          <cell r="W43">
            <v>18</v>
          </cell>
          <cell r="X43">
            <v>18</v>
          </cell>
          <cell r="Y43">
            <v>0</v>
          </cell>
          <cell r="Z43">
            <v>18</v>
          </cell>
          <cell r="AA43" t="str">
            <v xml:space="preserve">Ananda MILA SARASWATI sangat baik dalam ketaatan beribadah, berperilaku syukur, dan sudah mampu meningkatkan sikap toleransi dalam beribadah, </v>
          </cell>
        </row>
        <row r="44">
          <cell r="A44">
            <v>38</v>
          </cell>
          <cell r="B44" t="str">
            <v>MUHAMMAD ARKAN ALLY RACHMAD</v>
          </cell>
          <cell r="C44">
            <v>20</v>
          </cell>
          <cell r="D44">
            <v>5</v>
          </cell>
          <cell r="E44">
            <v>20</v>
          </cell>
          <cell r="F44">
            <v>5</v>
          </cell>
          <cell r="G44">
            <v>10</v>
          </cell>
          <cell r="H44">
            <v>10</v>
          </cell>
          <cell r="I44">
            <v>0</v>
          </cell>
          <cell r="J44">
            <v>10</v>
          </cell>
          <cell r="K44">
            <v>16</v>
          </cell>
          <cell r="L44">
            <v>4</v>
          </cell>
          <cell r="M44">
            <v>16</v>
          </cell>
          <cell r="N44">
            <v>4</v>
          </cell>
          <cell r="O44">
            <v>8</v>
          </cell>
          <cell r="P44">
            <v>8</v>
          </cell>
          <cell r="Q44">
            <v>0</v>
          </cell>
          <cell r="R44">
            <v>8</v>
          </cell>
          <cell r="S44">
            <v>36</v>
          </cell>
          <cell r="T44">
            <v>9</v>
          </cell>
          <cell r="U44">
            <v>36</v>
          </cell>
          <cell r="V44">
            <v>9</v>
          </cell>
          <cell r="W44">
            <v>18</v>
          </cell>
          <cell r="X44">
            <v>18</v>
          </cell>
          <cell r="Y44">
            <v>0</v>
          </cell>
          <cell r="Z44">
            <v>18</v>
          </cell>
          <cell r="AA44" t="str">
            <v xml:space="preserve">Ananda MUHAMMAD ARKAN ALLY RACHMAD sangat baik dalam ketaatan beribadah, berperilaku syukur, dan sudah mampu meningkatkan sikap toleransi dalam beribadah, </v>
          </cell>
        </row>
        <row r="45">
          <cell r="A45">
            <v>39</v>
          </cell>
          <cell r="B45" t="str">
            <v>MUHAMMAD REVIAN ABDULLOH FAQIH</v>
          </cell>
          <cell r="C45">
            <v>20</v>
          </cell>
          <cell r="D45">
            <v>5</v>
          </cell>
          <cell r="E45">
            <v>20</v>
          </cell>
          <cell r="F45">
            <v>5</v>
          </cell>
          <cell r="G45">
            <v>10</v>
          </cell>
          <cell r="H45">
            <v>10</v>
          </cell>
          <cell r="I45">
            <v>0</v>
          </cell>
          <cell r="J45">
            <v>10</v>
          </cell>
          <cell r="K45">
            <v>16</v>
          </cell>
          <cell r="L45">
            <v>4</v>
          </cell>
          <cell r="M45">
            <v>16</v>
          </cell>
          <cell r="N45">
            <v>4</v>
          </cell>
          <cell r="O45">
            <v>8</v>
          </cell>
          <cell r="P45">
            <v>8</v>
          </cell>
          <cell r="Q45">
            <v>0</v>
          </cell>
          <cell r="R45">
            <v>8</v>
          </cell>
          <cell r="S45">
            <v>36</v>
          </cell>
          <cell r="T45">
            <v>9</v>
          </cell>
          <cell r="U45">
            <v>36</v>
          </cell>
          <cell r="V45">
            <v>9</v>
          </cell>
          <cell r="W45">
            <v>18</v>
          </cell>
          <cell r="X45">
            <v>18</v>
          </cell>
          <cell r="Y45">
            <v>0</v>
          </cell>
          <cell r="Z45">
            <v>18</v>
          </cell>
          <cell r="AA45" t="str">
            <v xml:space="preserve">Ananda MUHAMMAD REVIAN ABDULLOH FAQIH sangat baik dalam ketaatan beribadah, berperilaku syukur, dan sudah mampu meningkatkan sikap toleransi dalam beribadah, </v>
          </cell>
        </row>
        <row r="46">
          <cell r="A46">
            <v>40</v>
          </cell>
          <cell r="B46" t="str">
            <v>NABILA AYUNINGTIAS</v>
          </cell>
          <cell r="C46">
            <v>20</v>
          </cell>
          <cell r="D46">
            <v>5</v>
          </cell>
          <cell r="E46">
            <v>20</v>
          </cell>
          <cell r="F46">
            <v>5</v>
          </cell>
          <cell r="G46">
            <v>10</v>
          </cell>
          <cell r="H46">
            <v>10</v>
          </cell>
          <cell r="I46">
            <v>0</v>
          </cell>
          <cell r="J46">
            <v>10</v>
          </cell>
          <cell r="K46">
            <v>16</v>
          </cell>
          <cell r="L46">
            <v>4</v>
          </cell>
          <cell r="M46">
            <v>16</v>
          </cell>
          <cell r="N46">
            <v>4</v>
          </cell>
          <cell r="O46">
            <v>8</v>
          </cell>
          <cell r="P46">
            <v>8</v>
          </cell>
          <cell r="Q46">
            <v>0</v>
          </cell>
          <cell r="R46">
            <v>8</v>
          </cell>
          <cell r="S46">
            <v>36</v>
          </cell>
          <cell r="T46">
            <v>9</v>
          </cell>
          <cell r="U46">
            <v>36</v>
          </cell>
          <cell r="V46">
            <v>9</v>
          </cell>
          <cell r="W46">
            <v>18</v>
          </cell>
          <cell r="X46">
            <v>18</v>
          </cell>
          <cell r="Y46">
            <v>0</v>
          </cell>
          <cell r="Z46">
            <v>18</v>
          </cell>
          <cell r="AA46" t="str">
            <v xml:space="preserve">Ananda NABILA AYUNINGTIAS sangat baik dalam ketaatan beribadah, berperilaku syukur, dan sudah mampu meningkatkan sikap toleransi dalam beribadah, </v>
          </cell>
        </row>
        <row r="47">
          <cell r="A47">
            <v>41</v>
          </cell>
          <cell r="B47" t="str">
            <v>NARESWARI MASAYU PUSPANINGRUM</v>
          </cell>
          <cell r="C47">
            <v>20</v>
          </cell>
          <cell r="D47">
            <v>5</v>
          </cell>
          <cell r="E47">
            <v>20</v>
          </cell>
          <cell r="F47">
            <v>5</v>
          </cell>
          <cell r="G47">
            <v>10</v>
          </cell>
          <cell r="H47">
            <v>10</v>
          </cell>
          <cell r="I47">
            <v>0</v>
          </cell>
          <cell r="J47">
            <v>10</v>
          </cell>
          <cell r="K47">
            <v>16</v>
          </cell>
          <cell r="L47">
            <v>4</v>
          </cell>
          <cell r="M47">
            <v>16</v>
          </cell>
          <cell r="N47">
            <v>4</v>
          </cell>
          <cell r="O47">
            <v>8</v>
          </cell>
          <cell r="P47">
            <v>8</v>
          </cell>
          <cell r="Q47">
            <v>0</v>
          </cell>
          <cell r="R47">
            <v>8</v>
          </cell>
          <cell r="S47">
            <v>36</v>
          </cell>
          <cell r="T47">
            <v>9</v>
          </cell>
          <cell r="U47">
            <v>36</v>
          </cell>
          <cell r="V47">
            <v>9</v>
          </cell>
          <cell r="W47">
            <v>18</v>
          </cell>
          <cell r="X47">
            <v>18</v>
          </cell>
          <cell r="Y47">
            <v>0</v>
          </cell>
          <cell r="Z47">
            <v>18</v>
          </cell>
          <cell r="AA47" t="str">
            <v xml:space="preserve">Ananda NARESWARI MASAYU PUSPANINGRUM sangat baik dalam ketaatan beribadah, berperilaku syukur, dan sudah mampu meningkatkan sikap toleransi dalam beribadah, </v>
          </cell>
        </row>
        <row r="48">
          <cell r="A48">
            <v>42</v>
          </cell>
          <cell r="B48" t="str">
            <v>NOVA SASMYTA</v>
          </cell>
          <cell r="C48">
            <v>20</v>
          </cell>
          <cell r="D48">
            <v>5</v>
          </cell>
          <cell r="E48">
            <v>20</v>
          </cell>
          <cell r="F48">
            <v>5</v>
          </cell>
          <cell r="G48">
            <v>10</v>
          </cell>
          <cell r="H48">
            <v>10</v>
          </cell>
          <cell r="I48">
            <v>0</v>
          </cell>
          <cell r="J48">
            <v>10</v>
          </cell>
          <cell r="K48">
            <v>16</v>
          </cell>
          <cell r="L48">
            <v>4</v>
          </cell>
          <cell r="M48">
            <v>16</v>
          </cell>
          <cell r="N48">
            <v>4</v>
          </cell>
          <cell r="O48">
            <v>8</v>
          </cell>
          <cell r="P48">
            <v>8</v>
          </cell>
          <cell r="Q48">
            <v>0</v>
          </cell>
          <cell r="R48">
            <v>8</v>
          </cell>
          <cell r="S48">
            <v>36</v>
          </cell>
          <cell r="T48">
            <v>9</v>
          </cell>
          <cell r="U48">
            <v>36</v>
          </cell>
          <cell r="V48">
            <v>9</v>
          </cell>
          <cell r="W48">
            <v>18</v>
          </cell>
          <cell r="X48">
            <v>18</v>
          </cell>
          <cell r="Y48">
            <v>0</v>
          </cell>
          <cell r="Z48">
            <v>18</v>
          </cell>
          <cell r="AA48" t="str">
            <v xml:space="preserve">Ananda NOVA SASMYTA sangat baik dalam ketaatan beribadah, berperilaku syukur, dan sudah mampu meningkatkan sikap toleransi dalam beribadah, </v>
          </cell>
        </row>
        <row r="49">
          <cell r="A49">
            <v>43</v>
          </cell>
          <cell r="B49" t="str">
            <v>RIDHA RAHMATUL AULA RIDWAN</v>
          </cell>
          <cell r="C49">
            <v>20</v>
          </cell>
          <cell r="D49">
            <v>5</v>
          </cell>
          <cell r="E49">
            <v>20</v>
          </cell>
          <cell r="F49">
            <v>5</v>
          </cell>
          <cell r="G49">
            <v>10</v>
          </cell>
          <cell r="H49">
            <v>10</v>
          </cell>
          <cell r="I49">
            <v>0</v>
          </cell>
          <cell r="J49">
            <v>10</v>
          </cell>
          <cell r="K49">
            <v>16</v>
          </cell>
          <cell r="L49">
            <v>4</v>
          </cell>
          <cell r="M49">
            <v>16</v>
          </cell>
          <cell r="N49">
            <v>4</v>
          </cell>
          <cell r="O49">
            <v>8</v>
          </cell>
          <cell r="P49">
            <v>8</v>
          </cell>
          <cell r="Q49">
            <v>0</v>
          </cell>
          <cell r="R49">
            <v>8</v>
          </cell>
          <cell r="S49">
            <v>36</v>
          </cell>
          <cell r="T49">
            <v>9</v>
          </cell>
          <cell r="U49">
            <v>36</v>
          </cell>
          <cell r="V49">
            <v>9</v>
          </cell>
          <cell r="W49">
            <v>18</v>
          </cell>
          <cell r="X49">
            <v>18</v>
          </cell>
          <cell r="Y49">
            <v>0</v>
          </cell>
          <cell r="Z49">
            <v>18</v>
          </cell>
          <cell r="AA49" t="str">
            <v xml:space="preserve">Ananda RIDHA RAHMATUL AULA RIDWAN sangat baik dalam ketaatan beribadah, berperilaku syukur, dan sudah mampu meningkatkan sikap toleransi dalam beribadah, </v>
          </cell>
        </row>
        <row r="50">
          <cell r="A50">
            <v>44</v>
          </cell>
          <cell r="B50" t="str">
            <v>RIFDA SALSABILA PURNAMA</v>
          </cell>
          <cell r="C50">
            <v>20</v>
          </cell>
          <cell r="D50">
            <v>5</v>
          </cell>
          <cell r="E50">
            <v>20</v>
          </cell>
          <cell r="F50">
            <v>5</v>
          </cell>
          <cell r="G50">
            <v>10</v>
          </cell>
          <cell r="H50">
            <v>10</v>
          </cell>
          <cell r="I50">
            <v>0</v>
          </cell>
          <cell r="J50">
            <v>10</v>
          </cell>
          <cell r="K50">
            <v>16</v>
          </cell>
          <cell r="L50">
            <v>4</v>
          </cell>
          <cell r="M50">
            <v>16</v>
          </cell>
          <cell r="N50">
            <v>4</v>
          </cell>
          <cell r="O50">
            <v>8</v>
          </cell>
          <cell r="P50">
            <v>8</v>
          </cell>
          <cell r="Q50">
            <v>0</v>
          </cell>
          <cell r="R50">
            <v>8</v>
          </cell>
          <cell r="S50">
            <v>36</v>
          </cell>
          <cell r="T50">
            <v>9</v>
          </cell>
          <cell r="U50">
            <v>36</v>
          </cell>
          <cell r="V50">
            <v>9</v>
          </cell>
          <cell r="W50">
            <v>18</v>
          </cell>
          <cell r="X50">
            <v>18</v>
          </cell>
          <cell r="Y50">
            <v>0</v>
          </cell>
          <cell r="Z50">
            <v>18</v>
          </cell>
          <cell r="AA50" t="str">
            <v xml:space="preserve">Ananda RIFDA SALSABILA PURNAMA sangat baik dalam ketaatan beribadah, berperilaku syukur, dan sudah mampu meningkatkan sikap toleransi dalam beribadah, </v>
          </cell>
        </row>
        <row r="51">
          <cell r="A51">
            <v>45</v>
          </cell>
          <cell r="B51" t="str">
            <v>RIZKI INTAN KURNIAENDAH</v>
          </cell>
          <cell r="C51">
            <v>20</v>
          </cell>
          <cell r="D51">
            <v>5</v>
          </cell>
          <cell r="E51">
            <v>20</v>
          </cell>
          <cell r="F51">
            <v>5</v>
          </cell>
          <cell r="G51">
            <v>10</v>
          </cell>
          <cell r="H51">
            <v>10</v>
          </cell>
          <cell r="I51">
            <v>0</v>
          </cell>
          <cell r="J51">
            <v>10</v>
          </cell>
          <cell r="K51">
            <v>16</v>
          </cell>
          <cell r="L51">
            <v>4</v>
          </cell>
          <cell r="M51">
            <v>16</v>
          </cell>
          <cell r="N51">
            <v>4</v>
          </cell>
          <cell r="O51">
            <v>8</v>
          </cell>
          <cell r="P51">
            <v>8</v>
          </cell>
          <cell r="Q51">
            <v>0</v>
          </cell>
          <cell r="R51">
            <v>8</v>
          </cell>
          <cell r="S51">
            <v>36</v>
          </cell>
          <cell r="T51">
            <v>9</v>
          </cell>
          <cell r="U51">
            <v>36</v>
          </cell>
          <cell r="V51">
            <v>9</v>
          </cell>
          <cell r="W51">
            <v>18</v>
          </cell>
          <cell r="X51">
            <v>18</v>
          </cell>
          <cell r="Y51">
            <v>0</v>
          </cell>
          <cell r="Z51">
            <v>18</v>
          </cell>
          <cell r="AA51" t="str">
            <v xml:space="preserve">Ananda RIZKI INTAN KURNIAENDAH sangat baik dalam ketaatan beribadah, berperilaku syukur, dan sudah mampu meningkatkan sikap toleransi dalam beribadah, </v>
          </cell>
        </row>
        <row r="52">
          <cell r="A52">
            <v>46</v>
          </cell>
          <cell r="B52" t="str">
            <v>RIZKY FIRMANSYAH</v>
          </cell>
          <cell r="C52">
            <v>20</v>
          </cell>
          <cell r="D52">
            <v>5</v>
          </cell>
          <cell r="E52">
            <v>20</v>
          </cell>
          <cell r="F52">
            <v>5</v>
          </cell>
          <cell r="G52">
            <v>10</v>
          </cell>
          <cell r="H52">
            <v>10</v>
          </cell>
          <cell r="I52">
            <v>0</v>
          </cell>
          <cell r="J52">
            <v>10</v>
          </cell>
          <cell r="K52">
            <v>16</v>
          </cell>
          <cell r="L52">
            <v>4</v>
          </cell>
          <cell r="M52">
            <v>16</v>
          </cell>
          <cell r="N52">
            <v>4</v>
          </cell>
          <cell r="O52">
            <v>8</v>
          </cell>
          <cell r="P52">
            <v>8</v>
          </cell>
          <cell r="Q52">
            <v>0</v>
          </cell>
          <cell r="R52">
            <v>8</v>
          </cell>
          <cell r="S52">
            <v>36</v>
          </cell>
          <cell r="T52">
            <v>9</v>
          </cell>
          <cell r="U52">
            <v>36</v>
          </cell>
          <cell r="V52">
            <v>9</v>
          </cell>
          <cell r="W52">
            <v>18</v>
          </cell>
          <cell r="X52">
            <v>18</v>
          </cell>
          <cell r="Y52">
            <v>0</v>
          </cell>
          <cell r="Z52">
            <v>18</v>
          </cell>
          <cell r="AA52" t="str">
            <v xml:space="preserve">Ananda RIZKY FIRMANSYAH sangat baik dalam ketaatan beribadah, berperilaku syukur, dan sudah mampu meningkatkan sikap toleransi dalam beribadah, </v>
          </cell>
        </row>
        <row r="53">
          <cell r="A53">
            <v>47</v>
          </cell>
          <cell r="B53" t="str">
            <v>SAFIRA NUR LAYLA RAMADHANI</v>
          </cell>
          <cell r="C53">
            <v>20</v>
          </cell>
          <cell r="D53">
            <v>5</v>
          </cell>
          <cell r="E53">
            <v>20</v>
          </cell>
          <cell r="F53">
            <v>5</v>
          </cell>
          <cell r="G53">
            <v>10</v>
          </cell>
          <cell r="H53">
            <v>10</v>
          </cell>
          <cell r="I53">
            <v>0</v>
          </cell>
          <cell r="J53">
            <v>10</v>
          </cell>
          <cell r="K53">
            <v>16</v>
          </cell>
          <cell r="L53">
            <v>4</v>
          </cell>
          <cell r="M53">
            <v>16</v>
          </cell>
          <cell r="N53">
            <v>4</v>
          </cell>
          <cell r="O53">
            <v>8</v>
          </cell>
          <cell r="P53">
            <v>8</v>
          </cell>
          <cell r="Q53">
            <v>0</v>
          </cell>
          <cell r="R53">
            <v>8</v>
          </cell>
          <cell r="S53">
            <v>36</v>
          </cell>
          <cell r="T53">
            <v>9</v>
          </cell>
          <cell r="U53">
            <v>36</v>
          </cell>
          <cell r="V53">
            <v>9</v>
          </cell>
          <cell r="W53">
            <v>18</v>
          </cell>
          <cell r="X53">
            <v>18</v>
          </cell>
          <cell r="Y53">
            <v>0</v>
          </cell>
          <cell r="Z53">
            <v>18</v>
          </cell>
          <cell r="AA53" t="str">
            <v xml:space="preserve">Ananda SAFIRA NUR LAYLA RAMADHANI sangat baik dalam ketaatan beribadah, berperilaku syukur, dan sudah mampu meningkatkan sikap toleransi dalam beribadah, </v>
          </cell>
        </row>
        <row r="54">
          <cell r="A54">
            <v>48</v>
          </cell>
          <cell r="B54" t="str">
            <v>SHANASTRI RUFAIDA</v>
          </cell>
          <cell r="C54">
            <v>20</v>
          </cell>
          <cell r="D54">
            <v>5</v>
          </cell>
          <cell r="E54">
            <v>20</v>
          </cell>
          <cell r="F54">
            <v>5</v>
          </cell>
          <cell r="G54">
            <v>10</v>
          </cell>
          <cell r="H54">
            <v>10</v>
          </cell>
          <cell r="I54">
            <v>0</v>
          </cell>
          <cell r="J54">
            <v>10</v>
          </cell>
          <cell r="K54">
            <v>16</v>
          </cell>
          <cell r="L54">
            <v>4</v>
          </cell>
          <cell r="M54">
            <v>16</v>
          </cell>
          <cell r="N54">
            <v>4</v>
          </cell>
          <cell r="O54">
            <v>8</v>
          </cell>
          <cell r="P54">
            <v>8</v>
          </cell>
          <cell r="Q54">
            <v>0</v>
          </cell>
          <cell r="R54">
            <v>8</v>
          </cell>
          <cell r="S54">
            <v>36</v>
          </cell>
          <cell r="T54">
            <v>9</v>
          </cell>
          <cell r="U54">
            <v>36</v>
          </cell>
          <cell r="V54">
            <v>9</v>
          </cell>
          <cell r="W54">
            <v>18</v>
          </cell>
          <cell r="X54">
            <v>18</v>
          </cell>
          <cell r="Y54">
            <v>0</v>
          </cell>
          <cell r="Z54">
            <v>18</v>
          </cell>
          <cell r="AA54" t="str">
            <v xml:space="preserve">Ananda SHANASTRI RUFAIDA sangat baik dalam ketaatan beribadah, berperilaku syukur, dan sudah mampu meningkatkan sikap toleransi dalam beribadah, </v>
          </cell>
        </row>
        <row r="55">
          <cell r="A55">
            <v>49</v>
          </cell>
          <cell r="B55" t="str">
            <v>SHIAM SAHARA</v>
          </cell>
          <cell r="C55">
            <v>20</v>
          </cell>
          <cell r="D55">
            <v>5</v>
          </cell>
          <cell r="E55">
            <v>20</v>
          </cell>
          <cell r="F55">
            <v>5</v>
          </cell>
          <cell r="G55">
            <v>10</v>
          </cell>
          <cell r="H55">
            <v>10</v>
          </cell>
          <cell r="I55">
            <v>0</v>
          </cell>
          <cell r="J55">
            <v>10</v>
          </cell>
          <cell r="K55">
            <v>16</v>
          </cell>
          <cell r="L55">
            <v>4</v>
          </cell>
          <cell r="M55">
            <v>16</v>
          </cell>
          <cell r="N55">
            <v>4</v>
          </cell>
          <cell r="O55">
            <v>8</v>
          </cell>
          <cell r="P55">
            <v>8</v>
          </cell>
          <cell r="Q55">
            <v>0</v>
          </cell>
          <cell r="R55">
            <v>8</v>
          </cell>
          <cell r="S55">
            <v>36</v>
          </cell>
          <cell r="T55">
            <v>9</v>
          </cell>
          <cell r="U55">
            <v>36</v>
          </cell>
          <cell r="V55">
            <v>9</v>
          </cell>
          <cell r="W55">
            <v>18</v>
          </cell>
          <cell r="X55">
            <v>18</v>
          </cell>
          <cell r="Y55">
            <v>0</v>
          </cell>
          <cell r="Z55">
            <v>18</v>
          </cell>
          <cell r="AA55" t="str">
            <v xml:space="preserve">Ananda SHIAM SAHARA sangat baik dalam ketaatan beribadah, berperilaku syukur, dan sudah mampu meningkatkan sikap toleransi dalam beribadah, </v>
          </cell>
        </row>
        <row r="56">
          <cell r="A56">
            <v>50</v>
          </cell>
          <cell r="B56" t="str">
            <v>SUSAN APRILIA PUTRI</v>
          </cell>
          <cell r="C56">
            <v>20</v>
          </cell>
          <cell r="D56">
            <v>5</v>
          </cell>
          <cell r="E56">
            <v>20</v>
          </cell>
          <cell r="F56">
            <v>5</v>
          </cell>
          <cell r="G56">
            <v>10</v>
          </cell>
          <cell r="H56">
            <v>10</v>
          </cell>
          <cell r="I56">
            <v>0</v>
          </cell>
          <cell r="J56">
            <v>10</v>
          </cell>
          <cell r="K56">
            <v>16</v>
          </cell>
          <cell r="L56">
            <v>4</v>
          </cell>
          <cell r="M56">
            <v>16</v>
          </cell>
          <cell r="N56">
            <v>4</v>
          </cell>
          <cell r="O56">
            <v>8</v>
          </cell>
          <cell r="P56">
            <v>8</v>
          </cell>
          <cell r="Q56">
            <v>0</v>
          </cell>
          <cell r="R56">
            <v>8</v>
          </cell>
          <cell r="S56">
            <v>36</v>
          </cell>
          <cell r="T56">
            <v>9</v>
          </cell>
          <cell r="U56">
            <v>36</v>
          </cell>
          <cell r="V56">
            <v>9</v>
          </cell>
          <cell r="W56">
            <v>18</v>
          </cell>
          <cell r="X56">
            <v>18</v>
          </cell>
          <cell r="Y56">
            <v>0</v>
          </cell>
          <cell r="Z56">
            <v>18</v>
          </cell>
          <cell r="AA56" t="str">
            <v xml:space="preserve">Ananda SUSAN APRILIA PUTRI sangat baik dalam ketaatan beribadah, berperilaku syukur, dan sudah mampu meningkatkan sikap toleransi dalam beribadah, </v>
          </cell>
        </row>
      </sheetData>
      <sheetData sheetId="10"/>
      <sheetData sheetId="11">
        <row r="11">
          <cell r="A11">
            <v>1</v>
          </cell>
          <cell r="B11" t="str">
            <v>AZKA AFINA KHOIRUL IZA</v>
          </cell>
          <cell r="C11">
            <v>9</v>
          </cell>
          <cell r="D11">
            <v>5</v>
          </cell>
          <cell r="E11">
            <v>10</v>
          </cell>
          <cell r="F11">
            <v>5</v>
          </cell>
          <cell r="G11">
            <v>8</v>
          </cell>
          <cell r="H11">
            <v>7</v>
          </cell>
          <cell r="I11">
            <v>7</v>
          </cell>
          <cell r="J11">
            <v>5</v>
          </cell>
          <cell r="K11">
            <v>9</v>
          </cell>
          <cell r="L11">
            <v>7</v>
          </cell>
          <cell r="M11">
            <v>6</v>
          </cell>
          <cell r="N11">
            <v>9</v>
          </cell>
          <cell r="O11">
            <v>7</v>
          </cell>
          <cell r="P11">
            <v>4</v>
          </cell>
          <cell r="Q11">
            <v>8</v>
          </cell>
          <cell r="R11">
            <v>4</v>
          </cell>
          <cell r="S11">
            <v>7</v>
          </cell>
          <cell r="T11">
            <v>6</v>
          </cell>
          <cell r="U11">
            <v>6</v>
          </cell>
          <cell r="V11">
            <v>2</v>
          </cell>
          <cell r="W11">
            <v>7</v>
          </cell>
          <cell r="X11">
            <v>5</v>
          </cell>
          <cell r="Y11">
            <v>5</v>
          </cell>
          <cell r="Z11">
            <v>7</v>
          </cell>
          <cell r="AA11">
            <v>16</v>
          </cell>
          <cell r="AB11">
            <v>9</v>
          </cell>
          <cell r="AC11">
            <v>18</v>
          </cell>
          <cell r="AD11">
            <v>9</v>
          </cell>
          <cell r="AE11">
            <v>15</v>
          </cell>
          <cell r="AF11">
            <v>13</v>
          </cell>
          <cell r="AG11">
            <v>13</v>
          </cell>
          <cell r="AH11">
            <v>7</v>
          </cell>
          <cell r="AI11">
            <v>16</v>
          </cell>
          <cell r="AJ11">
            <v>12</v>
          </cell>
          <cell r="AK11">
            <v>11</v>
          </cell>
          <cell r="AL11">
            <v>16</v>
          </cell>
          <cell r="AM11" t="str">
            <v xml:space="preserve">Ananda AZKA AFINA KHOIRUL IZA,  sangat jujur, disiplin, tanggung jawab, santun, peduli, dan sudah mampu meningkatkan sikap percaya diri, </v>
          </cell>
        </row>
        <row r="12">
          <cell r="A12">
            <v>2</v>
          </cell>
          <cell r="B12" t="str">
            <v>BAGUS WIDA KANAKA</v>
          </cell>
          <cell r="C12">
            <v>20</v>
          </cell>
          <cell r="D12">
            <v>5</v>
          </cell>
          <cell r="E12">
            <v>20</v>
          </cell>
          <cell r="F12">
            <v>5</v>
          </cell>
          <cell r="G12">
            <v>0</v>
          </cell>
          <cell r="H12">
            <v>0</v>
          </cell>
          <cell r="I12">
            <v>0</v>
          </cell>
          <cell r="J12">
            <v>0</v>
          </cell>
          <cell r="K12">
            <v>10</v>
          </cell>
          <cell r="L12">
            <v>10</v>
          </cell>
          <cell r="M12">
            <v>0</v>
          </cell>
          <cell r="N12">
            <v>10</v>
          </cell>
          <cell r="O12">
            <v>16</v>
          </cell>
          <cell r="P12">
            <v>4</v>
          </cell>
          <cell r="Q12">
            <v>16</v>
          </cell>
          <cell r="R12">
            <v>4</v>
          </cell>
          <cell r="S12">
            <v>0</v>
          </cell>
          <cell r="T12">
            <v>0</v>
          </cell>
          <cell r="U12">
            <v>0</v>
          </cell>
          <cell r="V12">
            <v>0</v>
          </cell>
          <cell r="W12">
            <v>8</v>
          </cell>
          <cell r="X12">
            <v>8</v>
          </cell>
          <cell r="Y12">
            <v>0</v>
          </cell>
          <cell r="Z12">
            <v>8</v>
          </cell>
          <cell r="AA12">
            <v>36</v>
          </cell>
          <cell r="AB12">
            <v>9</v>
          </cell>
          <cell r="AC12">
            <v>36</v>
          </cell>
          <cell r="AD12">
            <v>9</v>
          </cell>
          <cell r="AE12">
            <v>0</v>
          </cell>
          <cell r="AF12">
            <v>0</v>
          </cell>
          <cell r="AG12">
            <v>0</v>
          </cell>
          <cell r="AH12">
            <v>0</v>
          </cell>
          <cell r="AI12">
            <v>18</v>
          </cell>
          <cell r="AJ12">
            <v>18</v>
          </cell>
          <cell r="AK12">
            <v>0</v>
          </cell>
          <cell r="AL12">
            <v>18</v>
          </cell>
          <cell r="AM12" t="str">
            <v xml:space="preserve">Ananda BAGUS WIDA KANAKA,  sangat jujur, disiplin, dan sudah mampu meningkatkan sikap percaya diri, </v>
          </cell>
        </row>
        <row r="13">
          <cell r="A13">
            <v>3</v>
          </cell>
          <cell r="B13" t="str">
            <v>DENI FIRYA ATHALLAH PRADINAYA</v>
          </cell>
          <cell r="C13">
            <v>20</v>
          </cell>
          <cell r="D13">
            <v>5</v>
          </cell>
          <cell r="E13">
            <v>20</v>
          </cell>
          <cell r="F13">
            <v>5</v>
          </cell>
          <cell r="G13">
            <v>0</v>
          </cell>
          <cell r="H13">
            <v>0</v>
          </cell>
          <cell r="I13">
            <v>0</v>
          </cell>
          <cell r="J13">
            <v>0</v>
          </cell>
          <cell r="K13">
            <v>10</v>
          </cell>
          <cell r="L13">
            <v>10</v>
          </cell>
          <cell r="M13">
            <v>0</v>
          </cell>
          <cell r="N13">
            <v>10</v>
          </cell>
          <cell r="O13">
            <v>16</v>
          </cell>
          <cell r="P13">
            <v>4</v>
          </cell>
          <cell r="Q13">
            <v>16</v>
          </cell>
          <cell r="R13">
            <v>4</v>
          </cell>
          <cell r="S13">
            <v>0</v>
          </cell>
          <cell r="T13">
            <v>0</v>
          </cell>
          <cell r="U13">
            <v>0</v>
          </cell>
          <cell r="V13">
            <v>0</v>
          </cell>
          <cell r="W13">
            <v>8</v>
          </cell>
          <cell r="X13">
            <v>8</v>
          </cell>
          <cell r="Y13">
            <v>0</v>
          </cell>
          <cell r="Z13">
            <v>8</v>
          </cell>
          <cell r="AA13">
            <v>36</v>
          </cell>
          <cell r="AB13">
            <v>9</v>
          </cell>
          <cell r="AC13">
            <v>36</v>
          </cell>
          <cell r="AD13">
            <v>9</v>
          </cell>
          <cell r="AE13">
            <v>0</v>
          </cell>
          <cell r="AF13">
            <v>0</v>
          </cell>
          <cell r="AG13">
            <v>0</v>
          </cell>
          <cell r="AH13">
            <v>0</v>
          </cell>
          <cell r="AI13">
            <v>18</v>
          </cell>
          <cell r="AJ13">
            <v>18</v>
          </cell>
          <cell r="AK13">
            <v>0</v>
          </cell>
          <cell r="AL13">
            <v>18</v>
          </cell>
          <cell r="AM13" t="str">
            <v xml:space="preserve">Ananda DENI FIRYA ATHALLAH PRADINAYA,  sangat jujur, disiplin, dan sudah mampu meningkatkan sikap percaya diri, </v>
          </cell>
        </row>
        <row r="14">
          <cell r="A14">
            <v>4</v>
          </cell>
          <cell r="B14" t="str">
            <v>DEWI GALUH MULANSARI</v>
          </cell>
          <cell r="C14">
            <v>20</v>
          </cell>
          <cell r="D14">
            <v>5</v>
          </cell>
          <cell r="E14">
            <v>20</v>
          </cell>
          <cell r="F14">
            <v>5</v>
          </cell>
          <cell r="G14">
            <v>0</v>
          </cell>
          <cell r="H14">
            <v>0</v>
          </cell>
          <cell r="I14">
            <v>0</v>
          </cell>
          <cell r="J14">
            <v>0</v>
          </cell>
          <cell r="K14">
            <v>10</v>
          </cell>
          <cell r="L14">
            <v>10</v>
          </cell>
          <cell r="M14">
            <v>0</v>
          </cell>
          <cell r="N14">
            <v>10</v>
          </cell>
          <cell r="O14">
            <v>16</v>
          </cell>
          <cell r="P14">
            <v>4</v>
          </cell>
          <cell r="Q14">
            <v>16</v>
          </cell>
          <cell r="R14">
            <v>4</v>
          </cell>
          <cell r="S14">
            <v>0</v>
          </cell>
          <cell r="T14">
            <v>0</v>
          </cell>
          <cell r="U14">
            <v>0</v>
          </cell>
          <cell r="V14">
            <v>0</v>
          </cell>
          <cell r="W14">
            <v>8</v>
          </cell>
          <cell r="X14">
            <v>8</v>
          </cell>
          <cell r="Y14">
            <v>0</v>
          </cell>
          <cell r="Z14">
            <v>8</v>
          </cell>
          <cell r="AA14">
            <v>36</v>
          </cell>
          <cell r="AB14">
            <v>9</v>
          </cell>
          <cell r="AC14">
            <v>36</v>
          </cell>
          <cell r="AD14">
            <v>9</v>
          </cell>
          <cell r="AE14">
            <v>0</v>
          </cell>
          <cell r="AF14">
            <v>0</v>
          </cell>
          <cell r="AG14">
            <v>0</v>
          </cell>
          <cell r="AH14">
            <v>0</v>
          </cell>
          <cell r="AI14">
            <v>18</v>
          </cell>
          <cell r="AJ14">
            <v>18</v>
          </cell>
          <cell r="AK14">
            <v>0</v>
          </cell>
          <cell r="AL14">
            <v>18</v>
          </cell>
          <cell r="AM14" t="str">
            <v xml:space="preserve">Ananda DEWI GALUH MULANSARI,  sangat jujur, disiplin, dan sudah mampu meningkatkan sikap percaya diri, </v>
          </cell>
        </row>
        <row r="15">
          <cell r="A15">
            <v>5</v>
          </cell>
          <cell r="B15" t="str">
            <v>DIAN PUJI LESTARI</v>
          </cell>
          <cell r="C15">
            <v>20</v>
          </cell>
          <cell r="D15">
            <v>5</v>
          </cell>
          <cell r="E15">
            <v>20</v>
          </cell>
          <cell r="F15">
            <v>5</v>
          </cell>
          <cell r="G15">
            <v>0</v>
          </cell>
          <cell r="H15">
            <v>0</v>
          </cell>
          <cell r="I15">
            <v>0</v>
          </cell>
          <cell r="J15">
            <v>0</v>
          </cell>
          <cell r="K15">
            <v>10</v>
          </cell>
          <cell r="L15">
            <v>10</v>
          </cell>
          <cell r="M15">
            <v>0</v>
          </cell>
          <cell r="N15">
            <v>10</v>
          </cell>
          <cell r="O15">
            <v>16</v>
          </cell>
          <cell r="P15">
            <v>4</v>
          </cell>
          <cell r="Q15">
            <v>16</v>
          </cell>
          <cell r="R15">
            <v>4</v>
          </cell>
          <cell r="S15">
            <v>0</v>
          </cell>
          <cell r="T15">
            <v>0</v>
          </cell>
          <cell r="U15">
            <v>0</v>
          </cell>
          <cell r="V15">
            <v>0</v>
          </cell>
          <cell r="W15">
            <v>8</v>
          </cell>
          <cell r="X15">
            <v>8</v>
          </cell>
          <cell r="Y15">
            <v>0</v>
          </cell>
          <cell r="Z15">
            <v>8</v>
          </cell>
          <cell r="AA15">
            <v>36</v>
          </cell>
          <cell r="AB15">
            <v>9</v>
          </cell>
          <cell r="AC15">
            <v>36</v>
          </cell>
          <cell r="AD15">
            <v>9</v>
          </cell>
          <cell r="AE15">
            <v>0</v>
          </cell>
          <cell r="AF15">
            <v>0</v>
          </cell>
          <cell r="AG15">
            <v>0</v>
          </cell>
          <cell r="AH15">
            <v>0</v>
          </cell>
          <cell r="AI15">
            <v>18</v>
          </cell>
          <cell r="AJ15">
            <v>18</v>
          </cell>
          <cell r="AK15">
            <v>0</v>
          </cell>
          <cell r="AL15">
            <v>18</v>
          </cell>
          <cell r="AM15" t="str">
            <v xml:space="preserve">Ananda DIAN PUJI LESTARI,  sangat jujur, disiplin, dan sudah mampu meningkatkan sikap percaya diri, </v>
          </cell>
        </row>
        <row r="16">
          <cell r="A16">
            <v>6</v>
          </cell>
          <cell r="B16" t="str">
            <v>Hafidz Langgeng Prasetyo</v>
          </cell>
          <cell r="C16">
            <v>20</v>
          </cell>
          <cell r="D16">
            <v>5</v>
          </cell>
          <cell r="E16">
            <v>20</v>
          </cell>
          <cell r="F16">
            <v>5</v>
          </cell>
          <cell r="G16">
            <v>0</v>
          </cell>
          <cell r="H16">
            <v>0</v>
          </cell>
          <cell r="I16">
            <v>0</v>
          </cell>
          <cell r="J16">
            <v>0</v>
          </cell>
          <cell r="K16">
            <v>10</v>
          </cell>
          <cell r="L16">
            <v>10</v>
          </cell>
          <cell r="M16">
            <v>0</v>
          </cell>
          <cell r="N16">
            <v>10</v>
          </cell>
          <cell r="O16">
            <v>16</v>
          </cell>
          <cell r="P16">
            <v>4</v>
          </cell>
          <cell r="Q16">
            <v>16</v>
          </cell>
          <cell r="R16">
            <v>4</v>
          </cell>
          <cell r="S16">
            <v>0</v>
          </cell>
          <cell r="T16">
            <v>0</v>
          </cell>
          <cell r="U16">
            <v>0</v>
          </cell>
          <cell r="V16">
            <v>0</v>
          </cell>
          <cell r="W16">
            <v>8</v>
          </cell>
          <cell r="X16">
            <v>8</v>
          </cell>
          <cell r="Y16">
            <v>0</v>
          </cell>
          <cell r="Z16">
            <v>8</v>
          </cell>
          <cell r="AA16">
            <v>36</v>
          </cell>
          <cell r="AB16">
            <v>9</v>
          </cell>
          <cell r="AC16">
            <v>36</v>
          </cell>
          <cell r="AD16">
            <v>9</v>
          </cell>
          <cell r="AE16">
            <v>0</v>
          </cell>
          <cell r="AF16">
            <v>0</v>
          </cell>
          <cell r="AG16">
            <v>0</v>
          </cell>
          <cell r="AH16">
            <v>0</v>
          </cell>
          <cell r="AI16">
            <v>18</v>
          </cell>
          <cell r="AJ16">
            <v>18</v>
          </cell>
          <cell r="AK16">
            <v>0</v>
          </cell>
          <cell r="AL16">
            <v>18</v>
          </cell>
          <cell r="AM16" t="str">
            <v xml:space="preserve">Ananda Hafidz Langgeng Prasetyo,  sangat jujur, disiplin, dan sudah mampu meningkatkan sikap percaya diri, </v>
          </cell>
        </row>
        <row r="17">
          <cell r="A17">
            <v>7</v>
          </cell>
          <cell r="B17" t="str">
            <v>JALU ARTHA AJI MANGGALA HANDOKO</v>
          </cell>
          <cell r="C17">
            <v>20</v>
          </cell>
          <cell r="D17">
            <v>5</v>
          </cell>
          <cell r="E17">
            <v>20</v>
          </cell>
          <cell r="F17">
            <v>5</v>
          </cell>
          <cell r="G17">
            <v>0</v>
          </cell>
          <cell r="H17">
            <v>0</v>
          </cell>
          <cell r="I17">
            <v>0</v>
          </cell>
          <cell r="J17">
            <v>0</v>
          </cell>
          <cell r="K17">
            <v>10</v>
          </cell>
          <cell r="L17">
            <v>10</v>
          </cell>
          <cell r="M17">
            <v>0</v>
          </cell>
          <cell r="N17">
            <v>10</v>
          </cell>
          <cell r="O17">
            <v>16</v>
          </cell>
          <cell r="P17">
            <v>4</v>
          </cell>
          <cell r="Q17">
            <v>16</v>
          </cell>
          <cell r="R17">
            <v>4</v>
          </cell>
          <cell r="S17">
            <v>0</v>
          </cell>
          <cell r="T17">
            <v>0</v>
          </cell>
          <cell r="U17">
            <v>0</v>
          </cell>
          <cell r="V17">
            <v>0</v>
          </cell>
          <cell r="W17">
            <v>8</v>
          </cell>
          <cell r="X17">
            <v>8</v>
          </cell>
          <cell r="Y17">
            <v>0</v>
          </cell>
          <cell r="Z17">
            <v>8</v>
          </cell>
          <cell r="AA17">
            <v>36</v>
          </cell>
          <cell r="AB17">
            <v>9</v>
          </cell>
          <cell r="AC17">
            <v>36</v>
          </cell>
          <cell r="AD17">
            <v>9</v>
          </cell>
          <cell r="AE17">
            <v>0</v>
          </cell>
          <cell r="AF17">
            <v>0</v>
          </cell>
          <cell r="AG17">
            <v>0</v>
          </cell>
          <cell r="AH17">
            <v>0</v>
          </cell>
          <cell r="AI17">
            <v>18</v>
          </cell>
          <cell r="AJ17">
            <v>18</v>
          </cell>
          <cell r="AK17">
            <v>0</v>
          </cell>
          <cell r="AL17">
            <v>18</v>
          </cell>
          <cell r="AM17" t="str">
            <v xml:space="preserve">Ananda JALU ARTHA AJI MANGGALA HANDOKO,  sangat jujur, disiplin, dan sudah mampu meningkatkan sikap percaya diri, </v>
          </cell>
        </row>
        <row r="18">
          <cell r="A18">
            <v>8</v>
          </cell>
          <cell r="B18" t="str">
            <v>LAURENDHO RADIEFCA MURDIONO</v>
          </cell>
          <cell r="C18">
            <v>20</v>
          </cell>
          <cell r="D18">
            <v>5</v>
          </cell>
          <cell r="E18">
            <v>20</v>
          </cell>
          <cell r="F18">
            <v>5</v>
          </cell>
          <cell r="G18">
            <v>0</v>
          </cell>
          <cell r="H18">
            <v>0</v>
          </cell>
          <cell r="I18">
            <v>0</v>
          </cell>
          <cell r="J18">
            <v>0</v>
          </cell>
          <cell r="K18">
            <v>10</v>
          </cell>
          <cell r="L18">
            <v>10</v>
          </cell>
          <cell r="M18">
            <v>0</v>
          </cell>
          <cell r="N18">
            <v>10</v>
          </cell>
          <cell r="O18">
            <v>16</v>
          </cell>
          <cell r="P18">
            <v>4</v>
          </cell>
          <cell r="Q18">
            <v>16</v>
          </cell>
          <cell r="R18">
            <v>4</v>
          </cell>
          <cell r="S18">
            <v>0</v>
          </cell>
          <cell r="T18">
            <v>0</v>
          </cell>
          <cell r="U18">
            <v>0</v>
          </cell>
          <cell r="V18">
            <v>0</v>
          </cell>
          <cell r="W18">
            <v>8</v>
          </cell>
          <cell r="X18">
            <v>8</v>
          </cell>
          <cell r="Y18">
            <v>0</v>
          </cell>
          <cell r="Z18">
            <v>8</v>
          </cell>
          <cell r="AA18">
            <v>36</v>
          </cell>
          <cell r="AB18">
            <v>9</v>
          </cell>
          <cell r="AC18">
            <v>36</v>
          </cell>
          <cell r="AD18">
            <v>9</v>
          </cell>
          <cell r="AE18">
            <v>0</v>
          </cell>
          <cell r="AF18">
            <v>0</v>
          </cell>
          <cell r="AG18">
            <v>0</v>
          </cell>
          <cell r="AH18">
            <v>0</v>
          </cell>
          <cell r="AI18">
            <v>18</v>
          </cell>
          <cell r="AJ18">
            <v>18</v>
          </cell>
          <cell r="AK18">
            <v>0</v>
          </cell>
          <cell r="AL18">
            <v>18</v>
          </cell>
          <cell r="AM18" t="str">
            <v xml:space="preserve">Ananda LAURENDHO RADIEFCA MURDIONO,  sangat jujur, disiplin, dan sudah mampu meningkatkan sikap percaya diri, </v>
          </cell>
        </row>
        <row r="19">
          <cell r="A19">
            <v>9</v>
          </cell>
          <cell r="B19" t="str">
            <v>MARSYA MAYDINA DWI RISQITA</v>
          </cell>
          <cell r="C19">
            <v>20</v>
          </cell>
          <cell r="D19">
            <v>5</v>
          </cell>
          <cell r="E19">
            <v>20</v>
          </cell>
          <cell r="F19">
            <v>5</v>
          </cell>
          <cell r="G19">
            <v>0</v>
          </cell>
          <cell r="H19">
            <v>0</v>
          </cell>
          <cell r="I19">
            <v>0</v>
          </cell>
          <cell r="J19">
            <v>0</v>
          </cell>
          <cell r="K19">
            <v>10</v>
          </cell>
          <cell r="L19">
            <v>10</v>
          </cell>
          <cell r="M19">
            <v>0</v>
          </cell>
          <cell r="N19">
            <v>10</v>
          </cell>
          <cell r="O19">
            <v>16</v>
          </cell>
          <cell r="P19">
            <v>4</v>
          </cell>
          <cell r="Q19">
            <v>16</v>
          </cell>
          <cell r="R19">
            <v>4</v>
          </cell>
          <cell r="S19">
            <v>0</v>
          </cell>
          <cell r="T19">
            <v>0</v>
          </cell>
          <cell r="U19">
            <v>0</v>
          </cell>
          <cell r="V19">
            <v>0</v>
          </cell>
          <cell r="W19">
            <v>8</v>
          </cell>
          <cell r="X19">
            <v>8</v>
          </cell>
          <cell r="Y19">
            <v>0</v>
          </cell>
          <cell r="Z19">
            <v>8</v>
          </cell>
          <cell r="AA19">
            <v>36</v>
          </cell>
          <cell r="AB19">
            <v>9</v>
          </cell>
          <cell r="AC19">
            <v>36</v>
          </cell>
          <cell r="AD19">
            <v>9</v>
          </cell>
          <cell r="AE19">
            <v>0</v>
          </cell>
          <cell r="AF19">
            <v>0</v>
          </cell>
          <cell r="AG19">
            <v>0</v>
          </cell>
          <cell r="AH19">
            <v>0</v>
          </cell>
          <cell r="AI19">
            <v>18</v>
          </cell>
          <cell r="AJ19">
            <v>18</v>
          </cell>
          <cell r="AK19">
            <v>0</v>
          </cell>
          <cell r="AL19">
            <v>18</v>
          </cell>
          <cell r="AM19" t="str">
            <v xml:space="preserve">Ananda MARSYA MAYDINA DWI RISQITA,  sangat jujur, disiplin, dan sudah mampu meningkatkan sikap percaya diri, </v>
          </cell>
        </row>
        <row r="20">
          <cell r="A20">
            <v>10</v>
          </cell>
          <cell r="B20" t="str">
            <v>MILA SARASWATI</v>
          </cell>
          <cell r="C20">
            <v>20</v>
          </cell>
          <cell r="D20">
            <v>5</v>
          </cell>
          <cell r="E20">
            <v>20</v>
          </cell>
          <cell r="F20">
            <v>5</v>
          </cell>
          <cell r="G20">
            <v>0</v>
          </cell>
          <cell r="H20">
            <v>0</v>
          </cell>
          <cell r="I20">
            <v>0</v>
          </cell>
          <cell r="J20">
            <v>0</v>
          </cell>
          <cell r="K20">
            <v>10</v>
          </cell>
          <cell r="L20">
            <v>10</v>
          </cell>
          <cell r="M20">
            <v>0</v>
          </cell>
          <cell r="N20">
            <v>10</v>
          </cell>
          <cell r="O20">
            <v>16</v>
          </cell>
          <cell r="P20">
            <v>4</v>
          </cell>
          <cell r="Q20">
            <v>16</v>
          </cell>
          <cell r="R20">
            <v>4</v>
          </cell>
          <cell r="S20">
            <v>0</v>
          </cell>
          <cell r="T20">
            <v>0</v>
          </cell>
          <cell r="U20">
            <v>0</v>
          </cell>
          <cell r="V20">
            <v>0</v>
          </cell>
          <cell r="W20">
            <v>8</v>
          </cell>
          <cell r="X20">
            <v>8</v>
          </cell>
          <cell r="Y20">
            <v>0</v>
          </cell>
          <cell r="Z20">
            <v>8</v>
          </cell>
          <cell r="AA20">
            <v>36</v>
          </cell>
          <cell r="AB20">
            <v>9</v>
          </cell>
          <cell r="AC20">
            <v>36</v>
          </cell>
          <cell r="AD20">
            <v>9</v>
          </cell>
          <cell r="AE20">
            <v>0</v>
          </cell>
          <cell r="AF20">
            <v>0</v>
          </cell>
          <cell r="AG20">
            <v>0</v>
          </cell>
          <cell r="AH20">
            <v>0</v>
          </cell>
          <cell r="AI20">
            <v>18</v>
          </cell>
          <cell r="AJ20">
            <v>18</v>
          </cell>
          <cell r="AK20">
            <v>0</v>
          </cell>
          <cell r="AL20">
            <v>18</v>
          </cell>
          <cell r="AM20" t="str">
            <v xml:space="preserve">Ananda MILA SARASWATI,  sangat jujur, disiplin, dan sudah mampu meningkatkan sikap percaya diri, </v>
          </cell>
        </row>
        <row r="21">
          <cell r="A21">
            <v>11</v>
          </cell>
          <cell r="B21" t="str">
            <v>MUHAMMAD ARKAN ALLY RACHMAD</v>
          </cell>
          <cell r="C21">
            <v>20</v>
          </cell>
          <cell r="D21">
            <v>5</v>
          </cell>
          <cell r="E21">
            <v>20</v>
          </cell>
          <cell r="F21">
            <v>5</v>
          </cell>
          <cell r="G21">
            <v>0</v>
          </cell>
          <cell r="H21">
            <v>0</v>
          </cell>
          <cell r="I21">
            <v>0</v>
          </cell>
          <cell r="J21">
            <v>0</v>
          </cell>
          <cell r="K21">
            <v>10</v>
          </cell>
          <cell r="L21">
            <v>10</v>
          </cell>
          <cell r="M21">
            <v>0</v>
          </cell>
          <cell r="N21">
            <v>10</v>
          </cell>
          <cell r="O21">
            <v>16</v>
          </cell>
          <cell r="P21">
            <v>4</v>
          </cell>
          <cell r="Q21">
            <v>16</v>
          </cell>
          <cell r="R21">
            <v>4</v>
          </cell>
          <cell r="S21">
            <v>0</v>
          </cell>
          <cell r="T21">
            <v>0</v>
          </cell>
          <cell r="U21">
            <v>0</v>
          </cell>
          <cell r="V21">
            <v>2</v>
          </cell>
          <cell r="W21">
            <v>8</v>
          </cell>
          <cell r="X21">
            <v>8</v>
          </cell>
          <cell r="Y21">
            <v>0</v>
          </cell>
          <cell r="Z21">
            <v>8</v>
          </cell>
          <cell r="AA21">
            <v>36</v>
          </cell>
          <cell r="AB21">
            <v>9</v>
          </cell>
          <cell r="AC21">
            <v>36</v>
          </cell>
          <cell r="AD21">
            <v>9</v>
          </cell>
          <cell r="AE21">
            <v>0</v>
          </cell>
          <cell r="AF21">
            <v>0</v>
          </cell>
          <cell r="AG21">
            <v>0</v>
          </cell>
          <cell r="AH21">
            <v>2</v>
          </cell>
          <cell r="AI21">
            <v>18</v>
          </cell>
          <cell r="AJ21">
            <v>18</v>
          </cell>
          <cell r="AK21">
            <v>0</v>
          </cell>
          <cell r="AL21">
            <v>18</v>
          </cell>
          <cell r="AM21" t="str">
            <v xml:space="preserve">Ananda MUHAMMAD ARKAN ALLY RACHMAD,  sangat jujur, disiplin, dan sudah mampu meningkatkan sikap santun, percaya diri, </v>
          </cell>
        </row>
        <row r="22">
          <cell r="A22">
            <v>12</v>
          </cell>
          <cell r="B22" t="str">
            <v>MUHAMMAD REVIAN ABDULLOH FAQIH</v>
          </cell>
          <cell r="C22">
            <v>20</v>
          </cell>
          <cell r="D22">
            <v>5</v>
          </cell>
          <cell r="E22">
            <v>20</v>
          </cell>
          <cell r="F22">
            <v>5</v>
          </cell>
          <cell r="G22">
            <v>0</v>
          </cell>
          <cell r="H22">
            <v>0</v>
          </cell>
          <cell r="I22">
            <v>0</v>
          </cell>
          <cell r="J22">
            <v>0</v>
          </cell>
          <cell r="K22">
            <v>10</v>
          </cell>
          <cell r="L22">
            <v>10</v>
          </cell>
          <cell r="M22">
            <v>0</v>
          </cell>
          <cell r="N22">
            <v>10</v>
          </cell>
          <cell r="O22">
            <v>16</v>
          </cell>
          <cell r="P22">
            <v>4</v>
          </cell>
          <cell r="Q22">
            <v>16</v>
          </cell>
          <cell r="R22">
            <v>4</v>
          </cell>
          <cell r="S22">
            <v>0</v>
          </cell>
          <cell r="T22">
            <v>0</v>
          </cell>
          <cell r="U22">
            <v>0</v>
          </cell>
          <cell r="V22">
            <v>0</v>
          </cell>
          <cell r="W22">
            <v>8</v>
          </cell>
          <cell r="X22">
            <v>8</v>
          </cell>
          <cell r="Y22">
            <v>0</v>
          </cell>
          <cell r="Z22">
            <v>8</v>
          </cell>
          <cell r="AA22">
            <v>36</v>
          </cell>
          <cell r="AB22">
            <v>9</v>
          </cell>
          <cell r="AC22">
            <v>36</v>
          </cell>
          <cell r="AD22">
            <v>9</v>
          </cell>
          <cell r="AE22">
            <v>0</v>
          </cell>
          <cell r="AF22">
            <v>0</v>
          </cell>
          <cell r="AG22">
            <v>0</v>
          </cell>
          <cell r="AH22">
            <v>0</v>
          </cell>
          <cell r="AI22">
            <v>18</v>
          </cell>
          <cell r="AJ22">
            <v>18</v>
          </cell>
          <cell r="AK22">
            <v>0</v>
          </cell>
          <cell r="AL22">
            <v>18</v>
          </cell>
          <cell r="AM22" t="str">
            <v xml:space="preserve">Ananda MUHAMMAD REVIAN ABDULLOH FAQIH,  sangat jujur, disiplin, dan sudah mampu meningkatkan sikap percaya diri, </v>
          </cell>
        </row>
        <row r="23">
          <cell r="A23">
            <v>13</v>
          </cell>
          <cell r="B23" t="str">
            <v>NABILA AYUNINGTIAS</v>
          </cell>
          <cell r="C23">
            <v>20</v>
          </cell>
          <cell r="D23">
            <v>5</v>
          </cell>
          <cell r="E23">
            <v>20</v>
          </cell>
          <cell r="F23">
            <v>5</v>
          </cell>
          <cell r="G23">
            <v>0</v>
          </cell>
          <cell r="H23">
            <v>0</v>
          </cell>
          <cell r="I23">
            <v>0</v>
          </cell>
          <cell r="J23">
            <v>0</v>
          </cell>
          <cell r="K23">
            <v>10</v>
          </cell>
          <cell r="L23">
            <v>10</v>
          </cell>
          <cell r="M23">
            <v>0</v>
          </cell>
          <cell r="N23">
            <v>10</v>
          </cell>
          <cell r="O23">
            <v>16</v>
          </cell>
          <cell r="P23">
            <v>4</v>
          </cell>
          <cell r="Q23">
            <v>16</v>
          </cell>
          <cell r="R23">
            <v>4</v>
          </cell>
          <cell r="S23">
            <v>0</v>
          </cell>
          <cell r="T23">
            <v>0</v>
          </cell>
          <cell r="U23">
            <v>0</v>
          </cell>
          <cell r="V23">
            <v>0</v>
          </cell>
          <cell r="W23">
            <v>8</v>
          </cell>
          <cell r="X23">
            <v>8</v>
          </cell>
          <cell r="Y23">
            <v>0</v>
          </cell>
          <cell r="Z23">
            <v>8</v>
          </cell>
          <cell r="AA23">
            <v>36</v>
          </cell>
          <cell r="AB23">
            <v>9</v>
          </cell>
          <cell r="AC23">
            <v>36</v>
          </cell>
          <cell r="AD23">
            <v>9</v>
          </cell>
          <cell r="AE23">
            <v>0</v>
          </cell>
          <cell r="AF23">
            <v>0</v>
          </cell>
          <cell r="AG23">
            <v>0</v>
          </cell>
          <cell r="AH23">
            <v>0</v>
          </cell>
          <cell r="AI23">
            <v>18</v>
          </cell>
          <cell r="AJ23">
            <v>18</v>
          </cell>
          <cell r="AK23">
            <v>0</v>
          </cell>
          <cell r="AL23">
            <v>18</v>
          </cell>
          <cell r="AM23" t="str">
            <v xml:space="preserve">Ananda NABILA AYUNINGTIAS,  sangat jujur, disiplin, dan sudah mampu meningkatkan sikap percaya diri, </v>
          </cell>
        </row>
        <row r="24">
          <cell r="A24">
            <v>14</v>
          </cell>
          <cell r="B24" t="str">
            <v>NARESWARI MASAYU PUSPANINGRUM</v>
          </cell>
          <cell r="C24">
            <v>20</v>
          </cell>
          <cell r="D24">
            <v>5</v>
          </cell>
          <cell r="E24">
            <v>20</v>
          </cell>
          <cell r="F24">
            <v>5</v>
          </cell>
          <cell r="G24">
            <v>0</v>
          </cell>
          <cell r="H24">
            <v>0</v>
          </cell>
          <cell r="I24">
            <v>0</v>
          </cell>
          <cell r="J24">
            <v>0</v>
          </cell>
          <cell r="K24">
            <v>10</v>
          </cell>
          <cell r="L24">
            <v>10</v>
          </cell>
          <cell r="M24">
            <v>0</v>
          </cell>
          <cell r="N24">
            <v>10</v>
          </cell>
          <cell r="O24">
            <v>16</v>
          </cell>
          <cell r="P24">
            <v>4</v>
          </cell>
          <cell r="Q24">
            <v>16</v>
          </cell>
          <cell r="R24">
            <v>4</v>
          </cell>
          <cell r="S24">
            <v>0</v>
          </cell>
          <cell r="T24">
            <v>0</v>
          </cell>
          <cell r="U24">
            <v>0</v>
          </cell>
          <cell r="V24">
            <v>0</v>
          </cell>
          <cell r="W24">
            <v>8</v>
          </cell>
          <cell r="X24">
            <v>8</v>
          </cell>
          <cell r="Y24">
            <v>0</v>
          </cell>
          <cell r="Z24">
            <v>8</v>
          </cell>
          <cell r="AA24">
            <v>36</v>
          </cell>
          <cell r="AB24">
            <v>9</v>
          </cell>
          <cell r="AC24">
            <v>36</v>
          </cell>
          <cell r="AD24">
            <v>9</v>
          </cell>
          <cell r="AE24">
            <v>0</v>
          </cell>
          <cell r="AF24">
            <v>0</v>
          </cell>
          <cell r="AG24">
            <v>0</v>
          </cell>
          <cell r="AH24">
            <v>0</v>
          </cell>
          <cell r="AI24">
            <v>18</v>
          </cell>
          <cell r="AJ24">
            <v>18</v>
          </cell>
          <cell r="AK24">
            <v>0</v>
          </cell>
          <cell r="AL24">
            <v>18</v>
          </cell>
          <cell r="AM24" t="str">
            <v xml:space="preserve">Ananda NARESWARI MASAYU PUSPANINGRUM,  sangat jujur, disiplin, dan sudah mampu meningkatkan sikap percaya diri, </v>
          </cell>
        </row>
        <row r="25">
          <cell r="A25">
            <v>15</v>
          </cell>
          <cell r="B25" t="str">
            <v>NOVA SASMYTA</v>
          </cell>
          <cell r="C25">
            <v>20</v>
          </cell>
          <cell r="D25">
            <v>5</v>
          </cell>
          <cell r="E25">
            <v>20</v>
          </cell>
          <cell r="F25">
            <v>5</v>
          </cell>
          <cell r="G25">
            <v>0</v>
          </cell>
          <cell r="H25">
            <v>0</v>
          </cell>
          <cell r="I25">
            <v>0</v>
          </cell>
          <cell r="J25">
            <v>0</v>
          </cell>
          <cell r="K25">
            <v>10</v>
          </cell>
          <cell r="L25">
            <v>10</v>
          </cell>
          <cell r="M25">
            <v>0</v>
          </cell>
          <cell r="N25">
            <v>10</v>
          </cell>
          <cell r="O25">
            <v>16</v>
          </cell>
          <cell r="P25">
            <v>4</v>
          </cell>
          <cell r="Q25">
            <v>16</v>
          </cell>
          <cell r="R25">
            <v>4</v>
          </cell>
          <cell r="S25">
            <v>0</v>
          </cell>
          <cell r="T25">
            <v>0</v>
          </cell>
          <cell r="U25">
            <v>0</v>
          </cell>
          <cell r="V25">
            <v>0</v>
          </cell>
          <cell r="W25">
            <v>8</v>
          </cell>
          <cell r="X25">
            <v>8</v>
          </cell>
          <cell r="Y25">
            <v>0</v>
          </cell>
          <cell r="Z25">
            <v>8</v>
          </cell>
          <cell r="AA25">
            <v>36</v>
          </cell>
          <cell r="AB25">
            <v>9</v>
          </cell>
          <cell r="AC25">
            <v>36</v>
          </cell>
          <cell r="AD25">
            <v>9</v>
          </cell>
          <cell r="AE25">
            <v>0</v>
          </cell>
          <cell r="AF25">
            <v>0</v>
          </cell>
          <cell r="AG25">
            <v>0</v>
          </cell>
          <cell r="AH25">
            <v>0</v>
          </cell>
          <cell r="AI25">
            <v>18</v>
          </cell>
          <cell r="AJ25">
            <v>18</v>
          </cell>
          <cell r="AK25">
            <v>0</v>
          </cell>
          <cell r="AL25">
            <v>18</v>
          </cell>
          <cell r="AM25" t="str">
            <v xml:space="preserve">Ananda NOVA SASMYTA,  sangat jujur, disiplin, dan sudah mampu meningkatkan sikap percaya diri, </v>
          </cell>
        </row>
        <row r="26">
          <cell r="A26">
            <v>16</v>
          </cell>
          <cell r="B26" t="str">
            <v>RIDHA RAHMATUL AULA RIDWAN</v>
          </cell>
          <cell r="C26">
            <v>20</v>
          </cell>
          <cell r="D26">
            <v>5</v>
          </cell>
          <cell r="E26">
            <v>20</v>
          </cell>
          <cell r="F26">
            <v>5</v>
          </cell>
          <cell r="G26">
            <v>0</v>
          </cell>
          <cell r="H26">
            <v>0</v>
          </cell>
          <cell r="I26">
            <v>0</v>
          </cell>
          <cell r="J26">
            <v>0</v>
          </cell>
          <cell r="K26">
            <v>10</v>
          </cell>
          <cell r="L26">
            <v>10</v>
          </cell>
          <cell r="M26">
            <v>0</v>
          </cell>
          <cell r="N26">
            <v>10</v>
          </cell>
          <cell r="O26">
            <v>16</v>
          </cell>
          <cell r="P26">
            <v>4</v>
          </cell>
          <cell r="Q26">
            <v>16</v>
          </cell>
          <cell r="R26">
            <v>4</v>
          </cell>
          <cell r="S26">
            <v>0</v>
          </cell>
          <cell r="T26">
            <v>0</v>
          </cell>
          <cell r="U26">
            <v>0</v>
          </cell>
          <cell r="V26">
            <v>0</v>
          </cell>
          <cell r="W26">
            <v>8</v>
          </cell>
          <cell r="X26">
            <v>8</v>
          </cell>
          <cell r="Y26">
            <v>0</v>
          </cell>
          <cell r="Z26">
            <v>8</v>
          </cell>
          <cell r="AA26">
            <v>36</v>
          </cell>
          <cell r="AB26">
            <v>9</v>
          </cell>
          <cell r="AC26">
            <v>36</v>
          </cell>
          <cell r="AD26">
            <v>9</v>
          </cell>
          <cell r="AE26">
            <v>0</v>
          </cell>
          <cell r="AF26">
            <v>0</v>
          </cell>
          <cell r="AG26">
            <v>0</v>
          </cell>
          <cell r="AH26">
            <v>0</v>
          </cell>
          <cell r="AI26">
            <v>18</v>
          </cell>
          <cell r="AJ26">
            <v>18</v>
          </cell>
          <cell r="AK26">
            <v>0</v>
          </cell>
          <cell r="AL26">
            <v>18</v>
          </cell>
          <cell r="AM26" t="str">
            <v xml:space="preserve">Ananda RIDHA RAHMATUL AULA RIDWAN,  sangat jujur, disiplin, dan sudah mampu meningkatkan sikap percaya diri, </v>
          </cell>
        </row>
        <row r="27">
          <cell r="A27">
            <v>17</v>
          </cell>
          <cell r="B27" t="str">
            <v>RIFDA SALSABILA PURNAMA</v>
          </cell>
          <cell r="C27">
            <v>20</v>
          </cell>
          <cell r="D27">
            <v>5</v>
          </cell>
          <cell r="E27">
            <v>20</v>
          </cell>
          <cell r="F27">
            <v>5</v>
          </cell>
          <cell r="G27">
            <v>0</v>
          </cell>
          <cell r="H27">
            <v>0</v>
          </cell>
          <cell r="I27">
            <v>0</v>
          </cell>
          <cell r="J27">
            <v>0</v>
          </cell>
          <cell r="K27">
            <v>10</v>
          </cell>
          <cell r="L27">
            <v>10</v>
          </cell>
          <cell r="M27">
            <v>0</v>
          </cell>
          <cell r="N27">
            <v>10</v>
          </cell>
          <cell r="O27">
            <v>16</v>
          </cell>
          <cell r="P27">
            <v>4</v>
          </cell>
          <cell r="Q27">
            <v>16</v>
          </cell>
          <cell r="R27">
            <v>4</v>
          </cell>
          <cell r="S27">
            <v>0</v>
          </cell>
          <cell r="T27">
            <v>0</v>
          </cell>
          <cell r="U27">
            <v>0</v>
          </cell>
          <cell r="V27">
            <v>0</v>
          </cell>
          <cell r="W27">
            <v>8</v>
          </cell>
          <cell r="X27">
            <v>8</v>
          </cell>
          <cell r="Y27">
            <v>0</v>
          </cell>
          <cell r="Z27">
            <v>8</v>
          </cell>
          <cell r="AA27">
            <v>36</v>
          </cell>
          <cell r="AB27">
            <v>9</v>
          </cell>
          <cell r="AC27">
            <v>36</v>
          </cell>
          <cell r="AD27">
            <v>9</v>
          </cell>
          <cell r="AE27">
            <v>0</v>
          </cell>
          <cell r="AF27">
            <v>0</v>
          </cell>
          <cell r="AG27">
            <v>0</v>
          </cell>
          <cell r="AH27">
            <v>0</v>
          </cell>
          <cell r="AI27">
            <v>18</v>
          </cell>
          <cell r="AJ27">
            <v>18</v>
          </cell>
          <cell r="AK27">
            <v>0</v>
          </cell>
          <cell r="AL27">
            <v>18</v>
          </cell>
          <cell r="AM27" t="str">
            <v xml:space="preserve">Ananda RIFDA SALSABILA PURNAMA,  sangat jujur, disiplin, dan sudah mampu meningkatkan sikap percaya diri, </v>
          </cell>
        </row>
        <row r="28">
          <cell r="A28">
            <v>18</v>
          </cell>
          <cell r="B28" t="str">
            <v>RIZKI INTAN KURNIAENDAH</v>
          </cell>
          <cell r="C28">
            <v>20</v>
          </cell>
          <cell r="D28">
            <v>5</v>
          </cell>
          <cell r="E28">
            <v>20</v>
          </cell>
          <cell r="F28">
            <v>5</v>
          </cell>
          <cell r="G28">
            <v>0</v>
          </cell>
          <cell r="H28">
            <v>0</v>
          </cell>
          <cell r="I28">
            <v>0</v>
          </cell>
          <cell r="J28">
            <v>0</v>
          </cell>
          <cell r="K28">
            <v>10</v>
          </cell>
          <cell r="L28">
            <v>10</v>
          </cell>
          <cell r="M28">
            <v>0</v>
          </cell>
          <cell r="N28">
            <v>10</v>
          </cell>
          <cell r="O28">
            <v>16</v>
          </cell>
          <cell r="P28">
            <v>4</v>
          </cell>
          <cell r="Q28">
            <v>16</v>
          </cell>
          <cell r="R28">
            <v>4</v>
          </cell>
          <cell r="S28">
            <v>0</v>
          </cell>
          <cell r="T28">
            <v>0</v>
          </cell>
          <cell r="U28">
            <v>0</v>
          </cell>
          <cell r="V28">
            <v>0</v>
          </cell>
          <cell r="W28">
            <v>8</v>
          </cell>
          <cell r="X28">
            <v>8</v>
          </cell>
          <cell r="Y28">
            <v>0</v>
          </cell>
          <cell r="Z28">
            <v>8</v>
          </cell>
          <cell r="AA28">
            <v>36</v>
          </cell>
          <cell r="AB28">
            <v>9</v>
          </cell>
          <cell r="AC28">
            <v>36</v>
          </cell>
          <cell r="AD28">
            <v>9</v>
          </cell>
          <cell r="AE28">
            <v>0</v>
          </cell>
          <cell r="AF28">
            <v>0</v>
          </cell>
          <cell r="AG28">
            <v>0</v>
          </cell>
          <cell r="AH28">
            <v>0</v>
          </cell>
          <cell r="AI28">
            <v>18</v>
          </cell>
          <cell r="AJ28">
            <v>18</v>
          </cell>
          <cell r="AK28">
            <v>0</v>
          </cell>
          <cell r="AL28">
            <v>18</v>
          </cell>
          <cell r="AM28" t="str">
            <v xml:space="preserve">Ananda RIZKI INTAN KURNIAENDAH,  sangat jujur, disiplin, dan sudah mampu meningkatkan sikap percaya diri, </v>
          </cell>
        </row>
        <row r="29">
          <cell r="A29">
            <v>19</v>
          </cell>
          <cell r="B29" t="str">
            <v>RIZKY FIRMANSYAH</v>
          </cell>
          <cell r="C29">
            <v>20</v>
          </cell>
          <cell r="D29">
            <v>5</v>
          </cell>
          <cell r="E29">
            <v>20</v>
          </cell>
          <cell r="F29">
            <v>5</v>
          </cell>
          <cell r="G29">
            <v>0</v>
          </cell>
          <cell r="H29">
            <v>0</v>
          </cell>
          <cell r="I29">
            <v>0</v>
          </cell>
          <cell r="J29">
            <v>0</v>
          </cell>
          <cell r="K29">
            <v>10</v>
          </cell>
          <cell r="L29">
            <v>10</v>
          </cell>
          <cell r="M29">
            <v>0</v>
          </cell>
          <cell r="N29">
            <v>10</v>
          </cell>
          <cell r="O29">
            <v>16</v>
          </cell>
          <cell r="P29">
            <v>4</v>
          </cell>
          <cell r="Q29">
            <v>16</v>
          </cell>
          <cell r="R29">
            <v>4</v>
          </cell>
          <cell r="S29">
            <v>0</v>
          </cell>
          <cell r="T29">
            <v>0</v>
          </cell>
          <cell r="U29">
            <v>0</v>
          </cell>
          <cell r="V29">
            <v>0</v>
          </cell>
          <cell r="W29">
            <v>8</v>
          </cell>
          <cell r="X29">
            <v>8</v>
          </cell>
          <cell r="Y29">
            <v>0</v>
          </cell>
          <cell r="Z29">
            <v>8</v>
          </cell>
          <cell r="AA29">
            <v>36</v>
          </cell>
          <cell r="AB29">
            <v>9</v>
          </cell>
          <cell r="AC29">
            <v>36</v>
          </cell>
          <cell r="AD29">
            <v>9</v>
          </cell>
          <cell r="AE29">
            <v>0</v>
          </cell>
          <cell r="AF29">
            <v>0</v>
          </cell>
          <cell r="AG29">
            <v>0</v>
          </cell>
          <cell r="AH29">
            <v>0</v>
          </cell>
          <cell r="AI29">
            <v>18</v>
          </cell>
          <cell r="AJ29">
            <v>18</v>
          </cell>
          <cell r="AK29">
            <v>0</v>
          </cell>
          <cell r="AL29">
            <v>18</v>
          </cell>
          <cell r="AM29" t="str">
            <v xml:space="preserve">Ananda RIZKY FIRMANSYAH,  sangat jujur, disiplin, dan sudah mampu meningkatkan sikap percaya diri, </v>
          </cell>
        </row>
        <row r="30">
          <cell r="A30">
            <v>20</v>
          </cell>
          <cell r="B30" t="str">
            <v>SAFIRA NUR LAYLA RAMADHANI</v>
          </cell>
          <cell r="C30">
            <v>20</v>
          </cell>
          <cell r="D30">
            <v>5</v>
          </cell>
          <cell r="E30">
            <v>20</v>
          </cell>
          <cell r="F30">
            <v>5</v>
          </cell>
          <cell r="G30">
            <v>0</v>
          </cell>
          <cell r="H30">
            <v>0</v>
          </cell>
          <cell r="I30">
            <v>0</v>
          </cell>
          <cell r="J30">
            <v>0</v>
          </cell>
          <cell r="K30">
            <v>10</v>
          </cell>
          <cell r="L30">
            <v>10</v>
          </cell>
          <cell r="M30">
            <v>0</v>
          </cell>
          <cell r="N30">
            <v>10</v>
          </cell>
          <cell r="O30">
            <v>16</v>
          </cell>
          <cell r="P30">
            <v>4</v>
          </cell>
          <cell r="Q30">
            <v>16</v>
          </cell>
          <cell r="R30">
            <v>4</v>
          </cell>
          <cell r="S30">
            <v>0</v>
          </cell>
          <cell r="T30">
            <v>0</v>
          </cell>
          <cell r="U30">
            <v>0</v>
          </cell>
          <cell r="V30">
            <v>0</v>
          </cell>
          <cell r="W30">
            <v>8</v>
          </cell>
          <cell r="X30">
            <v>8</v>
          </cell>
          <cell r="Y30">
            <v>0</v>
          </cell>
          <cell r="Z30">
            <v>8</v>
          </cell>
          <cell r="AA30">
            <v>36</v>
          </cell>
          <cell r="AB30">
            <v>9</v>
          </cell>
          <cell r="AC30">
            <v>36</v>
          </cell>
          <cell r="AD30">
            <v>9</v>
          </cell>
          <cell r="AE30">
            <v>0</v>
          </cell>
          <cell r="AF30">
            <v>0</v>
          </cell>
          <cell r="AG30">
            <v>0</v>
          </cell>
          <cell r="AH30">
            <v>0</v>
          </cell>
          <cell r="AI30">
            <v>18</v>
          </cell>
          <cell r="AJ30">
            <v>18</v>
          </cell>
          <cell r="AK30">
            <v>0</v>
          </cell>
          <cell r="AL30">
            <v>18</v>
          </cell>
          <cell r="AM30" t="str">
            <v xml:space="preserve">Ananda SAFIRA NUR LAYLA RAMADHANI,  sangat jujur, disiplin, dan sudah mampu meningkatkan sikap percaya diri, </v>
          </cell>
        </row>
        <row r="31">
          <cell r="A31">
            <v>21</v>
          </cell>
          <cell r="B31" t="str">
            <v>SHANASTRI RUFAIDA</v>
          </cell>
          <cell r="C31">
            <v>20</v>
          </cell>
          <cell r="D31">
            <v>5</v>
          </cell>
          <cell r="E31">
            <v>20</v>
          </cell>
          <cell r="F31">
            <v>5</v>
          </cell>
          <cell r="G31">
            <v>0</v>
          </cell>
          <cell r="H31">
            <v>0</v>
          </cell>
          <cell r="I31">
            <v>0</v>
          </cell>
          <cell r="J31">
            <v>0</v>
          </cell>
          <cell r="K31">
            <v>10</v>
          </cell>
          <cell r="L31">
            <v>10</v>
          </cell>
          <cell r="M31">
            <v>0</v>
          </cell>
          <cell r="N31">
            <v>10</v>
          </cell>
          <cell r="O31">
            <v>16</v>
          </cell>
          <cell r="P31">
            <v>4</v>
          </cell>
          <cell r="Q31">
            <v>16</v>
          </cell>
          <cell r="R31">
            <v>4</v>
          </cell>
          <cell r="S31">
            <v>0</v>
          </cell>
          <cell r="T31">
            <v>0</v>
          </cell>
          <cell r="U31">
            <v>0</v>
          </cell>
          <cell r="V31">
            <v>0</v>
          </cell>
          <cell r="W31">
            <v>8</v>
          </cell>
          <cell r="X31">
            <v>8</v>
          </cell>
          <cell r="Y31">
            <v>0</v>
          </cell>
          <cell r="Z31">
            <v>8</v>
          </cell>
          <cell r="AA31">
            <v>36</v>
          </cell>
          <cell r="AB31">
            <v>9</v>
          </cell>
          <cell r="AC31">
            <v>36</v>
          </cell>
          <cell r="AD31">
            <v>9</v>
          </cell>
          <cell r="AE31">
            <v>0</v>
          </cell>
          <cell r="AF31">
            <v>0</v>
          </cell>
          <cell r="AG31">
            <v>0</v>
          </cell>
          <cell r="AH31">
            <v>0</v>
          </cell>
          <cell r="AI31">
            <v>18</v>
          </cell>
          <cell r="AJ31">
            <v>18</v>
          </cell>
          <cell r="AK31">
            <v>0</v>
          </cell>
          <cell r="AL31">
            <v>18</v>
          </cell>
          <cell r="AM31" t="str">
            <v xml:space="preserve">Ananda SHANASTRI RUFAIDA,  sangat jujur, disiplin, dan sudah mampu meningkatkan sikap percaya diri, </v>
          </cell>
        </row>
        <row r="32">
          <cell r="A32">
            <v>22</v>
          </cell>
          <cell r="B32" t="str">
            <v>SHIAM SAHARA</v>
          </cell>
          <cell r="C32">
            <v>20</v>
          </cell>
          <cell r="D32">
            <v>5</v>
          </cell>
          <cell r="E32">
            <v>20</v>
          </cell>
          <cell r="F32">
            <v>5</v>
          </cell>
          <cell r="G32">
            <v>0</v>
          </cell>
          <cell r="H32">
            <v>0</v>
          </cell>
          <cell r="I32">
            <v>0</v>
          </cell>
          <cell r="J32">
            <v>0</v>
          </cell>
          <cell r="K32">
            <v>10</v>
          </cell>
          <cell r="L32">
            <v>10</v>
          </cell>
          <cell r="M32">
            <v>0</v>
          </cell>
          <cell r="N32">
            <v>10</v>
          </cell>
          <cell r="O32">
            <v>16</v>
          </cell>
          <cell r="P32">
            <v>4</v>
          </cell>
          <cell r="Q32">
            <v>16</v>
          </cell>
          <cell r="R32">
            <v>4</v>
          </cell>
          <cell r="S32">
            <v>0</v>
          </cell>
          <cell r="T32">
            <v>0</v>
          </cell>
          <cell r="U32">
            <v>0</v>
          </cell>
          <cell r="V32">
            <v>0</v>
          </cell>
          <cell r="W32">
            <v>8</v>
          </cell>
          <cell r="X32">
            <v>8</v>
          </cell>
          <cell r="Y32">
            <v>0</v>
          </cell>
          <cell r="Z32">
            <v>8</v>
          </cell>
          <cell r="AA32">
            <v>36</v>
          </cell>
          <cell r="AB32">
            <v>9</v>
          </cell>
          <cell r="AC32">
            <v>36</v>
          </cell>
          <cell r="AD32">
            <v>9</v>
          </cell>
          <cell r="AE32">
            <v>0</v>
          </cell>
          <cell r="AF32">
            <v>0</v>
          </cell>
          <cell r="AG32">
            <v>0</v>
          </cell>
          <cell r="AH32">
            <v>0</v>
          </cell>
          <cell r="AI32">
            <v>18</v>
          </cell>
          <cell r="AJ32">
            <v>18</v>
          </cell>
          <cell r="AK32">
            <v>0</v>
          </cell>
          <cell r="AL32">
            <v>18</v>
          </cell>
          <cell r="AM32" t="str">
            <v xml:space="preserve">Ananda SHIAM SAHARA,  sangat jujur, disiplin, dan sudah mampu meningkatkan sikap percaya diri, </v>
          </cell>
        </row>
        <row r="33">
          <cell r="A33">
            <v>23</v>
          </cell>
          <cell r="B33" t="str">
            <v>SUSAN APRILIA PUTRI</v>
          </cell>
          <cell r="C33">
            <v>20</v>
          </cell>
          <cell r="D33">
            <v>5</v>
          </cell>
          <cell r="E33">
            <v>20</v>
          </cell>
          <cell r="F33">
            <v>5</v>
          </cell>
          <cell r="G33">
            <v>0</v>
          </cell>
          <cell r="H33">
            <v>0</v>
          </cell>
          <cell r="I33">
            <v>0</v>
          </cell>
          <cell r="J33">
            <v>0</v>
          </cell>
          <cell r="K33">
            <v>10</v>
          </cell>
          <cell r="L33">
            <v>10</v>
          </cell>
          <cell r="M33">
            <v>0</v>
          </cell>
          <cell r="N33">
            <v>10</v>
          </cell>
          <cell r="O33">
            <v>16</v>
          </cell>
          <cell r="P33">
            <v>4</v>
          </cell>
          <cell r="Q33">
            <v>16</v>
          </cell>
          <cell r="R33">
            <v>4</v>
          </cell>
          <cell r="S33">
            <v>0</v>
          </cell>
          <cell r="T33">
            <v>0</v>
          </cell>
          <cell r="U33">
            <v>0</v>
          </cell>
          <cell r="V33">
            <v>0</v>
          </cell>
          <cell r="W33">
            <v>8</v>
          </cell>
          <cell r="X33">
            <v>8</v>
          </cell>
          <cell r="Y33">
            <v>0</v>
          </cell>
          <cell r="Z33">
            <v>8</v>
          </cell>
          <cell r="AA33">
            <v>36</v>
          </cell>
          <cell r="AB33">
            <v>9</v>
          </cell>
          <cell r="AC33">
            <v>36</v>
          </cell>
          <cell r="AD33">
            <v>9</v>
          </cell>
          <cell r="AE33">
            <v>0</v>
          </cell>
          <cell r="AF33">
            <v>0</v>
          </cell>
          <cell r="AG33">
            <v>0</v>
          </cell>
          <cell r="AH33">
            <v>0</v>
          </cell>
          <cell r="AI33">
            <v>18</v>
          </cell>
          <cell r="AJ33">
            <v>18</v>
          </cell>
          <cell r="AK33">
            <v>0</v>
          </cell>
          <cell r="AL33">
            <v>18</v>
          </cell>
          <cell r="AM33" t="str">
            <v xml:space="preserve">Ananda SUSAN APRILIA PUTRI,  sangat jujur, disiplin, dan sudah mampu meningkatkan sikap percaya diri, </v>
          </cell>
        </row>
        <row r="34">
          <cell r="A34">
            <v>24</v>
          </cell>
          <cell r="B34" t="str">
            <v>SYIFAUL CHUSNA BANATU ROHMI HADI</v>
          </cell>
          <cell r="C34">
            <v>20</v>
          </cell>
          <cell r="D34">
            <v>5</v>
          </cell>
          <cell r="E34">
            <v>20</v>
          </cell>
          <cell r="F34">
            <v>5</v>
          </cell>
          <cell r="G34">
            <v>0</v>
          </cell>
          <cell r="H34">
            <v>0</v>
          </cell>
          <cell r="I34">
            <v>0</v>
          </cell>
          <cell r="J34">
            <v>0</v>
          </cell>
          <cell r="K34">
            <v>10</v>
          </cell>
          <cell r="L34">
            <v>10</v>
          </cell>
          <cell r="M34">
            <v>0</v>
          </cell>
          <cell r="N34">
            <v>10</v>
          </cell>
          <cell r="O34">
            <v>16</v>
          </cell>
          <cell r="P34">
            <v>4</v>
          </cell>
          <cell r="Q34">
            <v>16</v>
          </cell>
          <cell r="R34">
            <v>4</v>
          </cell>
          <cell r="S34">
            <v>0</v>
          </cell>
          <cell r="T34">
            <v>0</v>
          </cell>
          <cell r="U34">
            <v>0</v>
          </cell>
          <cell r="V34">
            <v>0</v>
          </cell>
          <cell r="W34">
            <v>8</v>
          </cell>
          <cell r="X34">
            <v>8</v>
          </cell>
          <cell r="Y34">
            <v>0</v>
          </cell>
          <cell r="Z34">
            <v>8</v>
          </cell>
          <cell r="AA34">
            <v>36</v>
          </cell>
          <cell r="AB34">
            <v>9</v>
          </cell>
          <cell r="AC34">
            <v>36</v>
          </cell>
          <cell r="AD34">
            <v>9</v>
          </cell>
          <cell r="AE34">
            <v>0</v>
          </cell>
          <cell r="AF34">
            <v>0</v>
          </cell>
          <cell r="AG34">
            <v>0</v>
          </cell>
          <cell r="AH34">
            <v>0</v>
          </cell>
          <cell r="AI34">
            <v>18</v>
          </cell>
          <cell r="AJ34">
            <v>18</v>
          </cell>
          <cell r="AK34">
            <v>0</v>
          </cell>
          <cell r="AL34">
            <v>18</v>
          </cell>
          <cell r="AM34" t="str">
            <v xml:space="preserve">Ananda SYIFAUL CHUSNA BANATU ROHMI HADI,  sangat jujur, disiplin, dan sudah mampu meningkatkan sikap percaya diri, </v>
          </cell>
        </row>
        <row r="35">
          <cell r="A35">
            <v>25</v>
          </cell>
          <cell r="B35" t="str">
            <v>VANESSA VICKY AYU LESTARI</v>
          </cell>
          <cell r="C35">
            <v>20</v>
          </cell>
          <cell r="D35">
            <v>5</v>
          </cell>
          <cell r="E35">
            <v>20</v>
          </cell>
          <cell r="F35">
            <v>5</v>
          </cell>
          <cell r="G35">
            <v>0</v>
          </cell>
          <cell r="H35">
            <v>0</v>
          </cell>
          <cell r="I35">
            <v>0</v>
          </cell>
          <cell r="J35">
            <v>0</v>
          </cell>
          <cell r="K35">
            <v>10</v>
          </cell>
          <cell r="L35">
            <v>10</v>
          </cell>
          <cell r="M35">
            <v>0</v>
          </cell>
          <cell r="N35">
            <v>10</v>
          </cell>
          <cell r="O35">
            <v>16</v>
          </cell>
          <cell r="P35">
            <v>4</v>
          </cell>
          <cell r="Q35">
            <v>16</v>
          </cell>
          <cell r="R35">
            <v>4</v>
          </cell>
          <cell r="S35">
            <v>0</v>
          </cell>
          <cell r="T35">
            <v>0</v>
          </cell>
          <cell r="U35">
            <v>0</v>
          </cell>
          <cell r="V35">
            <v>0</v>
          </cell>
          <cell r="W35">
            <v>8</v>
          </cell>
          <cell r="X35">
            <v>8</v>
          </cell>
          <cell r="Y35">
            <v>0</v>
          </cell>
          <cell r="Z35">
            <v>8</v>
          </cell>
          <cell r="AA35">
            <v>36</v>
          </cell>
          <cell r="AB35">
            <v>9</v>
          </cell>
          <cell r="AC35">
            <v>36</v>
          </cell>
          <cell r="AD35">
            <v>9</v>
          </cell>
          <cell r="AE35">
            <v>0</v>
          </cell>
          <cell r="AF35">
            <v>0</v>
          </cell>
          <cell r="AG35">
            <v>0</v>
          </cell>
          <cell r="AH35">
            <v>0</v>
          </cell>
          <cell r="AI35">
            <v>18</v>
          </cell>
          <cell r="AJ35">
            <v>18</v>
          </cell>
          <cell r="AK35">
            <v>0</v>
          </cell>
          <cell r="AL35">
            <v>18</v>
          </cell>
          <cell r="AM35" t="str">
            <v xml:space="preserve">Ananda VANESSA VICKY AYU LESTARI,  sangat jujur, disiplin, dan sudah mampu meningkatkan sikap percaya diri, </v>
          </cell>
        </row>
        <row r="36">
          <cell r="A36">
            <v>26</v>
          </cell>
          <cell r="B36" t="str">
            <v>WIBI NUR FIRMANSYAH</v>
          </cell>
          <cell r="C36">
            <v>20</v>
          </cell>
          <cell r="D36">
            <v>5</v>
          </cell>
          <cell r="E36">
            <v>20</v>
          </cell>
          <cell r="F36">
            <v>5</v>
          </cell>
          <cell r="G36">
            <v>0</v>
          </cell>
          <cell r="H36">
            <v>0</v>
          </cell>
          <cell r="I36">
            <v>0</v>
          </cell>
          <cell r="J36">
            <v>0</v>
          </cell>
          <cell r="K36">
            <v>10</v>
          </cell>
          <cell r="L36">
            <v>10</v>
          </cell>
          <cell r="M36">
            <v>0</v>
          </cell>
          <cell r="N36">
            <v>10</v>
          </cell>
          <cell r="O36">
            <v>16</v>
          </cell>
          <cell r="P36">
            <v>4</v>
          </cell>
          <cell r="Q36">
            <v>16</v>
          </cell>
          <cell r="R36">
            <v>4</v>
          </cell>
          <cell r="S36">
            <v>0</v>
          </cell>
          <cell r="T36">
            <v>0</v>
          </cell>
          <cell r="U36">
            <v>0</v>
          </cell>
          <cell r="V36">
            <v>0</v>
          </cell>
          <cell r="W36">
            <v>8</v>
          </cell>
          <cell r="X36">
            <v>8</v>
          </cell>
          <cell r="Y36">
            <v>0</v>
          </cell>
          <cell r="Z36">
            <v>8</v>
          </cell>
          <cell r="AA36">
            <v>36</v>
          </cell>
          <cell r="AB36">
            <v>9</v>
          </cell>
          <cell r="AC36">
            <v>36</v>
          </cell>
          <cell r="AD36">
            <v>9</v>
          </cell>
          <cell r="AE36">
            <v>0</v>
          </cell>
          <cell r="AF36">
            <v>0</v>
          </cell>
          <cell r="AG36">
            <v>0</v>
          </cell>
          <cell r="AH36">
            <v>0</v>
          </cell>
          <cell r="AI36">
            <v>18</v>
          </cell>
          <cell r="AJ36">
            <v>18</v>
          </cell>
          <cell r="AK36">
            <v>0</v>
          </cell>
          <cell r="AL36">
            <v>18</v>
          </cell>
          <cell r="AM36" t="str">
            <v xml:space="preserve">Ananda WIBI NUR FIRMANSYAH,  sangat jujur, disiplin, dan sudah mampu meningkatkan sikap percaya diri, </v>
          </cell>
        </row>
        <row r="37">
          <cell r="A37">
            <v>27</v>
          </cell>
          <cell r="B37" t="str">
            <v>ZULFIDA NURUL MAZIDAH</v>
          </cell>
          <cell r="C37">
            <v>20</v>
          </cell>
          <cell r="D37">
            <v>5</v>
          </cell>
          <cell r="E37">
            <v>20</v>
          </cell>
          <cell r="F37">
            <v>5</v>
          </cell>
          <cell r="G37">
            <v>0</v>
          </cell>
          <cell r="H37">
            <v>0</v>
          </cell>
          <cell r="I37">
            <v>0</v>
          </cell>
          <cell r="J37">
            <v>0</v>
          </cell>
          <cell r="K37">
            <v>10</v>
          </cell>
          <cell r="L37">
            <v>10</v>
          </cell>
          <cell r="M37">
            <v>0</v>
          </cell>
          <cell r="N37">
            <v>10</v>
          </cell>
          <cell r="O37">
            <v>16</v>
          </cell>
          <cell r="P37">
            <v>4</v>
          </cell>
          <cell r="Q37">
            <v>16</v>
          </cell>
          <cell r="R37">
            <v>4</v>
          </cell>
          <cell r="S37">
            <v>0</v>
          </cell>
          <cell r="T37">
            <v>0</v>
          </cell>
          <cell r="U37">
            <v>0</v>
          </cell>
          <cell r="V37">
            <v>0</v>
          </cell>
          <cell r="W37">
            <v>8</v>
          </cell>
          <cell r="X37">
            <v>8</v>
          </cell>
          <cell r="Y37">
            <v>0</v>
          </cell>
          <cell r="Z37">
            <v>8</v>
          </cell>
          <cell r="AA37">
            <v>36</v>
          </cell>
          <cell r="AB37">
            <v>9</v>
          </cell>
          <cell r="AC37">
            <v>36</v>
          </cell>
          <cell r="AD37">
            <v>9</v>
          </cell>
          <cell r="AE37">
            <v>0</v>
          </cell>
          <cell r="AF37">
            <v>0</v>
          </cell>
          <cell r="AG37">
            <v>0</v>
          </cell>
          <cell r="AH37">
            <v>0</v>
          </cell>
          <cell r="AI37">
            <v>18</v>
          </cell>
          <cell r="AJ37">
            <v>18</v>
          </cell>
          <cell r="AK37">
            <v>0</v>
          </cell>
          <cell r="AL37">
            <v>18</v>
          </cell>
          <cell r="AM37" t="str">
            <v xml:space="preserve">Ananda ZULFIDA NURUL MAZIDAH,  sangat jujur, disiplin, dan sudah mampu meningkatkan sikap percaya diri, </v>
          </cell>
        </row>
        <row r="38">
          <cell r="A38">
            <v>28</v>
          </cell>
          <cell r="B38" t="str">
            <v>AZKA AFINA KHOIRUL IZA</v>
          </cell>
          <cell r="C38">
            <v>20</v>
          </cell>
          <cell r="D38">
            <v>5</v>
          </cell>
          <cell r="E38">
            <v>20</v>
          </cell>
          <cell r="F38">
            <v>5</v>
          </cell>
          <cell r="G38">
            <v>0</v>
          </cell>
          <cell r="H38">
            <v>0</v>
          </cell>
          <cell r="I38">
            <v>0</v>
          </cell>
          <cell r="J38">
            <v>0</v>
          </cell>
          <cell r="K38">
            <v>10</v>
          </cell>
          <cell r="L38">
            <v>10</v>
          </cell>
          <cell r="M38">
            <v>0</v>
          </cell>
          <cell r="N38">
            <v>10</v>
          </cell>
          <cell r="O38">
            <v>16</v>
          </cell>
          <cell r="P38">
            <v>4</v>
          </cell>
          <cell r="Q38">
            <v>16</v>
          </cell>
          <cell r="R38">
            <v>4</v>
          </cell>
          <cell r="S38">
            <v>0</v>
          </cell>
          <cell r="T38">
            <v>0</v>
          </cell>
          <cell r="U38">
            <v>0</v>
          </cell>
          <cell r="V38">
            <v>0</v>
          </cell>
          <cell r="W38">
            <v>8</v>
          </cell>
          <cell r="X38">
            <v>8</v>
          </cell>
          <cell r="Y38">
            <v>0</v>
          </cell>
          <cell r="Z38">
            <v>8</v>
          </cell>
          <cell r="AA38">
            <v>36</v>
          </cell>
          <cell r="AB38">
            <v>9</v>
          </cell>
          <cell r="AC38">
            <v>36</v>
          </cell>
          <cell r="AD38">
            <v>9</v>
          </cell>
          <cell r="AE38">
            <v>0</v>
          </cell>
          <cell r="AF38">
            <v>0</v>
          </cell>
          <cell r="AG38">
            <v>0</v>
          </cell>
          <cell r="AH38">
            <v>0</v>
          </cell>
          <cell r="AI38">
            <v>18</v>
          </cell>
          <cell r="AJ38">
            <v>18</v>
          </cell>
          <cell r="AK38">
            <v>0</v>
          </cell>
          <cell r="AL38">
            <v>18</v>
          </cell>
          <cell r="AM38" t="str">
            <v xml:space="preserve">Ananda AZKA AFINA KHOIRUL IZA,  sangat jujur, disiplin, dan sudah mampu meningkatkan sikap percaya diri, </v>
          </cell>
        </row>
        <row r="39">
          <cell r="A39">
            <v>29</v>
          </cell>
          <cell r="B39" t="str">
            <v>BAGUS WIDA KANAKA</v>
          </cell>
          <cell r="C39">
            <v>20</v>
          </cell>
          <cell r="D39">
            <v>5</v>
          </cell>
          <cell r="E39">
            <v>20</v>
          </cell>
          <cell r="F39">
            <v>5</v>
          </cell>
          <cell r="G39">
            <v>0</v>
          </cell>
          <cell r="H39">
            <v>0</v>
          </cell>
          <cell r="I39">
            <v>0</v>
          </cell>
          <cell r="J39">
            <v>0</v>
          </cell>
          <cell r="K39">
            <v>10</v>
          </cell>
          <cell r="L39">
            <v>10</v>
          </cell>
          <cell r="M39">
            <v>0</v>
          </cell>
          <cell r="N39">
            <v>10</v>
          </cell>
          <cell r="O39">
            <v>16</v>
          </cell>
          <cell r="P39">
            <v>4</v>
          </cell>
          <cell r="Q39">
            <v>16</v>
          </cell>
          <cell r="R39">
            <v>4</v>
          </cell>
          <cell r="S39">
            <v>0</v>
          </cell>
          <cell r="T39">
            <v>0</v>
          </cell>
          <cell r="U39">
            <v>0</v>
          </cell>
          <cell r="V39">
            <v>0</v>
          </cell>
          <cell r="W39">
            <v>8</v>
          </cell>
          <cell r="X39">
            <v>8</v>
          </cell>
          <cell r="Y39">
            <v>0</v>
          </cell>
          <cell r="Z39">
            <v>8</v>
          </cell>
          <cell r="AA39">
            <v>36</v>
          </cell>
          <cell r="AB39">
            <v>9</v>
          </cell>
          <cell r="AC39">
            <v>36</v>
          </cell>
          <cell r="AD39">
            <v>9</v>
          </cell>
          <cell r="AE39">
            <v>0</v>
          </cell>
          <cell r="AF39">
            <v>0</v>
          </cell>
          <cell r="AG39">
            <v>0</v>
          </cell>
          <cell r="AH39">
            <v>0</v>
          </cell>
          <cell r="AI39">
            <v>18</v>
          </cell>
          <cell r="AJ39">
            <v>18</v>
          </cell>
          <cell r="AK39">
            <v>0</v>
          </cell>
          <cell r="AL39">
            <v>18</v>
          </cell>
          <cell r="AM39" t="str">
            <v xml:space="preserve">Ananda BAGUS WIDA KANAKA,  sangat jujur, disiplin, dan sudah mampu meningkatkan sikap percaya diri, </v>
          </cell>
        </row>
        <row r="40">
          <cell r="A40">
            <v>30</v>
          </cell>
          <cell r="B40" t="str">
            <v>DENI FIRYA ATHALLAH PRADINAYA</v>
          </cell>
          <cell r="C40">
            <v>20</v>
          </cell>
          <cell r="D40">
            <v>5</v>
          </cell>
          <cell r="E40">
            <v>20</v>
          </cell>
          <cell r="F40">
            <v>5</v>
          </cell>
          <cell r="G40">
            <v>0</v>
          </cell>
          <cell r="H40">
            <v>0</v>
          </cell>
          <cell r="I40">
            <v>0</v>
          </cell>
          <cell r="J40">
            <v>0</v>
          </cell>
          <cell r="K40">
            <v>10</v>
          </cell>
          <cell r="L40">
            <v>10</v>
          </cell>
          <cell r="M40">
            <v>0</v>
          </cell>
          <cell r="N40">
            <v>10</v>
          </cell>
          <cell r="O40">
            <v>16</v>
          </cell>
          <cell r="P40">
            <v>4</v>
          </cell>
          <cell r="Q40">
            <v>16</v>
          </cell>
          <cell r="R40">
            <v>4</v>
          </cell>
          <cell r="S40">
            <v>0</v>
          </cell>
          <cell r="T40">
            <v>0</v>
          </cell>
          <cell r="U40">
            <v>0</v>
          </cell>
          <cell r="V40">
            <v>0</v>
          </cell>
          <cell r="W40">
            <v>8</v>
          </cell>
          <cell r="X40">
            <v>8</v>
          </cell>
          <cell r="Y40">
            <v>0</v>
          </cell>
          <cell r="Z40">
            <v>8</v>
          </cell>
          <cell r="AA40">
            <v>36</v>
          </cell>
          <cell r="AB40">
            <v>9</v>
          </cell>
          <cell r="AC40">
            <v>36</v>
          </cell>
          <cell r="AD40">
            <v>9</v>
          </cell>
          <cell r="AE40">
            <v>0</v>
          </cell>
          <cell r="AF40">
            <v>0</v>
          </cell>
          <cell r="AG40">
            <v>0</v>
          </cell>
          <cell r="AH40">
            <v>0</v>
          </cell>
          <cell r="AI40">
            <v>18</v>
          </cell>
          <cell r="AJ40">
            <v>18</v>
          </cell>
          <cell r="AK40">
            <v>0</v>
          </cell>
          <cell r="AL40">
            <v>18</v>
          </cell>
          <cell r="AM40" t="str">
            <v xml:space="preserve">Ananda DENI FIRYA ATHALLAH PRADINAYA,  sangat jujur, disiplin, dan sudah mampu meningkatkan sikap percaya diri, </v>
          </cell>
        </row>
        <row r="41">
          <cell r="A41">
            <v>31</v>
          </cell>
          <cell r="B41" t="str">
            <v>DEWI GALUH MULANSARI</v>
          </cell>
          <cell r="C41">
            <v>20</v>
          </cell>
          <cell r="D41">
            <v>5</v>
          </cell>
          <cell r="E41">
            <v>20</v>
          </cell>
          <cell r="F41">
            <v>5</v>
          </cell>
          <cell r="G41">
            <v>0</v>
          </cell>
          <cell r="H41">
            <v>0</v>
          </cell>
          <cell r="I41">
            <v>0</v>
          </cell>
          <cell r="J41">
            <v>0</v>
          </cell>
          <cell r="K41">
            <v>10</v>
          </cell>
          <cell r="L41">
            <v>10</v>
          </cell>
          <cell r="M41">
            <v>0</v>
          </cell>
          <cell r="N41">
            <v>10</v>
          </cell>
          <cell r="O41">
            <v>16</v>
          </cell>
          <cell r="P41">
            <v>4</v>
          </cell>
          <cell r="Q41">
            <v>16</v>
          </cell>
          <cell r="R41">
            <v>4</v>
          </cell>
          <cell r="S41">
            <v>0</v>
          </cell>
          <cell r="T41">
            <v>0</v>
          </cell>
          <cell r="U41">
            <v>0</v>
          </cell>
          <cell r="V41">
            <v>0</v>
          </cell>
          <cell r="W41">
            <v>8</v>
          </cell>
          <cell r="X41">
            <v>8</v>
          </cell>
          <cell r="Y41">
            <v>0</v>
          </cell>
          <cell r="Z41">
            <v>8</v>
          </cell>
          <cell r="AA41">
            <v>36</v>
          </cell>
          <cell r="AB41">
            <v>9</v>
          </cell>
          <cell r="AC41">
            <v>36</v>
          </cell>
          <cell r="AD41">
            <v>9</v>
          </cell>
          <cell r="AE41">
            <v>0</v>
          </cell>
          <cell r="AF41">
            <v>0</v>
          </cell>
          <cell r="AG41">
            <v>0</v>
          </cell>
          <cell r="AH41">
            <v>0</v>
          </cell>
          <cell r="AI41">
            <v>18</v>
          </cell>
          <cell r="AJ41">
            <v>18</v>
          </cell>
          <cell r="AK41">
            <v>0</v>
          </cell>
          <cell r="AL41">
            <v>18</v>
          </cell>
          <cell r="AM41" t="str">
            <v xml:space="preserve">Ananda DEWI GALUH MULANSARI,  sangat jujur, disiplin, dan sudah mampu meningkatkan sikap percaya diri, </v>
          </cell>
        </row>
        <row r="42">
          <cell r="A42">
            <v>32</v>
          </cell>
          <cell r="B42" t="str">
            <v>DIAN PUJI LESTARI</v>
          </cell>
          <cell r="C42">
            <v>20</v>
          </cell>
          <cell r="D42">
            <v>5</v>
          </cell>
          <cell r="E42">
            <v>20</v>
          </cell>
          <cell r="F42">
            <v>5</v>
          </cell>
          <cell r="G42">
            <v>0</v>
          </cell>
          <cell r="H42">
            <v>0</v>
          </cell>
          <cell r="I42">
            <v>0</v>
          </cell>
          <cell r="J42">
            <v>0</v>
          </cell>
          <cell r="K42">
            <v>10</v>
          </cell>
          <cell r="L42">
            <v>10</v>
          </cell>
          <cell r="M42">
            <v>0</v>
          </cell>
          <cell r="N42">
            <v>10</v>
          </cell>
          <cell r="O42">
            <v>16</v>
          </cell>
          <cell r="P42">
            <v>4</v>
          </cell>
          <cell r="Q42">
            <v>16</v>
          </cell>
          <cell r="R42">
            <v>4</v>
          </cell>
          <cell r="S42">
            <v>0</v>
          </cell>
          <cell r="T42">
            <v>0</v>
          </cell>
          <cell r="U42">
            <v>0</v>
          </cell>
          <cell r="V42">
            <v>0</v>
          </cell>
          <cell r="W42">
            <v>8</v>
          </cell>
          <cell r="X42">
            <v>8</v>
          </cell>
          <cell r="Y42">
            <v>0</v>
          </cell>
          <cell r="Z42">
            <v>8</v>
          </cell>
          <cell r="AA42">
            <v>36</v>
          </cell>
          <cell r="AB42">
            <v>9</v>
          </cell>
          <cell r="AC42">
            <v>36</v>
          </cell>
          <cell r="AD42">
            <v>9</v>
          </cell>
          <cell r="AE42">
            <v>0</v>
          </cell>
          <cell r="AF42">
            <v>0</v>
          </cell>
          <cell r="AG42">
            <v>0</v>
          </cell>
          <cell r="AH42">
            <v>0</v>
          </cell>
          <cell r="AI42">
            <v>18</v>
          </cell>
          <cell r="AJ42">
            <v>18</v>
          </cell>
          <cell r="AK42">
            <v>0</v>
          </cell>
          <cell r="AL42">
            <v>18</v>
          </cell>
          <cell r="AM42" t="str">
            <v xml:space="preserve">Ananda DIAN PUJI LESTARI,  sangat jujur, disiplin, dan sudah mampu meningkatkan sikap percaya diri, </v>
          </cell>
        </row>
        <row r="43">
          <cell r="A43">
            <v>33</v>
          </cell>
          <cell r="B43" t="str">
            <v>Hafidz Langgeng Prasetyo</v>
          </cell>
          <cell r="C43">
            <v>20</v>
          </cell>
          <cell r="D43">
            <v>5</v>
          </cell>
          <cell r="E43">
            <v>20</v>
          </cell>
          <cell r="F43">
            <v>5</v>
          </cell>
          <cell r="G43">
            <v>0</v>
          </cell>
          <cell r="H43">
            <v>0</v>
          </cell>
          <cell r="I43">
            <v>0</v>
          </cell>
          <cell r="J43">
            <v>0</v>
          </cell>
          <cell r="K43">
            <v>10</v>
          </cell>
          <cell r="L43">
            <v>10</v>
          </cell>
          <cell r="M43">
            <v>0</v>
          </cell>
          <cell r="N43">
            <v>10</v>
          </cell>
          <cell r="O43">
            <v>16</v>
          </cell>
          <cell r="P43">
            <v>4</v>
          </cell>
          <cell r="Q43">
            <v>16</v>
          </cell>
          <cell r="R43">
            <v>4</v>
          </cell>
          <cell r="S43">
            <v>0</v>
          </cell>
          <cell r="T43">
            <v>0</v>
          </cell>
          <cell r="U43">
            <v>0</v>
          </cell>
          <cell r="V43">
            <v>0</v>
          </cell>
          <cell r="W43">
            <v>8</v>
          </cell>
          <cell r="X43">
            <v>8</v>
          </cell>
          <cell r="Y43">
            <v>0</v>
          </cell>
          <cell r="Z43">
            <v>8</v>
          </cell>
          <cell r="AA43">
            <v>36</v>
          </cell>
          <cell r="AB43">
            <v>9</v>
          </cell>
          <cell r="AC43">
            <v>36</v>
          </cell>
          <cell r="AD43">
            <v>9</v>
          </cell>
          <cell r="AE43">
            <v>0</v>
          </cell>
          <cell r="AF43">
            <v>0</v>
          </cell>
          <cell r="AG43">
            <v>0</v>
          </cell>
          <cell r="AH43">
            <v>0</v>
          </cell>
          <cell r="AI43">
            <v>18</v>
          </cell>
          <cell r="AJ43">
            <v>18</v>
          </cell>
          <cell r="AK43">
            <v>0</v>
          </cell>
          <cell r="AL43">
            <v>18</v>
          </cell>
          <cell r="AM43" t="str">
            <v xml:space="preserve">Ananda Hafidz Langgeng Prasetyo,  sangat jujur, disiplin, dan sudah mampu meningkatkan sikap percaya diri, </v>
          </cell>
        </row>
        <row r="44">
          <cell r="A44">
            <v>34</v>
          </cell>
          <cell r="B44" t="str">
            <v>JALU ARTHA AJI MANGGALA HANDOKO</v>
          </cell>
          <cell r="C44">
            <v>20</v>
          </cell>
          <cell r="D44">
            <v>5</v>
          </cell>
          <cell r="E44">
            <v>20</v>
          </cell>
          <cell r="F44">
            <v>5</v>
          </cell>
          <cell r="G44">
            <v>0</v>
          </cell>
          <cell r="H44">
            <v>0</v>
          </cell>
          <cell r="I44">
            <v>0</v>
          </cell>
          <cell r="J44">
            <v>0</v>
          </cell>
          <cell r="K44">
            <v>10</v>
          </cell>
          <cell r="L44">
            <v>10</v>
          </cell>
          <cell r="M44">
            <v>0</v>
          </cell>
          <cell r="N44">
            <v>10</v>
          </cell>
          <cell r="O44">
            <v>16</v>
          </cell>
          <cell r="P44">
            <v>4</v>
          </cell>
          <cell r="Q44">
            <v>16</v>
          </cell>
          <cell r="R44">
            <v>4</v>
          </cell>
          <cell r="S44">
            <v>0</v>
          </cell>
          <cell r="T44">
            <v>0</v>
          </cell>
          <cell r="U44">
            <v>0</v>
          </cell>
          <cell r="V44">
            <v>0</v>
          </cell>
          <cell r="W44">
            <v>8</v>
          </cell>
          <cell r="X44">
            <v>8</v>
          </cell>
          <cell r="Y44">
            <v>0</v>
          </cell>
          <cell r="Z44">
            <v>8</v>
          </cell>
          <cell r="AA44">
            <v>36</v>
          </cell>
          <cell r="AB44">
            <v>9</v>
          </cell>
          <cell r="AC44">
            <v>36</v>
          </cell>
          <cell r="AD44">
            <v>9</v>
          </cell>
          <cell r="AE44">
            <v>0</v>
          </cell>
          <cell r="AF44">
            <v>0</v>
          </cell>
          <cell r="AG44">
            <v>0</v>
          </cell>
          <cell r="AH44">
            <v>0</v>
          </cell>
          <cell r="AI44">
            <v>18</v>
          </cell>
          <cell r="AJ44">
            <v>18</v>
          </cell>
          <cell r="AK44">
            <v>0</v>
          </cell>
          <cell r="AL44">
            <v>18</v>
          </cell>
          <cell r="AM44" t="str">
            <v xml:space="preserve">Ananda JALU ARTHA AJI MANGGALA HANDOKO,  sangat jujur, disiplin, dan sudah mampu meningkatkan sikap percaya diri, </v>
          </cell>
        </row>
        <row r="45">
          <cell r="A45">
            <v>35</v>
          </cell>
          <cell r="B45" t="str">
            <v>LAURENDHO RADIEFCA MURDIONO</v>
          </cell>
          <cell r="C45">
            <v>20</v>
          </cell>
          <cell r="D45">
            <v>5</v>
          </cell>
          <cell r="E45">
            <v>20</v>
          </cell>
          <cell r="F45">
            <v>5</v>
          </cell>
          <cell r="G45">
            <v>0</v>
          </cell>
          <cell r="H45">
            <v>0</v>
          </cell>
          <cell r="I45">
            <v>0</v>
          </cell>
          <cell r="J45">
            <v>0</v>
          </cell>
          <cell r="K45">
            <v>10</v>
          </cell>
          <cell r="L45">
            <v>10</v>
          </cell>
          <cell r="M45">
            <v>0</v>
          </cell>
          <cell r="N45">
            <v>10</v>
          </cell>
          <cell r="O45">
            <v>16</v>
          </cell>
          <cell r="P45">
            <v>4</v>
          </cell>
          <cell r="Q45">
            <v>16</v>
          </cell>
          <cell r="R45">
            <v>4</v>
          </cell>
          <cell r="S45">
            <v>0</v>
          </cell>
          <cell r="T45">
            <v>0</v>
          </cell>
          <cell r="U45">
            <v>0</v>
          </cell>
          <cell r="V45">
            <v>0</v>
          </cell>
          <cell r="W45">
            <v>8</v>
          </cell>
          <cell r="X45">
            <v>8</v>
          </cell>
          <cell r="Y45">
            <v>0</v>
          </cell>
          <cell r="Z45">
            <v>8</v>
          </cell>
          <cell r="AA45">
            <v>36</v>
          </cell>
          <cell r="AB45">
            <v>9</v>
          </cell>
          <cell r="AC45">
            <v>36</v>
          </cell>
          <cell r="AD45">
            <v>9</v>
          </cell>
          <cell r="AE45">
            <v>0</v>
          </cell>
          <cell r="AF45">
            <v>0</v>
          </cell>
          <cell r="AG45">
            <v>0</v>
          </cell>
          <cell r="AH45">
            <v>0</v>
          </cell>
          <cell r="AI45">
            <v>18</v>
          </cell>
          <cell r="AJ45">
            <v>18</v>
          </cell>
          <cell r="AK45">
            <v>0</v>
          </cell>
          <cell r="AL45">
            <v>18</v>
          </cell>
          <cell r="AM45" t="str">
            <v xml:space="preserve">Ananda LAURENDHO RADIEFCA MURDIONO,  sangat jujur, disiplin, dan sudah mampu meningkatkan sikap percaya diri, </v>
          </cell>
        </row>
        <row r="46">
          <cell r="A46">
            <v>36</v>
          </cell>
          <cell r="B46" t="str">
            <v>MARSYA MAYDINA DWI RISQITA</v>
          </cell>
          <cell r="C46">
            <v>20</v>
          </cell>
          <cell r="D46">
            <v>5</v>
          </cell>
          <cell r="E46">
            <v>20</v>
          </cell>
          <cell r="F46">
            <v>5</v>
          </cell>
          <cell r="G46">
            <v>0</v>
          </cell>
          <cell r="H46">
            <v>0</v>
          </cell>
          <cell r="I46">
            <v>0</v>
          </cell>
          <cell r="J46">
            <v>0</v>
          </cell>
          <cell r="K46">
            <v>10</v>
          </cell>
          <cell r="L46">
            <v>10</v>
          </cell>
          <cell r="M46">
            <v>0</v>
          </cell>
          <cell r="N46">
            <v>10</v>
          </cell>
          <cell r="O46">
            <v>16</v>
          </cell>
          <cell r="P46">
            <v>4</v>
          </cell>
          <cell r="Q46">
            <v>16</v>
          </cell>
          <cell r="R46">
            <v>4</v>
          </cell>
          <cell r="S46">
            <v>0</v>
          </cell>
          <cell r="T46">
            <v>0</v>
          </cell>
          <cell r="U46">
            <v>0</v>
          </cell>
          <cell r="V46">
            <v>0</v>
          </cell>
          <cell r="W46">
            <v>8</v>
          </cell>
          <cell r="X46">
            <v>8</v>
          </cell>
          <cell r="Y46">
            <v>0</v>
          </cell>
          <cell r="Z46">
            <v>8</v>
          </cell>
          <cell r="AA46">
            <v>36</v>
          </cell>
          <cell r="AB46">
            <v>9</v>
          </cell>
          <cell r="AC46">
            <v>36</v>
          </cell>
          <cell r="AD46">
            <v>9</v>
          </cell>
          <cell r="AE46">
            <v>0</v>
          </cell>
          <cell r="AF46">
            <v>0</v>
          </cell>
          <cell r="AG46">
            <v>0</v>
          </cell>
          <cell r="AH46">
            <v>0</v>
          </cell>
          <cell r="AI46">
            <v>18</v>
          </cell>
          <cell r="AJ46">
            <v>18</v>
          </cell>
          <cell r="AK46">
            <v>0</v>
          </cell>
          <cell r="AL46">
            <v>18</v>
          </cell>
          <cell r="AM46" t="str">
            <v xml:space="preserve">Ananda MARSYA MAYDINA DWI RISQITA,  sangat jujur, disiplin, dan sudah mampu meningkatkan sikap percaya diri, </v>
          </cell>
        </row>
        <row r="47">
          <cell r="A47">
            <v>37</v>
          </cell>
          <cell r="B47" t="str">
            <v>MILA SARASWATI</v>
          </cell>
          <cell r="C47">
            <v>20</v>
          </cell>
          <cell r="D47">
            <v>5</v>
          </cell>
          <cell r="E47">
            <v>20</v>
          </cell>
          <cell r="F47">
            <v>5</v>
          </cell>
          <cell r="G47">
            <v>0</v>
          </cell>
          <cell r="H47">
            <v>0</v>
          </cell>
          <cell r="I47">
            <v>0</v>
          </cell>
          <cell r="J47">
            <v>0</v>
          </cell>
          <cell r="K47">
            <v>10</v>
          </cell>
          <cell r="L47">
            <v>10</v>
          </cell>
          <cell r="M47">
            <v>0</v>
          </cell>
          <cell r="N47">
            <v>10</v>
          </cell>
          <cell r="O47">
            <v>16</v>
          </cell>
          <cell r="P47">
            <v>4</v>
          </cell>
          <cell r="Q47">
            <v>16</v>
          </cell>
          <cell r="R47">
            <v>4</v>
          </cell>
          <cell r="S47">
            <v>0</v>
          </cell>
          <cell r="T47">
            <v>0</v>
          </cell>
          <cell r="U47">
            <v>0</v>
          </cell>
          <cell r="V47">
            <v>0</v>
          </cell>
          <cell r="W47">
            <v>8</v>
          </cell>
          <cell r="X47">
            <v>8</v>
          </cell>
          <cell r="Y47">
            <v>0</v>
          </cell>
          <cell r="Z47">
            <v>8</v>
          </cell>
          <cell r="AA47">
            <v>36</v>
          </cell>
          <cell r="AB47">
            <v>9</v>
          </cell>
          <cell r="AC47">
            <v>36</v>
          </cell>
          <cell r="AD47">
            <v>9</v>
          </cell>
          <cell r="AE47">
            <v>0</v>
          </cell>
          <cell r="AF47">
            <v>0</v>
          </cell>
          <cell r="AG47">
            <v>0</v>
          </cell>
          <cell r="AH47">
            <v>0</v>
          </cell>
          <cell r="AI47">
            <v>18</v>
          </cell>
          <cell r="AJ47">
            <v>18</v>
          </cell>
          <cell r="AK47">
            <v>0</v>
          </cell>
          <cell r="AL47">
            <v>18</v>
          </cell>
          <cell r="AM47" t="str">
            <v xml:space="preserve">Ananda MILA SARASWATI,  sangat jujur, disiplin, dan sudah mampu meningkatkan sikap percaya diri, </v>
          </cell>
        </row>
        <row r="48">
          <cell r="A48">
            <v>38</v>
          </cell>
          <cell r="B48" t="str">
            <v>MUHAMMAD ARKAN ALLY RACHMAD</v>
          </cell>
          <cell r="C48">
            <v>20</v>
          </cell>
          <cell r="D48">
            <v>5</v>
          </cell>
          <cell r="E48">
            <v>20</v>
          </cell>
          <cell r="F48">
            <v>5</v>
          </cell>
          <cell r="G48">
            <v>0</v>
          </cell>
          <cell r="H48">
            <v>0</v>
          </cell>
          <cell r="I48">
            <v>0</v>
          </cell>
          <cell r="J48">
            <v>0</v>
          </cell>
          <cell r="K48">
            <v>10</v>
          </cell>
          <cell r="L48">
            <v>10</v>
          </cell>
          <cell r="M48">
            <v>0</v>
          </cell>
          <cell r="N48">
            <v>10</v>
          </cell>
          <cell r="O48">
            <v>16</v>
          </cell>
          <cell r="P48">
            <v>4</v>
          </cell>
          <cell r="Q48">
            <v>16</v>
          </cell>
          <cell r="R48">
            <v>4</v>
          </cell>
          <cell r="S48">
            <v>0</v>
          </cell>
          <cell r="T48">
            <v>0</v>
          </cell>
          <cell r="U48">
            <v>0</v>
          </cell>
          <cell r="V48">
            <v>0</v>
          </cell>
          <cell r="W48">
            <v>8</v>
          </cell>
          <cell r="X48">
            <v>8</v>
          </cell>
          <cell r="Y48">
            <v>0</v>
          </cell>
          <cell r="Z48">
            <v>8</v>
          </cell>
          <cell r="AA48">
            <v>36</v>
          </cell>
          <cell r="AB48">
            <v>9</v>
          </cell>
          <cell r="AC48">
            <v>36</v>
          </cell>
          <cell r="AD48">
            <v>9</v>
          </cell>
          <cell r="AE48">
            <v>0</v>
          </cell>
          <cell r="AF48">
            <v>0</v>
          </cell>
          <cell r="AG48">
            <v>0</v>
          </cell>
          <cell r="AH48">
            <v>0</v>
          </cell>
          <cell r="AI48">
            <v>18</v>
          </cell>
          <cell r="AJ48">
            <v>18</v>
          </cell>
          <cell r="AK48">
            <v>0</v>
          </cell>
          <cell r="AL48">
            <v>18</v>
          </cell>
          <cell r="AM48" t="str">
            <v xml:space="preserve">Ananda MUHAMMAD ARKAN ALLY RACHMAD,  sangat jujur, disiplin, dan sudah mampu meningkatkan sikap percaya diri, </v>
          </cell>
        </row>
        <row r="49">
          <cell r="A49">
            <v>39</v>
          </cell>
          <cell r="B49" t="str">
            <v>MUHAMMAD REVIAN ABDULLOH FAQIH</v>
          </cell>
          <cell r="C49">
            <v>20</v>
          </cell>
          <cell r="D49">
            <v>5</v>
          </cell>
          <cell r="E49">
            <v>20</v>
          </cell>
          <cell r="F49">
            <v>5</v>
          </cell>
          <cell r="G49">
            <v>0</v>
          </cell>
          <cell r="H49">
            <v>0</v>
          </cell>
          <cell r="I49">
            <v>0</v>
          </cell>
          <cell r="J49">
            <v>0</v>
          </cell>
          <cell r="K49">
            <v>10</v>
          </cell>
          <cell r="L49">
            <v>10</v>
          </cell>
          <cell r="M49">
            <v>0</v>
          </cell>
          <cell r="N49">
            <v>10</v>
          </cell>
          <cell r="O49">
            <v>16</v>
          </cell>
          <cell r="P49">
            <v>4</v>
          </cell>
          <cell r="Q49">
            <v>16</v>
          </cell>
          <cell r="R49">
            <v>4</v>
          </cell>
          <cell r="S49">
            <v>0</v>
          </cell>
          <cell r="T49">
            <v>0</v>
          </cell>
          <cell r="U49">
            <v>0</v>
          </cell>
          <cell r="V49">
            <v>0</v>
          </cell>
          <cell r="W49">
            <v>8</v>
          </cell>
          <cell r="X49">
            <v>8</v>
          </cell>
          <cell r="Y49">
            <v>0</v>
          </cell>
          <cell r="Z49">
            <v>8</v>
          </cell>
          <cell r="AA49">
            <v>36</v>
          </cell>
          <cell r="AB49">
            <v>9</v>
          </cell>
          <cell r="AC49">
            <v>36</v>
          </cell>
          <cell r="AD49">
            <v>9</v>
          </cell>
          <cell r="AE49">
            <v>0</v>
          </cell>
          <cell r="AF49">
            <v>0</v>
          </cell>
          <cell r="AG49">
            <v>0</v>
          </cell>
          <cell r="AH49">
            <v>0</v>
          </cell>
          <cell r="AI49">
            <v>18</v>
          </cell>
          <cell r="AJ49">
            <v>18</v>
          </cell>
          <cell r="AK49">
            <v>0</v>
          </cell>
          <cell r="AL49">
            <v>18</v>
          </cell>
          <cell r="AM49" t="str">
            <v xml:space="preserve">Ananda MUHAMMAD REVIAN ABDULLOH FAQIH,  sangat jujur, disiplin, dan sudah mampu meningkatkan sikap percaya diri, </v>
          </cell>
        </row>
        <row r="50">
          <cell r="A50">
            <v>40</v>
          </cell>
          <cell r="B50" t="str">
            <v>NABILA AYUNINGTIAS</v>
          </cell>
          <cell r="C50">
            <v>20</v>
          </cell>
          <cell r="D50">
            <v>5</v>
          </cell>
          <cell r="E50">
            <v>20</v>
          </cell>
          <cell r="F50">
            <v>5</v>
          </cell>
          <cell r="G50">
            <v>0</v>
          </cell>
          <cell r="H50">
            <v>0</v>
          </cell>
          <cell r="I50">
            <v>0</v>
          </cell>
          <cell r="J50">
            <v>0</v>
          </cell>
          <cell r="K50">
            <v>10</v>
          </cell>
          <cell r="L50">
            <v>10</v>
          </cell>
          <cell r="M50">
            <v>0</v>
          </cell>
          <cell r="N50">
            <v>10</v>
          </cell>
          <cell r="O50">
            <v>16</v>
          </cell>
          <cell r="P50">
            <v>4</v>
          </cell>
          <cell r="Q50">
            <v>16</v>
          </cell>
          <cell r="R50">
            <v>4</v>
          </cell>
          <cell r="S50">
            <v>0</v>
          </cell>
          <cell r="T50">
            <v>0</v>
          </cell>
          <cell r="U50">
            <v>0</v>
          </cell>
          <cell r="V50">
            <v>0</v>
          </cell>
          <cell r="W50">
            <v>8</v>
          </cell>
          <cell r="X50">
            <v>8</v>
          </cell>
          <cell r="Y50">
            <v>0</v>
          </cell>
          <cell r="Z50">
            <v>8</v>
          </cell>
          <cell r="AA50">
            <v>36</v>
          </cell>
          <cell r="AB50">
            <v>9</v>
          </cell>
          <cell r="AC50">
            <v>36</v>
          </cell>
          <cell r="AD50">
            <v>9</v>
          </cell>
          <cell r="AE50">
            <v>0</v>
          </cell>
          <cell r="AF50">
            <v>0</v>
          </cell>
          <cell r="AG50">
            <v>0</v>
          </cell>
          <cell r="AH50">
            <v>0</v>
          </cell>
          <cell r="AI50">
            <v>18</v>
          </cell>
          <cell r="AJ50">
            <v>18</v>
          </cell>
          <cell r="AK50">
            <v>0</v>
          </cell>
          <cell r="AL50">
            <v>18</v>
          </cell>
          <cell r="AM50" t="str">
            <v xml:space="preserve">Ananda NABILA AYUNINGTIAS,  sangat jujur, disiplin, dan sudah mampu meningkatkan sikap percaya diri, </v>
          </cell>
        </row>
        <row r="51">
          <cell r="A51">
            <v>41</v>
          </cell>
          <cell r="B51" t="str">
            <v>NARESWARI MASAYU PUSPANINGRUM</v>
          </cell>
          <cell r="C51">
            <v>20</v>
          </cell>
          <cell r="D51">
            <v>5</v>
          </cell>
          <cell r="E51">
            <v>20</v>
          </cell>
          <cell r="F51">
            <v>5</v>
          </cell>
          <cell r="G51">
            <v>0</v>
          </cell>
          <cell r="H51">
            <v>0</v>
          </cell>
          <cell r="I51">
            <v>0</v>
          </cell>
          <cell r="J51">
            <v>0</v>
          </cell>
          <cell r="K51">
            <v>10</v>
          </cell>
          <cell r="L51">
            <v>10</v>
          </cell>
          <cell r="M51">
            <v>0</v>
          </cell>
          <cell r="N51">
            <v>10</v>
          </cell>
          <cell r="O51">
            <v>16</v>
          </cell>
          <cell r="P51">
            <v>4</v>
          </cell>
          <cell r="Q51">
            <v>16</v>
          </cell>
          <cell r="R51">
            <v>4</v>
          </cell>
          <cell r="S51">
            <v>0</v>
          </cell>
          <cell r="T51">
            <v>0</v>
          </cell>
          <cell r="U51">
            <v>0</v>
          </cell>
          <cell r="V51">
            <v>0</v>
          </cell>
          <cell r="W51">
            <v>8</v>
          </cell>
          <cell r="X51">
            <v>8</v>
          </cell>
          <cell r="Y51">
            <v>0</v>
          </cell>
          <cell r="Z51">
            <v>8</v>
          </cell>
          <cell r="AA51">
            <v>36</v>
          </cell>
          <cell r="AB51">
            <v>9</v>
          </cell>
          <cell r="AC51">
            <v>36</v>
          </cell>
          <cell r="AD51">
            <v>9</v>
          </cell>
          <cell r="AE51">
            <v>0</v>
          </cell>
          <cell r="AF51">
            <v>0</v>
          </cell>
          <cell r="AG51">
            <v>0</v>
          </cell>
          <cell r="AH51">
            <v>0</v>
          </cell>
          <cell r="AI51">
            <v>18</v>
          </cell>
          <cell r="AJ51">
            <v>18</v>
          </cell>
          <cell r="AK51">
            <v>0</v>
          </cell>
          <cell r="AL51">
            <v>18</v>
          </cell>
          <cell r="AM51" t="str">
            <v xml:space="preserve">Ananda NARESWARI MASAYU PUSPANINGRUM,  sangat jujur, disiplin, dan sudah mampu meningkatkan sikap percaya diri, </v>
          </cell>
        </row>
        <row r="52">
          <cell r="A52">
            <v>42</v>
          </cell>
          <cell r="B52" t="str">
            <v>NOVA SASMYTA</v>
          </cell>
          <cell r="C52">
            <v>20</v>
          </cell>
          <cell r="D52">
            <v>5</v>
          </cell>
          <cell r="E52">
            <v>20</v>
          </cell>
          <cell r="F52">
            <v>5</v>
          </cell>
          <cell r="G52">
            <v>0</v>
          </cell>
          <cell r="H52">
            <v>0</v>
          </cell>
          <cell r="I52">
            <v>0</v>
          </cell>
          <cell r="J52">
            <v>0</v>
          </cell>
          <cell r="K52">
            <v>10</v>
          </cell>
          <cell r="L52">
            <v>10</v>
          </cell>
          <cell r="M52">
            <v>0</v>
          </cell>
          <cell r="N52">
            <v>10</v>
          </cell>
          <cell r="O52">
            <v>16</v>
          </cell>
          <cell r="P52">
            <v>4</v>
          </cell>
          <cell r="Q52">
            <v>16</v>
          </cell>
          <cell r="R52">
            <v>4</v>
          </cell>
          <cell r="S52">
            <v>0</v>
          </cell>
          <cell r="T52">
            <v>0</v>
          </cell>
          <cell r="U52">
            <v>0</v>
          </cell>
          <cell r="V52">
            <v>0</v>
          </cell>
          <cell r="W52">
            <v>8</v>
          </cell>
          <cell r="X52">
            <v>8</v>
          </cell>
          <cell r="Y52">
            <v>0</v>
          </cell>
          <cell r="Z52">
            <v>8</v>
          </cell>
          <cell r="AA52">
            <v>36</v>
          </cell>
          <cell r="AB52">
            <v>9</v>
          </cell>
          <cell r="AC52">
            <v>36</v>
          </cell>
          <cell r="AD52">
            <v>9</v>
          </cell>
          <cell r="AE52">
            <v>0</v>
          </cell>
          <cell r="AF52">
            <v>0</v>
          </cell>
          <cell r="AG52">
            <v>0</v>
          </cell>
          <cell r="AH52">
            <v>0</v>
          </cell>
          <cell r="AI52">
            <v>18</v>
          </cell>
          <cell r="AJ52">
            <v>18</v>
          </cell>
          <cell r="AK52">
            <v>0</v>
          </cell>
          <cell r="AL52">
            <v>18</v>
          </cell>
          <cell r="AM52" t="str">
            <v xml:space="preserve">Ananda NOVA SASMYTA,  sangat jujur, disiplin, dan sudah mampu meningkatkan sikap percaya diri, </v>
          </cell>
        </row>
        <row r="53">
          <cell r="A53">
            <v>43</v>
          </cell>
          <cell r="B53" t="str">
            <v>RIDHA RAHMATUL AULA RIDWAN</v>
          </cell>
          <cell r="C53">
            <v>20</v>
          </cell>
          <cell r="D53">
            <v>5</v>
          </cell>
          <cell r="E53">
            <v>20</v>
          </cell>
          <cell r="F53">
            <v>5</v>
          </cell>
          <cell r="G53">
            <v>0</v>
          </cell>
          <cell r="H53">
            <v>0</v>
          </cell>
          <cell r="I53">
            <v>0</v>
          </cell>
          <cell r="J53">
            <v>0</v>
          </cell>
          <cell r="K53">
            <v>10</v>
          </cell>
          <cell r="L53">
            <v>10</v>
          </cell>
          <cell r="M53">
            <v>0</v>
          </cell>
          <cell r="N53">
            <v>10</v>
          </cell>
          <cell r="O53">
            <v>16</v>
          </cell>
          <cell r="P53">
            <v>4</v>
          </cell>
          <cell r="Q53">
            <v>16</v>
          </cell>
          <cell r="R53">
            <v>4</v>
          </cell>
          <cell r="S53">
            <v>0</v>
          </cell>
          <cell r="T53">
            <v>0</v>
          </cell>
          <cell r="U53">
            <v>0</v>
          </cell>
          <cell r="V53">
            <v>0</v>
          </cell>
          <cell r="W53">
            <v>8</v>
          </cell>
          <cell r="X53">
            <v>8</v>
          </cell>
          <cell r="Y53">
            <v>0</v>
          </cell>
          <cell r="Z53">
            <v>8</v>
          </cell>
          <cell r="AA53">
            <v>36</v>
          </cell>
          <cell r="AB53">
            <v>9</v>
          </cell>
          <cell r="AC53">
            <v>36</v>
          </cell>
          <cell r="AD53">
            <v>9</v>
          </cell>
          <cell r="AE53">
            <v>0</v>
          </cell>
          <cell r="AF53">
            <v>0</v>
          </cell>
          <cell r="AG53">
            <v>0</v>
          </cell>
          <cell r="AH53">
            <v>0</v>
          </cell>
          <cell r="AI53">
            <v>18</v>
          </cell>
          <cell r="AJ53">
            <v>18</v>
          </cell>
          <cell r="AK53">
            <v>0</v>
          </cell>
          <cell r="AL53">
            <v>18</v>
          </cell>
          <cell r="AM53" t="str">
            <v xml:space="preserve">Ananda RIDHA RAHMATUL AULA RIDWAN,  sangat jujur, disiplin, dan sudah mampu meningkatkan sikap percaya diri, </v>
          </cell>
        </row>
        <row r="54">
          <cell r="A54">
            <v>44</v>
          </cell>
          <cell r="B54" t="str">
            <v>RIFDA SALSABILA PURNAMA</v>
          </cell>
          <cell r="C54">
            <v>20</v>
          </cell>
          <cell r="D54">
            <v>5</v>
          </cell>
          <cell r="E54">
            <v>20</v>
          </cell>
          <cell r="F54">
            <v>5</v>
          </cell>
          <cell r="G54">
            <v>0</v>
          </cell>
          <cell r="H54">
            <v>0</v>
          </cell>
          <cell r="I54">
            <v>0</v>
          </cell>
          <cell r="J54">
            <v>0</v>
          </cell>
          <cell r="K54">
            <v>10</v>
          </cell>
          <cell r="L54">
            <v>10</v>
          </cell>
          <cell r="M54">
            <v>0</v>
          </cell>
          <cell r="N54">
            <v>10</v>
          </cell>
          <cell r="O54">
            <v>16</v>
          </cell>
          <cell r="P54">
            <v>4</v>
          </cell>
          <cell r="Q54">
            <v>16</v>
          </cell>
          <cell r="R54">
            <v>4</v>
          </cell>
          <cell r="S54">
            <v>0</v>
          </cell>
          <cell r="T54">
            <v>0</v>
          </cell>
          <cell r="U54">
            <v>0</v>
          </cell>
          <cell r="V54">
            <v>0</v>
          </cell>
          <cell r="W54">
            <v>8</v>
          </cell>
          <cell r="X54">
            <v>8</v>
          </cell>
          <cell r="Y54">
            <v>0</v>
          </cell>
          <cell r="Z54">
            <v>8</v>
          </cell>
          <cell r="AA54">
            <v>36</v>
          </cell>
          <cell r="AB54">
            <v>9</v>
          </cell>
          <cell r="AC54">
            <v>36</v>
          </cell>
          <cell r="AD54">
            <v>9</v>
          </cell>
          <cell r="AE54">
            <v>0</v>
          </cell>
          <cell r="AF54">
            <v>0</v>
          </cell>
          <cell r="AG54">
            <v>0</v>
          </cell>
          <cell r="AH54">
            <v>0</v>
          </cell>
          <cell r="AI54">
            <v>18</v>
          </cell>
          <cell r="AJ54">
            <v>18</v>
          </cell>
          <cell r="AK54">
            <v>0</v>
          </cell>
          <cell r="AL54">
            <v>18</v>
          </cell>
          <cell r="AM54" t="str">
            <v xml:space="preserve">Ananda RIFDA SALSABILA PURNAMA,  sangat jujur, disiplin, dan sudah mampu meningkatkan sikap percaya diri, </v>
          </cell>
        </row>
        <row r="55">
          <cell r="A55">
            <v>45</v>
          </cell>
          <cell r="B55" t="str">
            <v>RIZKI INTAN KURNIAENDAH</v>
          </cell>
          <cell r="C55">
            <v>20</v>
          </cell>
          <cell r="D55">
            <v>5</v>
          </cell>
          <cell r="E55">
            <v>20</v>
          </cell>
          <cell r="F55">
            <v>5</v>
          </cell>
          <cell r="G55">
            <v>0</v>
          </cell>
          <cell r="H55">
            <v>0</v>
          </cell>
          <cell r="I55">
            <v>0</v>
          </cell>
          <cell r="J55">
            <v>0</v>
          </cell>
          <cell r="K55">
            <v>10</v>
          </cell>
          <cell r="L55">
            <v>10</v>
          </cell>
          <cell r="M55">
            <v>0</v>
          </cell>
          <cell r="N55">
            <v>10</v>
          </cell>
          <cell r="O55">
            <v>16</v>
          </cell>
          <cell r="P55">
            <v>4</v>
          </cell>
          <cell r="Q55">
            <v>16</v>
          </cell>
          <cell r="R55">
            <v>4</v>
          </cell>
          <cell r="S55">
            <v>0</v>
          </cell>
          <cell r="T55">
            <v>0</v>
          </cell>
          <cell r="U55">
            <v>0</v>
          </cell>
          <cell r="V55">
            <v>0</v>
          </cell>
          <cell r="W55">
            <v>8</v>
          </cell>
          <cell r="X55">
            <v>8</v>
          </cell>
          <cell r="Y55">
            <v>0</v>
          </cell>
          <cell r="Z55">
            <v>8</v>
          </cell>
          <cell r="AA55">
            <v>36</v>
          </cell>
          <cell r="AB55">
            <v>9</v>
          </cell>
          <cell r="AC55">
            <v>36</v>
          </cell>
          <cell r="AD55">
            <v>9</v>
          </cell>
          <cell r="AE55">
            <v>0</v>
          </cell>
          <cell r="AF55">
            <v>0</v>
          </cell>
          <cell r="AG55">
            <v>0</v>
          </cell>
          <cell r="AH55">
            <v>0</v>
          </cell>
          <cell r="AI55">
            <v>18</v>
          </cell>
          <cell r="AJ55">
            <v>18</v>
          </cell>
          <cell r="AK55">
            <v>0</v>
          </cell>
          <cell r="AL55">
            <v>18</v>
          </cell>
          <cell r="AM55" t="str">
            <v xml:space="preserve">Ananda RIZKI INTAN KURNIAENDAH,  sangat jujur, disiplin, dan sudah mampu meningkatkan sikap percaya diri, </v>
          </cell>
        </row>
        <row r="56">
          <cell r="A56">
            <v>46</v>
          </cell>
          <cell r="B56" t="str">
            <v>RIZKY FIRMANSYAH</v>
          </cell>
          <cell r="C56">
            <v>20</v>
          </cell>
          <cell r="D56">
            <v>5</v>
          </cell>
          <cell r="E56">
            <v>20</v>
          </cell>
          <cell r="F56">
            <v>5</v>
          </cell>
          <cell r="G56">
            <v>0</v>
          </cell>
          <cell r="H56">
            <v>0</v>
          </cell>
          <cell r="I56">
            <v>0</v>
          </cell>
          <cell r="J56">
            <v>0</v>
          </cell>
          <cell r="K56">
            <v>10</v>
          </cell>
          <cell r="L56">
            <v>10</v>
          </cell>
          <cell r="M56">
            <v>0</v>
          </cell>
          <cell r="N56">
            <v>10</v>
          </cell>
          <cell r="O56">
            <v>16</v>
          </cell>
          <cell r="P56">
            <v>4</v>
          </cell>
          <cell r="Q56">
            <v>16</v>
          </cell>
          <cell r="R56">
            <v>4</v>
          </cell>
          <cell r="S56">
            <v>0</v>
          </cell>
          <cell r="T56">
            <v>0</v>
          </cell>
          <cell r="U56">
            <v>0</v>
          </cell>
          <cell r="V56">
            <v>0</v>
          </cell>
          <cell r="W56">
            <v>8</v>
          </cell>
          <cell r="X56">
            <v>8</v>
          </cell>
          <cell r="Y56">
            <v>0</v>
          </cell>
          <cell r="Z56">
            <v>8</v>
          </cell>
          <cell r="AA56">
            <v>36</v>
          </cell>
          <cell r="AB56">
            <v>9</v>
          </cell>
          <cell r="AC56">
            <v>36</v>
          </cell>
          <cell r="AD56">
            <v>9</v>
          </cell>
          <cell r="AE56">
            <v>0</v>
          </cell>
          <cell r="AF56">
            <v>0</v>
          </cell>
          <cell r="AG56">
            <v>0</v>
          </cell>
          <cell r="AH56">
            <v>0</v>
          </cell>
          <cell r="AI56">
            <v>18</v>
          </cell>
          <cell r="AJ56">
            <v>18</v>
          </cell>
          <cell r="AK56">
            <v>0</v>
          </cell>
          <cell r="AL56">
            <v>18</v>
          </cell>
          <cell r="AM56" t="str">
            <v xml:space="preserve">Ananda RIZKY FIRMANSYAH,  sangat jujur, disiplin, dan sudah mampu meningkatkan sikap percaya diri, </v>
          </cell>
        </row>
        <row r="57">
          <cell r="A57">
            <v>47</v>
          </cell>
          <cell r="B57" t="str">
            <v>SAFIRA NUR LAYLA RAMADHANI</v>
          </cell>
          <cell r="C57">
            <v>20</v>
          </cell>
          <cell r="D57">
            <v>5</v>
          </cell>
          <cell r="E57">
            <v>20</v>
          </cell>
          <cell r="F57">
            <v>5</v>
          </cell>
          <cell r="G57">
            <v>0</v>
          </cell>
          <cell r="H57">
            <v>0</v>
          </cell>
          <cell r="I57">
            <v>0</v>
          </cell>
          <cell r="J57">
            <v>0</v>
          </cell>
          <cell r="K57">
            <v>10</v>
          </cell>
          <cell r="L57">
            <v>10</v>
          </cell>
          <cell r="M57">
            <v>0</v>
          </cell>
          <cell r="N57">
            <v>10</v>
          </cell>
          <cell r="O57">
            <v>16</v>
          </cell>
          <cell r="P57">
            <v>4</v>
          </cell>
          <cell r="Q57">
            <v>16</v>
          </cell>
          <cell r="R57">
            <v>4</v>
          </cell>
          <cell r="S57">
            <v>0</v>
          </cell>
          <cell r="T57">
            <v>0</v>
          </cell>
          <cell r="U57">
            <v>0</v>
          </cell>
          <cell r="V57">
            <v>0</v>
          </cell>
          <cell r="W57">
            <v>8</v>
          </cell>
          <cell r="X57">
            <v>8</v>
          </cell>
          <cell r="Y57">
            <v>0</v>
          </cell>
          <cell r="Z57">
            <v>8</v>
          </cell>
          <cell r="AA57">
            <v>36</v>
          </cell>
          <cell r="AB57">
            <v>9</v>
          </cell>
          <cell r="AC57">
            <v>36</v>
          </cell>
          <cell r="AD57">
            <v>9</v>
          </cell>
          <cell r="AE57">
            <v>0</v>
          </cell>
          <cell r="AF57">
            <v>0</v>
          </cell>
          <cell r="AG57">
            <v>0</v>
          </cell>
          <cell r="AH57">
            <v>0</v>
          </cell>
          <cell r="AI57">
            <v>18</v>
          </cell>
          <cell r="AJ57">
            <v>18</v>
          </cell>
          <cell r="AK57">
            <v>0</v>
          </cell>
          <cell r="AL57">
            <v>18</v>
          </cell>
          <cell r="AM57" t="str">
            <v xml:space="preserve">Ananda SAFIRA NUR LAYLA RAMADHANI,  sangat jujur, disiplin, dan sudah mampu meningkatkan sikap percaya diri, </v>
          </cell>
        </row>
        <row r="58">
          <cell r="A58">
            <v>48</v>
          </cell>
          <cell r="B58" t="str">
            <v>SHANASTRI RUFAIDA</v>
          </cell>
          <cell r="C58">
            <v>20</v>
          </cell>
          <cell r="D58">
            <v>5</v>
          </cell>
          <cell r="E58">
            <v>20</v>
          </cell>
          <cell r="F58">
            <v>5</v>
          </cell>
          <cell r="G58">
            <v>0</v>
          </cell>
          <cell r="H58">
            <v>0</v>
          </cell>
          <cell r="I58">
            <v>0</v>
          </cell>
          <cell r="J58">
            <v>0</v>
          </cell>
          <cell r="K58">
            <v>10</v>
          </cell>
          <cell r="L58">
            <v>10</v>
          </cell>
          <cell r="M58">
            <v>0</v>
          </cell>
          <cell r="N58">
            <v>10</v>
          </cell>
          <cell r="O58">
            <v>16</v>
          </cell>
          <cell r="P58">
            <v>4</v>
          </cell>
          <cell r="Q58">
            <v>16</v>
          </cell>
          <cell r="R58">
            <v>4</v>
          </cell>
          <cell r="S58">
            <v>0</v>
          </cell>
          <cell r="T58">
            <v>0</v>
          </cell>
          <cell r="U58">
            <v>0</v>
          </cell>
          <cell r="V58">
            <v>0</v>
          </cell>
          <cell r="W58">
            <v>8</v>
          </cell>
          <cell r="X58">
            <v>8</v>
          </cell>
          <cell r="Y58">
            <v>0</v>
          </cell>
          <cell r="Z58">
            <v>8</v>
          </cell>
          <cell r="AA58">
            <v>36</v>
          </cell>
          <cell r="AB58">
            <v>9</v>
          </cell>
          <cell r="AC58">
            <v>36</v>
          </cell>
          <cell r="AD58">
            <v>9</v>
          </cell>
          <cell r="AE58">
            <v>0</v>
          </cell>
          <cell r="AF58">
            <v>0</v>
          </cell>
          <cell r="AG58">
            <v>0</v>
          </cell>
          <cell r="AH58">
            <v>0</v>
          </cell>
          <cell r="AI58">
            <v>18</v>
          </cell>
          <cell r="AJ58">
            <v>18</v>
          </cell>
          <cell r="AK58">
            <v>0</v>
          </cell>
          <cell r="AL58">
            <v>18</v>
          </cell>
          <cell r="AM58" t="str">
            <v xml:space="preserve">Ananda SHANASTRI RUFAIDA,  sangat jujur, disiplin, dan sudah mampu meningkatkan sikap percaya diri, </v>
          </cell>
        </row>
        <row r="59">
          <cell r="A59">
            <v>49</v>
          </cell>
          <cell r="B59" t="str">
            <v>SHIAM SAHARA</v>
          </cell>
          <cell r="C59">
            <v>20</v>
          </cell>
          <cell r="D59">
            <v>5</v>
          </cell>
          <cell r="E59">
            <v>20</v>
          </cell>
          <cell r="F59">
            <v>5</v>
          </cell>
          <cell r="G59">
            <v>0</v>
          </cell>
          <cell r="H59">
            <v>0</v>
          </cell>
          <cell r="I59">
            <v>0</v>
          </cell>
          <cell r="J59">
            <v>0</v>
          </cell>
          <cell r="K59">
            <v>10</v>
          </cell>
          <cell r="L59">
            <v>10</v>
          </cell>
          <cell r="M59">
            <v>0</v>
          </cell>
          <cell r="N59">
            <v>10</v>
          </cell>
          <cell r="O59">
            <v>16</v>
          </cell>
          <cell r="P59">
            <v>4</v>
          </cell>
          <cell r="Q59">
            <v>16</v>
          </cell>
          <cell r="R59">
            <v>4</v>
          </cell>
          <cell r="S59">
            <v>0</v>
          </cell>
          <cell r="T59">
            <v>0</v>
          </cell>
          <cell r="U59">
            <v>0</v>
          </cell>
          <cell r="V59">
            <v>0</v>
          </cell>
          <cell r="W59">
            <v>8</v>
          </cell>
          <cell r="X59">
            <v>8</v>
          </cell>
          <cell r="Y59">
            <v>0</v>
          </cell>
          <cell r="Z59">
            <v>8</v>
          </cell>
          <cell r="AA59">
            <v>36</v>
          </cell>
          <cell r="AB59">
            <v>9</v>
          </cell>
          <cell r="AC59">
            <v>36</v>
          </cell>
          <cell r="AD59">
            <v>9</v>
          </cell>
          <cell r="AE59">
            <v>0</v>
          </cell>
          <cell r="AF59">
            <v>0</v>
          </cell>
          <cell r="AG59">
            <v>0</v>
          </cell>
          <cell r="AH59">
            <v>0</v>
          </cell>
          <cell r="AI59">
            <v>18</v>
          </cell>
          <cell r="AJ59">
            <v>18</v>
          </cell>
          <cell r="AK59">
            <v>0</v>
          </cell>
          <cell r="AL59">
            <v>18</v>
          </cell>
          <cell r="AM59" t="str">
            <v xml:space="preserve">Ananda SHIAM SAHARA,  sangat jujur, disiplin, dan sudah mampu meningkatkan sikap percaya diri, </v>
          </cell>
        </row>
        <row r="60">
          <cell r="A60">
            <v>50</v>
          </cell>
          <cell r="B60" t="str">
            <v>SUSAN APRILIA PUTRI</v>
          </cell>
          <cell r="C60">
            <v>20</v>
          </cell>
          <cell r="D60">
            <v>5</v>
          </cell>
          <cell r="E60">
            <v>20</v>
          </cell>
          <cell r="F60">
            <v>5</v>
          </cell>
          <cell r="G60">
            <v>0</v>
          </cell>
          <cell r="H60">
            <v>0</v>
          </cell>
          <cell r="I60">
            <v>0</v>
          </cell>
          <cell r="J60">
            <v>0</v>
          </cell>
          <cell r="K60">
            <v>10</v>
          </cell>
          <cell r="L60">
            <v>10</v>
          </cell>
          <cell r="M60">
            <v>0</v>
          </cell>
          <cell r="N60">
            <v>10</v>
          </cell>
          <cell r="O60">
            <v>16</v>
          </cell>
          <cell r="P60">
            <v>4</v>
          </cell>
          <cell r="Q60">
            <v>16</v>
          </cell>
          <cell r="R60">
            <v>4</v>
          </cell>
          <cell r="S60">
            <v>0</v>
          </cell>
          <cell r="T60">
            <v>0</v>
          </cell>
          <cell r="U60">
            <v>0</v>
          </cell>
          <cell r="V60">
            <v>0</v>
          </cell>
          <cell r="W60">
            <v>8</v>
          </cell>
          <cell r="X60">
            <v>8</v>
          </cell>
          <cell r="Y60">
            <v>0</v>
          </cell>
          <cell r="Z60">
            <v>8</v>
          </cell>
          <cell r="AA60">
            <v>36</v>
          </cell>
          <cell r="AB60">
            <v>9</v>
          </cell>
          <cell r="AC60">
            <v>36</v>
          </cell>
          <cell r="AD60">
            <v>9</v>
          </cell>
          <cell r="AE60">
            <v>0</v>
          </cell>
          <cell r="AF60">
            <v>0</v>
          </cell>
          <cell r="AG60">
            <v>0</v>
          </cell>
          <cell r="AH60">
            <v>0</v>
          </cell>
          <cell r="AI60">
            <v>18</v>
          </cell>
          <cell r="AJ60">
            <v>18</v>
          </cell>
          <cell r="AK60">
            <v>0</v>
          </cell>
          <cell r="AL60">
            <v>18</v>
          </cell>
          <cell r="AM60" t="str">
            <v xml:space="preserve">Ananda SUSAN APRILIA PUTRI,  sangat jujur, disiplin, dan sudah mampu meningkatkan sikap percaya diri, </v>
          </cell>
        </row>
      </sheetData>
      <sheetData sheetId="12"/>
      <sheetData sheetId="13"/>
      <sheetData sheetId="14"/>
      <sheetData sheetId="15"/>
      <sheetData sheetId="16">
        <row r="4">
          <cell r="B4">
            <v>1</v>
          </cell>
          <cell r="C4" t="str">
            <v>AZKA AFINA KHOIRUL IZA</v>
          </cell>
          <cell r="D4">
            <v>79.791666666666671</v>
          </cell>
          <cell r="E4" t="str">
            <v>B</v>
          </cell>
          <cell r="F4" t="str">
            <v xml:space="preserve">Ananda Azka Afina Khoirul Iza baik dalam mengetahui gerak tari kreasi daerah.  Cukup dalam mengetahui karya seni rupa teknik tempel. </v>
          </cell>
        </row>
        <row r="5">
          <cell r="B5">
            <v>2</v>
          </cell>
          <cell r="C5" t="str">
            <v>BAGUS WIDA KANAKA</v>
          </cell>
          <cell r="D5">
            <v>79.791666666666671</v>
          </cell>
          <cell r="E5" t="str">
            <v>B</v>
          </cell>
          <cell r="F5" t="str">
            <v xml:space="preserve">Ananda Bagus Wida Kanaka baik dalam mengetahui gerak tari kreasi daerah.  Cukup dalam mengetahui karya seni rupa teknik tempel. </v>
          </cell>
        </row>
        <row r="6">
          <cell r="B6">
            <v>3</v>
          </cell>
          <cell r="C6" t="str">
            <v>DENI FIRYA ATHALLAH PRADINAYA</v>
          </cell>
          <cell r="D6">
            <v>79.791666666666671</v>
          </cell>
          <cell r="E6" t="str">
            <v>B</v>
          </cell>
          <cell r="F6" t="str">
            <v xml:space="preserve">Ananda Deni Firya Athallah Pradinaya baik dalam mengetahui gerak tari kreasi daerah.  Cukup dalam mengetahui karya seni rupa teknik tempel. </v>
          </cell>
        </row>
        <row r="7">
          <cell r="B7">
            <v>4</v>
          </cell>
          <cell r="C7" t="str">
            <v>DEWI GALUH MULANSARI</v>
          </cell>
          <cell r="D7">
            <v>79.791666666666671</v>
          </cell>
          <cell r="E7" t="str">
            <v>B</v>
          </cell>
          <cell r="F7" t="str">
            <v xml:space="preserve">Ananda Dewi Galuh Mulansari baik dalam mengetahui gerak tari kreasi daerah.  Cukup dalam mengetahui karya seni rupa teknik tempel. </v>
          </cell>
        </row>
        <row r="8">
          <cell r="B8">
            <v>5</v>
          </cell>
          <cell r="C8" t="str">
            <v>DIAN PUJI LESTARI</v>
          </cell>
          <cell r="D8">
            <v>79.791666666666671</v>
          </cell>
          <cell r="E8" t="str">
            <v>B</v>
          </cell>
          <cell r="F8" t="str">
            <v xml:space="preserve">Ananda Dian Puji Lestari baik dalam mengetahui gerak tari kreasi daerah.  Cukup dalam mengetahui karya seni rupa teknik tempel. </v>
          </cell>
        </row>
        <row r="9">
          <cell r="B9">
            <v>6</v>
          </cell>
          <cell r="C9" t="str">
            <v>Hafidz Langgeng Prasetyo</v>
          </cell>
          <cell r="D9">
            <v>79.791666666666671</v>
          </cell>
          <cell r="E9" t="str">
            <v>B</v>
          </cell>
          <cell r="F9" t="str">
            <v xml:space="preserve">Ananda Hafidz Langgeng Prasetyo baik dalam mengetahui gerak tari kreasi daerah.  Cukup dalam mengetahui karya seni rupa teknik tempel. </v>
          </cell>
        </row>
        <row r="10">
          <cell r="B10">
            <v>7</v>
          </cell>
          <cell r="C10" t="str">
            <v>JALU ARTHA AJI MANGGALA HANDOKO</v>
          </cell>
          <cell r="D10">
            <v>79.791666666666671</v>
          </cell>
          <cell r="E10" t="str">
            <v>B</v>
          </cell>
          <cell r="F10" t="str">
            <v xml:space="preserve">Ananda Jalu Artha Aji Manggala Handoko baik dalam mengetahui gerak tari kreasi daerah.  Cukup dalam mengetahui karya seni rupa teknik tempel. </v>
          </cell>
        </row>
        <row r="11">
          <cell r="B11">
            <v>8</v>
          </cell>
          <cell r="C11" t="str">
            <v>LAURENDHO RADIEFCA MURDIONO</v>
          </cell>
          <cell r="D11">
            <v>79.791666666666671</v>
          </cell>
          <cell r="E11" t="str">
            <v>B</v>
          </cell>
          <cell r="F11" t="str">
            <v xml:space="preserve">Ananda Laurendho Radiefca Murdiono baik dalam mengetahui gerak tari kreasi daerah.  Cukup dalam mengetahui karya seni rupa teknik tempel. </v>
          </cell>
        </row>
        <row r="12">
          <cell r="B12">
            <v>9</v>
          </cell>
          <cell r="C12" t="str">
            <v>MARSYA MAYDINA DWI RISQITA</v>
          </cell>
          <cell r="D12">
            <v>79.791666666666671</v>
          </cell>
          <cell r="E12" t="str">
            <v>B</v>
          </cell>
          <cell r="F12" t="str">
            <v xml:space="preserve">Ananda Marsya Maydina Dwi Risqita baik dalam mengetahui gerak tari kreasi daerah.  Cukup dalam mengetahui karya seni rupa teknik tempel. </v>
          </cell>
        </row>
        <row r="13">
          <cell r="B13">
            <v>10</v>
          </cell>
          <cell r="C13" t="str">
            <v>MILA SARASWATI</v>
          </cell>
          <cell r="D13">
            <v>79.791666666666671</v>
          </cell>
          <cell r="E13" t="str">
            <v>B</v>
          </cell>
          <cell r="F13" t="str">
            <v xml:space="preserve">Ananda Mila Saraswati baik dalam mengetahui gerak tari kreasi daerah.  Cukup dalam mengetahui karya seni rupa teknik tempel. </v>
          </cell>
        </row>
        <row r="14">
          <cell r="B14">
            <v>11</v>
          </cell>
          <cell r="C14" t="str">
            <v>MUHAMMAD ARKAN ALLY RACHMAD</v>
          </cell>
          <cell r="D14">
            <v>79.791666666666671</v>
          </cell>
          <cell r="E14" t="str">
            <v>B</v>
          </cell>
          <cell r="F14" t="str">
            <v xml:space="preserve">Ananda Muhammad Arkan Ally Rachmad baik dalam mengetahui gerak tari kreasi daerah.  Cukup dalam mengetahui karya seni rupa teknik tempel. </v>
          </cell>
        </row>
        <row r="15">
          <cell r="B15">
            <v>12</v>
          </cell>
          <cell r="C15" t="str">
            <v>MUHAMMAD REVIAN ABDULLOH FAQIH</v>
          </cell>
          <cell r="D15">
            <v>79.791666666666671</v>
          </cell>
          <cell r="E15" t="str">
            <v>B</v>
          </cell>
          <cell r="F15" t="str">
            <v xml:space="preserve">Ananda Muhammad Revian Abdulloh Faqih baik dalam mengetahui gerak tari kreasi daerah.  Cukup dalam mengetahui karya seni rupa teknik tempel. </v>
          </cell>
        </row>
        <row r="16">
          <cell r="B16">
            <v>13</v>
          </cell>
          <cell r="C16" t="str">
            <v>NABILA AYUNINGTIAS</v>
          </cell>
          <cell r="D16">
            <v>79.791666666666671</v>
          </cell>
          <cell r="E16" t="str">
            <v>B</v>
          </cell>
          <cell r="F16" t="str">
            <v xml:space="preserve">Ananda Nabila Ayuningtias baik dalam mengetahui gerak tari kreasi daerah.  Cukup dalam mengetahui karya seni rupa teknik tempel. </v>
          </cell>
        </row>
        <row r="17">
          <cell r="B17">
            <v>14</v>
          </cell>
          <cell r="C17" t="str">
            <v>NARESWARI MASAYU PUSPANINGRUM</v>
          </cell>
          <cell r="D17">
            <v>79.791666666666671</v>
          </cell>
          <cell r="E17" t="str">
            <v>B</v>
          </cell>
          <cell r="F17" t="str">
            <v xml:space="preserve">Ananda Nareswari Masayu Puspaningrum baik dalam mengetahui gerak tari kreasi daerah.  Cukup dalam mengetahui karya seni rupa teknik tempel. </v>
          </cell>
        </row>
        <row r="18">
          <cell r="B18">
            <v>15</v>
          </cell>
          <cell r="C18" t="str">
            <v>NOVA SASMYTA</v>
          </cell>
          <cell r="D18">
            <v>79.791666666666671</v>
          </cell>
          <cell r="E18" t="str">
            <v>B</v>
          </cell>
          <cell r="F18" t="str">
            <v xml:space="preserve">Ananda Nova Sasmyta baik dalam mengetahui gerak tari kreasi daerah.  Cukup dalam mengetahui karya seni rupa teknik tempel. </v>
          </cell>
        </row>
        <row r="19">
          <cell r="B19">
            <v>16</v>
          </cell>
          <cell r="C19" t="str">
            <v>RIDHA RAHMATUL AULA RIDWAN</v>
          </cell>
          <cell r="D19">
            <v>79.791666666666671</v>
          </cell>
          <cell r="E19" t="str">
            <v>B</v>
          </cell>
          <cell r="F19" t="str">
            <v xml:space="preserve">Ananda Ridha Rahmatul Aula Ridwan baik dalam mengetahui gerak tari kreasi daerah.  Cukup dalam mengetahui karya seni rupa teknik tempel. </v>
          </cell>
        </row>
        <row r="20">
          <cell r="B20">
            <v>17</v>
          </cell>
          <cell r="C20" t="str">
            <v>RIFDA SALSABILA PURNAMA</v>
          </cell>
          <cell r="D20">
            <v>79.791666666666671</v>
          </cell>
          <cell r="E20" t="str">
            <v>B</v>
          </cell>
          <cell r="F20" t="str">
            <v xml:space="preserve">Ananda Rifda Salsabila Purnama baik dalam mengetahui gerak tari kreasi daerah.  Cukup dalam mengetahui karya seni rupa teknik tempel. </v>
          </cell>
        </row>
        <row r="21">
          <cell r="B21">
            <v>18</v>
          </cell>
          <cell r="C21" t="str">
            <v>RIZKI INTAN KURNIAENDAH</v>
          </cell>
          <cell r="D21">
            <v>79.791666666666671</v>
          </cell>
          <cell r="E21" t="str">
            <v>B</v>
          </cell>
          <cell r="F21" t="str">
            <v xml:space="preserve">Ananda Rizki Intan Kurniaendah baik dalam mengetahui gerak tari kreasi daerah.  Cukup dalam mengetahui karya seni rupa teknik tempel. </v>
          </cell>
        </row>
        <row r="22">
          <cell r="B22">
            <v>19</v>
          </cell>
          <cell r="C22" t="str">
            <v>RIZKY FIRMANSYAH</v>
          </cell>
          <cell r="D22">
            <v>79.791666666666671</v>
          </cell>
          <cell r="E22" t="str">
            <v>B</v>
          </cell>
          <cell r="F22" t="str">
            <v xml:space="preserve">Ananda Rizky Firmansyah baik dalam mengetahui gerak tari kreasi daerah.  Cukup dalam mengetahui karya seni rupa teknik tempel. </v>
          </cell>
        </row>
        <row r="23">
          <cell r="B23">
            <v>20</v>
          </cell>
          <cell r="C23" t="str">
            <v>SAFIRA NUR LAYLA RAMADHANI</v>
          </cell>
          <cell r="D23">
            <v>79.791666666666671</v>
          </cell>
          <cell r="E23" t="str">
            <v>B</v>
          </cell>
          <cell r="F23" t="str">
            <v xml:space="preserve">Ananda Safira Nur Layla Ramadhani baik dalam mengetahui gerak tari kreasi daerah.  Cukup dalam mengetahui karya seni rupa teknik tempel. </v>
          </cell>
        </row>
        <row r="24">
          <cell r="B24">
            <v>21</v>
          </cell>
          <cell r="C24" t="str">
            <v>SHANASTRI RUFAIDA</v>
          </cell>
          <cell r="D24">
            <v>79.791666666666671</v>
          </cell>
          <cell r="E24" t="str">
            <v>B</v>
          </cell>
          <cell r="F24" t="str">
            <v xml:space="preserve">Ananda Shanastri Rufaida baik dalam mengetahui gerak tari kreasi daerah.  Cukup dalam mengetahui karya seni rupa teknik tempel. </v>
          </cell>
        </row>
        <row r="25">
          <cell r="B25">
            <v>22</v>
          </cell>
          <cell r="C25" t="str">
            <v>SHIAM SAHARA</v>
          </cell>
          <cell r="D25">
            <v>79.791666666666671</v>
          </cell>
          <cell r="E25" t="str">
            <v>B</v>
          </cell>
          <cell r="F25" t="str">
            <v xml:space="preserve">Ananda Shiam Sahara baik dalam mengetahui gerak tari kreasi daerah.  Cukup dalam mengetahui karya seni rupa teknik tempel. </v>
          </cell>
        </row>
        <row r="26">
          <cell r="B26">
            <v>23</v>
          </cell>
          <cell r="C26" t="str">
            <v>SUSAN APRILIA PUTRI</v>
          </cell>
          <cell r="D26">
            <v>79.791666666666671</v>
          </cell>
          <cell r="E26" t="str">
            <v>B</v>
          </cell>
          <cell r="F26" t="str">
            <v xml:space="preserve">Ananda Susan Aprilia Putri baik dalam mengetahui gerak tari kreasi daerah.  Cukup dalam mengetahui karya seni rupa teknik tempel. </v>
          </cell>
        </row>
        <row r="27">
          <cell r="B27">
            <v>24</v>
          </cell>
          <cell r="C27" t="str">
            <v>SYIFAUL CHUSNA BANATU ROHMI HADI</v>
          </cell>
          <cell r="D27">
            <v>79.791666666666671</v>
          </cell>
          <cell r="E27" t="str">
            <v>B</v>
          </cell>
          <cell r="F27" t="str">
            <v xml:space="preserve">Ananda Syifaul Chusna Banatu Rohmi Hadi baik dalam mengetahui gerak tari kreasi daerah.  Cukup dalam mengetahui karya seni rupa teknik tempel. </v>
          </cell>
        </row>
        <row r="28">
          <cell r="B28">
            <v>25</v>
          </cell>
          <cell r="C28" t="str">
            <v>VANESSA VICKY AYU LESTARI</v>
          </cell>
          <cell r="D28">
            <v>79.791666666666671</v>
          </cell>
          <cell r="E28" t="str">
            <v>B</v>
          </cell>
          <cell r="F28" t="str">
            <v xml:space="preserve">Ananda Vanessa Vicky Ayu Lestari baik dalam mengetahui gerak tari kreasi daerah.  Cukup dalam mengetahui karya seni rupa teknik tempel. </v>
          </cell>
        </row>
        <row r="29">
          <cell r="B29">
            <v>26</v>
          </cell>
          <cell r="C29" t="str">
            <v>WIBI NUR FIRMANSYAH</v>
          </cell>
          <cell r="D29">
            <v>79.791666666666671</v>
          </cell>
          <cell r="E29" t="str">
            <v>B</v>
          </cell>
          <cell r="F29" t="str">
            <v xml:space="preserve">Ananda Wibi Nur Firmansyah baik dalam mengetahui gerak tari kreasi daerah.  Cukup dalam mengetahui karya seni rupa teknik tempel. </v>
          </cell>
        </row>
        <row r="30">
          <cell r="B30">
            <v>27</v>
          </cell>
          <cell r="C30" t="str">
            <v>ZULFIDA NURUL MAZIDAH</v>
          </cell>
          <cell r="D30">
            <v>79.791666666666671</v>
          </cell>
          <cell r="E30" t="str">
            <v>B</v>
          </cell>
          <cell r="F30" t="str">
            <v xml:space="preserve">Ananda Zulfida Nurul Mazidah baik dalam mengetahui gerak tari kreasi daerah.  Cukup dalam mengetahui karya seni rupa teknik tempel. </v>
          </cell>
        </row>
        <row r="31">
          <cell r="B31">
            <v>28</v>
          </cell>
          <cell r="C31" t="str">
            <v>AZKA AFINA KHOIRUL IZA</v>
          </cell>
          <cell r="D31">
            <v>79.791666666666671</v>
          </cell>
          <cell r="E31" t="str">
            <v>B</v>
          </cell>
          <cell r="F31" t="str">
            <v xml:space="preserve">Ananda Azka Afina Khoirul Iza baik dalam mengetahui gerak tari kreasi daerah.  Cukup dalam mengetahui karya seni rupa teknik tempel. </v>
          </cell>
        </row>
        <row r="32">
          <cell r="B32">
            <v>29</v>
          </cell>
          <cell r="C32" t="str">
            <v>BAGUS WIDA KANAKA</v>
          </cell>
          <cell r="D32">
            <v>79.791666666666671</v>
          </cell>
          <cell r="E32" t="str">
            <v>B</v>
          </cell>
          <cell r="F32" t="str">
            <v xml:space="preserve">Ananda Bagus Wida Kanaka baik dalam mengetahui gerak tari kreasi daerah.  Cukup dalam mengetahui karya seni rupa teknik tempel. </v>
          </cell>
        </row>
        <row r="33">
          <cell r="B33">
            <v>30</v>
          </cell>
          <cell r="C33" t="str">
            <v>DENI FIRYA ATHALLAH PRADINAYA</v>
          </cell>
          <cell r="D33">
            <v>79.791666666666671</v>
          </cell>
          <cell r="E33" t="str">
            <v>B</v>
          </cell>
          <cell r="F33" t="str">
            <v xml:space="preserve">Ananda Deni Firya Athallah Pradinaya baik dalam mengetahui gerak tari kreasi daerah.  Cukup dalam mengetahui karya seni rupa teknik tempel. </v>
          </cell>
        </row>
        <row r="34">
          <cell r="B34">
            <v>31</v>
          </cell>
          <cell r="C34" t="str">
            <v>DEWI GALUH MULANSARI</v>
          </cell>
          <cell r="D34">
            <v>79.791666666666671</v>
          </cell>
          <cell r="E34" t="str">
            <v>B</v>
          </cell>
          <cell r="F34" t="str">
            <v xml:space="preserve">Ananda Dewi Galuh Mulansari baik dalam mengetahui gerak tari kreasi daerah.  Cukup dalam mengetahui karya seni rupa teknik tempel. </v>
          </cell>
        </row>
        <row r="35">
          <cell r="B35">
            <v>32</v>
          </cell>
          <cell r="C35" t="str">
            <v>DIAN PUJI LESTARI</v>
          </cell>
          <cell r="D35">
            <v>79.791666666666671</v>
          </cell>
          <cell r="E35" t="str">
            <v>B</v>
          </cell>
          <cell r="F35" t="str">
            <v xml:space="preserve">Ananda Dian Puji Lestari baik dalam mengetahui gerak tari kreasi daerah.  Cukup dalam mengetahui karya seni rupa teknik tempel. </v>
          </cell>
        </row>
        <row r="36">
          <cell r="B36">
            <v>33</v>
          </cell>
          <cell r="C36" t="str">
            <v>Hafidz Langgeng Prasetyo</v>
          </cell>
          <cell r="D36">
            <v>79.791666666666671</v>
          </cell>
          <cell r="E36" t="str">
            <v>B</v>
          </cell>
          <cell r="F36" t="str">
            <v xml:space="preserve">Ananda Hafidz Langgeng Prasetyo baik dalam mengetahui gerak tari kreasi daerah.  Cukup dalam mengetahui karya seni rupa teknik tempel. </v>
          </cell>
        </row>
        <row r="37">
          <cell r="B37">
            <v>34</v>
          </cell>
          <cell r="C37" t="str">
            <v>JALU ARTHA AJI MANGGALA HANDOKO</v>
          </cell>
          <cell r="D37">
            <v>79.791666666666671</v>
          </cell>
          <cell r="E37" t="str">
            <v>B</v>
          </cell>
          <cell r="F37" t="str">
            <v xml:space="preserve">Ananda Jalu Artha Aji Manggala Handoko baik dalam mengetahui gerak tari kreasi daerah.  Cukup dalam mengetahui karya seni rupa teknik tempel. </v>
          </cell>
        </row>
        <row r="38">
          <cell r="B38">
            <v>35</v>
          </cell>
          <cell r="C38" t="str">
            <v>LAURENDHO RADIEFCA MURDIONO</v>
          </cell>
          <cell r="D38">
            <v>79.791666666666671</v>
          </cell>
          <cell r="E38" t="str">
            <v>B</v>
          </cell>
          <cell r="F38" t="str">
            <v xml:space="preserve">Ananda Laurendho Radiefca Murdiono baik dalam mengetahui gerak tari kreasi daerah.  Cukup dalam mengetahui karya seni rupa teknik tempel. </v>
          </cell>
        </row>
        <row r="39">
          <cell r="B39">
            <v>36</v>
          </cell>
          <cell r="C39" t="str">
            <v>MARSYA MAYDINA DWI RISQITA</v>
          </cell>
          <cell r="D39">
            <v>79.791666666666671</v>
          </cell>
          <cell r="E39" t="str">
            <v>B</v>
          </cell>
          <cell r="F39" t="str">
            <v xml:space="preserve">Ananda Marsya Maydina Dwi Risqita baik dalam mengetahui gerak tari kreasi daerah.  Cukup dalam mengetahui karya seni rupa teknik tempel. </v>
          </cell>
        </row>
        <row r="40">
          <cell r="B40">
            <v>37</v>
          </cell>
          <cell r="C40" t="str">
            <v>MILA SARASWATI</v>
          </cell>
          <cell r="D40">
            <v>79.791666666666671</v>
          </cell>
          <cell r="E40" t="str">
            <v>B</v>
          </cell>
          <cell r="F40" t="str">
            <v xml:space="preserve">Ananda Mila Saraswati baik dalam mengetahui gerak tari kreasi daerah.  Cukup dalam mengetahui karya seni rupa teknik tempel. </v>
          </cell>
        </row>
        <row r="41">
          <cell r="B41">
            <v>38</v>
          </cell>
          <cell r="C41" t="str">
            <v>MUHAMMAD ARKAN ALLY RACHMAD</v>
          </cell>
          <cell r="D41">
            <v>79.791666666666671</v>
          </cell>
          <cell r="E41" t="str">
            <v>B</v>
          </cell>
          <cell r="F41" t="str">
            <v xml:space="preserve">Ananda Muhammad Arkan Ally Rachmad baik dalam mengetahui gerak tari kreasi daerah.  Cukup dalam mengetahui karya seni rupa teknik tempel. </v>
          </cell>
        </row>
        <row r="42">
          <cell r="B42">
            <v>39</v>
          </cell>
          <cell r="C42" t="str">
            <v>MUHAMMAD REVIAN ABDULLOH FAQIH</v>
          </cell>
          <cell r="D42">
            <v>79.791666666666671</v>
          </cell>
          <cell r="E42" t="str">
            <v>B</v>
          </cell>
          <cell r="F42" t="str">
            <v xml:space="preserve">Ananda Muhammad Revian Abdulloh Faqih baik dalam mengetahui gerak tari kreasi daerah.  Cukup dalam mengetahui karya seni rupa teknik tempel. </v>
          </cell>
        </row>
        <row r="43">
          <cell r="B43">
            <v>40</v>
          </cell>
          <cell r="C43" t="str">
            <v>NABILA AYUNINGTIAS</v>
          </cell>
          <cell r="D43">
            <v>79.791666666666671</v>
          </cell>
          <cell r="E43" t="str">
            <v>B</v>
          </cell>
          <cell r="F43" t="str">
            <v xml:space="preserve">Ananda Nabila Ayuningtias baik dalam mengetahui gerak tari kreasi daerah.  Cukup dalam mengetahui karya seni rupa teknik tempel. </v>
          </cell>
        </row>
        <row r="44">
          <cell r="B44">
            <v>41</v>
          </cell>
          <cell r="C44" t="str">
            <v>NARESWARI MASAYU PUSPANINGRUM</v>
          </cell>
          <cell r="D44">
            <v>79.791666666666671</v>
          </cell>
          <cell r="E44" t="str">
            <v>B</v>
          </cell>
          <cell r="F44" t="str">
            <v xml:space="preserve">Ananda Nareswari Masayu Puspaningrum baik dalam mengetahui gerak tari kreasi daerah.  Cukup dalam mengetahui karya seni rupa teknik tempel. </v>
          </cell>
        </row>
        <row r="45">
          <cell r="B45">
            <v>42</v>
          </cell>
          <cell r="C45" t="str">
            <v>NOVA SASMYTA</v>
          </cell>
          <cell r="D45">
            <v>79.791666666666671</v>
          </cell>
          <cell r="E45" t="str">
            <v>B</v>
          </cell>
          <cell r="F45" t="str">
            <v xml:space="preserve">Ananda Nova Sasmyta baik dalam mengetahui gerak tari kreasi daerah.  Cukup dalam mengetahui karya seni rupa teknik tempel. </v>
          </cell>
        </row>
        <row r="46">
          <cell r="B46">
            <v>43</v>
          </cell>
          <cell r="C46" t="str">
            <v>RIDHA RAHMATUL AULA RIDWAN</v>
          </cell>
          <cell r="D46">
            <v>79.791666666666671</v>
          </cell>
          <cell r="E46" t="str">
            <v>B</v>
          </cell>
          <cell r="F46" t="str">
            <v xml:space="preserve">Ananda Ridha Rahmatul Aula Ridwan baik dalam mengetahui gerak tari kreasi daerah.  Cukup dalam mengetahui karya seni rupa teknik tempel. </v>
          </cell>
        </row>
        <row r="47">
          <cell r="B47">
            <v>44</v>
          </cell>
          <cell r="C47" t="str">
            <v>RIFDA SALSABILA PURNAMA</v>
          </cell>
          <cell r="D47">
            <v>79.791666666666671</v>
          </cell>
          <cell r="E47" t="str">
            <v>B</v>
          </cell>
          <cell r="F47" t="str">
            <v xml:space="preserve">Ananda Rifda Salsabila Purnama baik dalam mengetahui gerak tari kreasi daerah.  Cukup dalam mengetahui karya seni rupa teknik tempel. </v>
          </cell>
        </row>
        <row r="48">
          <cell r="B48">
            <v>45</v>
          </cell>
          <cell r="C48" t="str">
            <v>RIZKI INTAN KURNIAENDAH</v>
          </cell>
          <cell r="D48">
            <v>79.791666666666671</v>
          </cell>
          <cell r="E48" t="str">
            <v>B</v>
          </cell>
          <cell r="F48" t="str">
            <v xml:space="preserve">Ananda Rizki Intan Kurniaendah baik dalam mengetahui gerak tari kreasi daerah.  Cukup dalam mengetahui karya seni rupa teknik tempel. </v>
          </cell>
        </row>
        <row r="49">
          <cell r="B49">
            <v>46</v>
          </cell>
          <cell r="C49" t="str">
            <v>RIZKY FIRMANSYAH</v>
          </cell>
          <cell r="D49">
            <v>79.791666666666671</v>
          </cell>
          <cell r="E49" t="str">
            <v>B</v>
          </cell>
          <cell r="F49" t="str">
            <v xml:space="preserve">Ananda Rizky Firmansyah baik dalam mengetahui gerak tari kreasi daerah.  Cukup dalam mengetahui karya seni rupa teknik tempel. </v>
          </cell>
        </row>
        <row r="50">
          <cell r="B50">
            <v>47</v>
          </cell>
          <cell r="C50" t="str">
            <v>SAFIRA NUR LAYLA RAMADHANI</v>
          </cell>
          <cell r="D50">
            <v>79.791666666666671</v>
          </cell>
          <cell r="E50" t="str">
            <v>B</v>
          </cell>
          <cell r="F50" t="str">
            <v xml:space="preserve">Ananda Safira Nur Layla Ramadhani baik dalam mengetahui gerak tari kreasi daerah.  Cukup dalam mengetahui karya seni rupa teknik tempel. </v>
          </cell>
        </row>
        <row r="51">
          <cell r="B51">
            <v>48</v>
          </cell>
          <cell r="C51" t="str">
            <v>SHANASTRI RUFAIDA</v>
          </cell>
          <cell r="D51">
            <v>79.791666666666671</v>
          </cell>
          <cell r="E51" t="str">
            <v>B</v>
          </cell>
          <cell r="F51" t="str">
            <v xml:space="preserve">Ananda Shanastri Rufaida baik dalam mengetahui gerak tari kreasi daerah.  Cukup dalam mengetahui karya seni rupa teknik tempel. </v>
          </cell>
        </row>
        <row r="52">
          <cell r="B52">
            <v>49</v>
          </cell>
          <cell r="C52" t="str">
            <v>SHIAM SAHARA</v>
          </cell>
          <cell r="D52">
            <v>79.791666666666671</v>
          </cell>
          <cell r="E52" t="str">
            <v>B</v>
          </cell>
          <cell r="F52" t="str">
            <v xml:space="preserve">Ananda Shiam Sahara baik dalam mengetahui gerak tari kreasi daerah.  Cukup dalam mengetahui karya seni rupa teknik tempel. </v>
          </cell>
        </row>
        <row r="53">
          <cell r="B53">
            <v>50</v>
          </cell>
          <cell r="C53" t="str">
            <v>SUSAN APRILIA PUTRI</v>
          </cell>
          <cell r="D53">
            <v>79.791666666666671</v>
          </cell>
          <cell r="E53" t="str">
            <v>B</v>
          </cell>
          <cell r="F53" t="str">
            <v xml:space="preserve">Ananda Susan Aprilia Putri baik dalam mengetahui gerak tari kreasi daerah.  Cukup dalam mengetahui karya seni rupa teknik tempel. </v>
          </cell>
        </row>
      </sheetData>
      <sheetData sheetId="17"/>
      <sheetData sheetId="18">
        <row r="4">
          <cell r="B4">
            <v>1</v>
          </cell>
          <cell r="C4" t="str">
            <v>AZKA AFINA KHOIRUL IZA</v>
          </cell>
          <cell r="D4">
            <v>79.791666666666671</v>
          </cell>
          <cell r="E4" t="str">
            <v>B</v>
          </cell>
          <cell r="F4" t="str">
            <v>Ananda Azka Afina Khoirul Iza baik dalam Menjelaskan manfaat keberagaman karakteristik individu dalam kehidupan sehari-hari..  Cukup dalam Mengidentifikasi berbagai bentuk keberagaman suku bangsa, sosial, dan budaya di Indonesia yang terikat persatuan dan</v>
          </cell>
        </row>
        <row r="5">
          <cell r="B5">
            <v>2</v>
          </cell>
          <cell r="C5" t="str">
            <v>BAGUS WIDA KANAKA</v>
          </cell>
          <cell r="D5">
            <v>79.791666666666671</v>
          </cell>
          <cell r="E5" t="str">
            <v>B</v>
          </cell>
          <cell r="F5" t="str">
            <v>Ananda Bagus Wida Kanaka baik dalam Menjelaskan manfaat keberagaman karakteristik individu dalam kehidupan sehari-hari..  Cukup dalam Mengidentifikasi berbagai bentuk keberagaman suku bangsa, sosial, dan budaya di Indonesia yang terikat persatuan dan kesa</v>
          </cell>
        </row>
        <row r="6">
          <cell r="B6">
            <v>3</v>
          </cell>
          <cell r="C6" t="str">
            <v>DENI FIRYA ATHALLAH PRADINAYA</v>
          </cell>
          <cell r="D6">
            <v>79.791666666666671</v>
          </cell>
          <cell r="E6" t="str">
            <v>B</v>
          </cell>
          <cell r="F6" t="str">
            <v>Ananda Deni Firya Athallah Pradinaya baik dalam Menjelaskan manfaat keberagaman karakteristik individu dalam kehidupan sehari-hari..  Cukup dalam Mengidentifikasi berbagai bentuk keberagaman suku bangsa, sosial, dan budaya di Indonesia yang terikat persat</v>
          </cell>
        </row>
        <row r="7">
          <cell r="B7">
            <v>4</v>
          </cell>
          <cell r="C7" t="str">
            <v>DEWI GALUH MULANSARI</v>
          </cell>
          <cell r="D7">
            <v>79.791666666666671</v>
          </cell>
          <cell r="E7" t="str">
            <v>B</v>
          </cell>
          <cell r="F7" t="str">
            <v>Ananda Dewi Galuh Mulansari baik dalam Menjelaskan manfaat keberagaman karakteristik individu dalam kehidupan sehari-hari..  Cukup dalam Mengidentifikasi berbagai bentuk keberagaman suku bangsa, sosial, dan budaya di Indonesia yang terikat persatuan dan k</v>
          </cell>
        </row>
        <row r="8">
          <cell r="B8">
            <v>5</v>
          </cell>
          <cell r="C8" t="str">
            <v>DIAN PUJI LESTARI</v>
          </cell>
          <cell r="D8">
            <v>79.791666666666671</v>
          </cell>
          <cell r="E8" t="str">
            <v>B</v>
          </cell>
          <cell r="F8" t="str">
            <v>Ananda Dian Puji Lestari baik dalam Menjelaskan manfaat keberagaman karakteristik individu dalam kehidupan sehari-hari..  Cukup dalam Mengidentifikasi berbagai bentuk keberagaman suku bangsa, sosial, dan budaya di Indonesia yang terikat persatuan dan kesa</v>
          </cell>
        </row>
        <row r="9">
          <cell r="B9">
            <v>6</v>
          </cell>
          <cell r="C9" t="str">
            <v>Hafidz Langgeng Prasetyo</v>
          </cell>
          <cell r="D9">
            <v>79.791666666666671</v>
          </cell>
          <cell r="E9" t="str">
            <v>B</v>
          </cell>
          <cell r="F9" t="str">
            <v>Ananda Hafidz Langgeng Prasetyo baik dalam Menjelaskan manfaat keberagaman karakteristik individu dalam kehidupan sehari-hari..  Cukup dalam Mengidentifikasi berbagai bentuk keberagaman suku bangsa, sosial, dan budaya di Indonesia yang terikat persatuan d</v>
          </cell>
        </row>
        <row r="10">
          <cell r="B10">
            <v>7</v>
          </cell>
          <cell r="C10" t="str">
            <v>JALU ARTHA AJI MANGGALA HANDOKO</v>
          </cell>
          <cell r="D10">
            <v>79.791666666666671</v>
          </cell>
          <cell r="E10" t="str">
            <v>B</v>
          </cell>
          <cell r="F10" t="str">
            <v>Ananda Jalu Artha Aji Manggala Handoko baik dalam Menjelaskan manfaat keberagaman karakteristik individu dalam kehidupan sehari-hari..  Cukup dalam Mengidentifikasi berbagai bentuk keberagaman suku bangsa, sosial, dan budaya di Indonesia yang terikat pers</v>
          </cell>
        </row>
        <row r="11">
          <cell r="B11">
            <v>8</v>
          </cell>
          <cell r="C11" t="str">
            <v>LAURENDHO RADIEFCA MURDIONO</v>
          </cell>
          <cell r="D11">
            <v>79.791666666666671</v>
          </cell>
          <cell r="E11" t="str">
            <v>B</v>
          </cell>
          <cell r="F11" t="str">
            <v>Ananda Laurendho Radiefca Murdiono baik dalam Menjelaskan manfaat keberagaman karakteristik individu dalam kehidupan sehari-hari..  Cukup dalam Mengidentifikasi berbagai bentuk keberagaman suku bangsa, sosial, dan budaya di Indonesia yang terikat persatua</v>
          </cell>
        </row>
        <row r="12">
          <cell r="B12">
            <v>9</v>
          </cell>
          <cell r="C12" t="str">
            <v>MARSYA MAYDINA DWI RISQITA</v>
          </cell>
          <cell r="D12">
            <v>79.791666666666671</v>
          </cell>
          <cell r="E12" t="str">
            <v>B</v>
          </cell>
          <cell r="F12" t="str">
            <v>Ananda Marsya Maydina Dwi Risqita baik dalam Menjelaskan manfaat keberagaman karakteristik individu dalam kehidupan sehari-hari..  Cukup dalam Mengidentifikasi berbagai bentuk keberagaman suku bangsa, sosial, dan budaya di Indonesia yang terikat persatuan</v>
          </cell>
        </row>
        <row r="13">
          <cell r="B13">
            <v>10</v>
          </cell>
          <cell r="C13" t="str">
            <v>MILA SARASWATI</v>
          </cell>
          <cell r="D13">
            <v>79.791666666666671</v>
          </cell>
          <cell r="E13" t="str">
            <v>B</v>
          </cell>
          <cell r="F13" t="str">
            <v>Ananda Mila Saraswati baik dalam Menjelaskan manfaat keberagaman karakteristik individu dalam kehidupan sehari-hari..  Cukup dalam Mengidentifikasi berbagai bentuk keberagaman suku bangsa, sosial, dan budaya di Indonesia yang terikat persatuan dan kesatua</v>
          </cell>
        </row>
        <row r="14">
          <cell r="B14">
            <v>11</v>
          </cell>
          <cell r="C14" t="str">
            <v>MUHAMMAD ARKAN ALLY RACHMAD</v>
          </cell>
          <cell r="D14">
            <v>79.791666666666671</v>
          </cell>
          <cell r="E14" t="str">
            <v>B</v>
          </cell>
          <cell r="F14" t="str">
            <v>Ananda Muhammad Arkan Ally Rachmad baik dalam Menjelaskan manfaat keberagaman karakteristik individu dalam kehidupan sehari-hari..  Cukup dalam Mengidentifikasi berbagai bentuk keberagaman suku bangsa, sosial, dan budaya di Indonesia yang terikat persatua</v>
          </cell>
        </row>
        <row r="15">
          <cell r="B15">
            <v>12</v>
          </cell>
          <cell r="C15" t="str">
            <v>MUHAMMAD REVIAN ABDULLOH FAQIH</v>
          </cell>
          <cell r="D15">
            <v>79.791666666666671</v>
          </cell>
          <cell r="E15" t="str">
            <v>B</v>
          </cell>
          <cell r="F15" t="str">
            <v>Ananda Muhammad Revian Abdulloh Faqih baik dalam Menjelaskan manfaat keberagaman karakteristik individu dalam kehidupan sehari-hari..  Cukup dalam Mengidentifikasi berbagai bentuk keberagaman suku bangsa, sosial, dan budaya di Indonesia yang terikat persa</v>
          </cell>
        </row>
        <row r="16">
          <cell r="B16">
            <v>13</v>
          </cell>
          <cell r="C16" t="str">
            <v>NABILA AYUNINGTIAS</v>
          </cell>
          <cell r="D16">
            <v>79.791666666666671</v>
          </cell>
          <cell r="E16" t="str">
            <v>B</v>
          </cell>
          <cell r="F16" t="str">
            <v>Ananda Nabila Ayuningtias baik dalam Menjelaskan manfaat keberagaman karakteristik individu dalam kehidupan sehari-hari..  Cukup dalam Mengidentifikasi berbagai bentuk keberagaman suku bangsa, sosial, dan budaya di Indonesia yang terikat persatuan dan kes</v>
          </cell>
        </row>
        <row r="17">
          <cell r="B17">
            <v>14</v>
          </cell>
          <cell r="C17" t="str">
            <v>NARESWARI MASAYU PUSPANINGRUM</v>
          </cell>
          <cell r="D17">
            <v>79.791666666666671</v>
          </cell>
          <cell r="E17" t="str">
            <v>B</v>
          </cell>
          <cell r="F17" t="str">
            <v>Ananda Nareswari Masayu Puspaningrum baik dalam Menjelaskan manfaat keberagaman karakteristik individu dalam kehidupan sehari-hari..  Cukup dalam Mengidentifikasi berbagai bentuk keberagaman suku bangsa, sosial, dan budaya di Indonesia yang terikat persat</v>
          </cell>
        </row>
        <row r="18">
          <cell r="B18">
            <v>15</v>
          </cell>
          <cell r="C18" t="str">
            <v>NOVA SASMYTA</v>
          </cell>
          <cell r="D18">
            <v>79.791666666666671</v>
          </cell>
          <cell r="E18" t="str">
            <v>B</v>
          </cell>
          <cell r="F18" t="str">
            <v>Ananda Nova Sasmyta baik dalam Menjelaskan manfaat keberagaman karakteristik individu dalam kehidupan sehari-hari..  Cukup dalam Mengidentifikasi berbagai bentuk keberagaman suku bangsa, sosial, dan budaya di Indonesia yang terikat persatuan dan kesatuan.</v>
          </cell>
        </row>
        <row r="19">
          <cell r="B19">
            <v>16</v>
          </cell>
          <cell r="C19" t="str">
            <v>RIDHA RAHMATUL AULA RIDWAN</v>
          </cell>
          <cell r="D19">
            <v>79.791666666666671</v>
          </cell>
          <cell r="E19" t="str">
            <v>B</v>
          </cell>
          <cell r="F19" t="str">
            <v>Ananda Ridha Rahmatul Aula Ridwan baik dalam Menjelaskan manfaat keberagaman karakteristik individu dalam kehidupan sehari-hari..  Cukup dalam Mengidentifikasi berbagai bentuk keberagaman suku bangsa, sosial, dan budaya di Indonesia yang terikat persatuan</v>
          </cell>
        </row>
        <row r="20">
          <cell r="B20">
            <v>17</v>
          </cell>
          <cell r="C20" t="str">
            <v>RIFDA SALSABILA PURNAMA</v>
          </cell>
          <cell r="D20">
            <v>79.791666666666671</v>
          </cell>
          <cell r="E20" t="str">
            <v>B</v>
          </cell>
          <cell r="F20" t="str">
            <v>Ananda Rifda Salsabila Purnama baik dalam Menjelaskan manfaat keberagaman karakteristik individu dalam kehidupan sehari-hari..  Cukup dalam Mengidentifikasi berbagai bentuk keberagaman suku bangsa, sosial, dan budaya di Indonesia yang terikat persatuan da</v>
          </cell>
        </row>
        <row r="21">
          <cell r="B21">
            <v>18</v>
          </cell>
          <cell r="C21" t="str">
            <v>RIZKI INTAN KURNIAENDAH</v>
          </cell>
          <cell r="D21">
            <v>79.791666666666671</v>
          </cell>
          <cell r="E21" t="str">
            <v>B</v>
          </cell>
          <cell r="F21" t="str">
            <v>Ananda Rizki Intan Kurniaendah baik dalam Menjelaskan manfaat keberagaman karakteristik individu dalam kehidupan sehari-hari..  Cukup dalam Mengidentifikasi berbagai bentuk keberagaman suku bangsa, sosial, dan budaya di Indonesia yang terikat persatuan da</v>
          </cell>
        </row>
        <row r="22">
          <cell r="B22">
            <v>19</v>
          </cell>
          <cell r="C22" t="str">
            <v>RIZKY FIRMANSYAH</v>
          </cell>
          <cell r="D22">
            <v>79.791666666666671</v>
          </cell>
          <cell r="E22" t="str">
            <v>B</v>
          </cell>
          <cell r="F22" t="str">
            <v>Ananda Rizky Firmansyah baik dalam Menjelaskan manfaat keberagaman karakteristik individu dalam kehidupan sehari-hari..  Cukup dalam Mengidentifikasi berbagai bentuk keberagaman suku bangsa, sosial, dan budaya di Indonesia yang terikat persatuan dan kesat</v>
          </cell>
        </row>
        <row r="23">
          <cell r="B23">
            <v>20</v>
          </cell>
          <cell r="C23" t="str">
            <v>SAFIRA NUR LAYLA RAMADHANI</v>
          </cell>
          <cell r="D23">
            <v>79.791666666666671</v>
          </cell>
          <cell r="E23" t="str">
            <v>B</v>
          </cell>
          <cell r="F23" t="str">
            <v>Ananda Safira Nur Layla Ramadhani baik dalam Menjelaskan manfaat keberagaman karakteristik individu dalam kehidupan sehari-hari..  Cukup dalam Mengidentifikasi berbagai bentuk keberagaman suku bangsa, sosial, dan budaya di Indonesia yang terikat persatuan</v>
          </cell>
        </row>
        <row r="24">
          <cell r="B24">
            <v>21</v>
          </cell>
          <cell r="C24" t="str">
            <v>SHANASTRI RUFAIDA</v>
          </cell>
          <cell r="D24">
            <v>79.791666666666671</v>
          </cell>
          <cell r="E24" t="str">
            <v>B</v>
          </cell>
          <cell r="F24" t="str">
            <v>Ananda Shanastri Rufaida baik dalam Menjelaskan manfaat keberagaman karakteristik individu dalam kehidupan sehari-hari..  Cukup dalam Mengidentifikasi berbagai bentuk keberagaman suku bangsa, sosial, dan budaya di Indonesia yang terikat persatuan dan kesa</v>
          </cell>
        </row>
        <row r="25">
          <cell r="B25">
            <v>22</v>
          </cell>
          <cell r="C25" t="str">
            <v>SHIAM SAHARA</v>
          </cell>
          <cell r="D25">
            <v>79.791666666666671</v>
          </cell>
          <cell r="E25" t="str">
            <v>B</v>
          </cell>
          <cell r="F25" t="str">
            <v>Ananda Shiam Sahara baik dalam Menjelaskan manfaat keberagaman karakteristik individu dalam kehidupan sehari-hari..  Cukup dalam Mengidentifikasi berbagai bentuk keberagaman suku bangsa, sosial, dan budaya di Indonesia yang terikat persatuan dan kesatuan.</v>
          </cell>
        </row>
        <row r="26">
          <cell r="B26">
            <v>23</v>
          </cell>
          <cell r="C26" t="str">
            <v>SUSAN APRILIA PUTRI</v>
          </cell>
          <cell r="D26">
            <v>79.791666666666671</v>
          </cell>
          <cell r="E26" t="str">
            <v>B</v>
          </cell>
          <cell r="F26" t="str">
            <v>Ananda Susan Aprilia Putri baik dalam Menjelaskan manfaat keberagaman karakteristik individu dalam kehidupan sehari-hari..  Cukup dalam Mengidentifikasi berbagai bentuk keberagaman suku bangsa, sosial, dan budaya di Indonesia yang terikat persatuan dan ke</v>
          </cell>
        </row>
        <row r="27">
          <cell r="B27">
            <v>24</v>
          </cell>
          <cell r="C27" t="str">
            <v>SYIFAUL CHUSNA BANATU ROHMI HADI</v>
          </cell>
          <cell r="D27">
            <v>79.791666666666671</v>
          </cell>
          <cell r="E27" t="str">
            <v>B</v>
          </cell>
          <cell r="F27" t="str">
            <v>Ananda Syifaul Chusna Banatu Rohmi Hadi baik dalam Menjelaskan manfaat keberagaman karakteristik individu dalam kehidupan sehari-hari..  Cukup dalam Mengidentifikasi berbagai bentuk keberagaman suku bangsa, sosial, dan budaya di Indonesia yang terikat per</v>
          </cell>
        </row>
        <row r="28">
          <cell r="B28">
            <v>25</v>
          </cell>
          <cell r="C28" t="str">
            <v>VANESSA VICKY AYU LESTARI</v>
          </cell>
          <cell r="D28">
            <v>79.791666666666671</v>
          </cell>
          <cell r="E28" t="str">
            <v>B</v>
          </cell>
          <cell r="F28" t="str">
            <v xml:space="preserve">Ananda Vanessa Vicky Ayu Lestari baik dalam Menjelaskan manfaat keberagaman karakteristik individu dalam kehidupan sehari-hari..  Cukup dalam Mengidentifikasi berbagai bentuk keberagaman suku bangsa, sosial, dan budaya di Indonesia yang terikat persatuan </v>
          </cell>
        </row>
        <row r="29">
          <cell r="B29">
            <v>26</v>
          </cell>
          <cell r="C29" t="str">
            <v>WIBI NUR FIRMANSYAH</v>
          </cell>
          <cell r="D29">
            <v>79.791666666666671</v>
          </cell>
          <cell r="E29" t="str">
            <v>B</v>
          </cell>
          <cell r="F29" t="str">
            <v>Ananda Wibi Nur Firmansyah baik dalam Menjelaskan manfaat keberagaman karakteristik individu dalam kehidupan sehari-hari..  Cukup dalam Mengidentifikasi berbagai bentuk keberagaman suku bangsa, sosial, dan budaya di Indonesia yang terikat persatuan dan ke</v>
          </cell>
        </row>
        <row r="30">
          <cell r="B30">
            <v>27</v>
          </cell>
          <cell r="C30" t="str">
            <v>ZULFIDA NURUL MAZIDAH</v>
          </cell>
          <cell r="D30">
            <v>79.791666666666671</v>
          </cell>
          <cell r="E30" t="str">
            <v>B</v>
          </cell>
          <cell r="F30" t="str">
            <v xml:space="preserve">Ananda Zulfida Nurul Mazidah baik dalam Menjelaskan manfaat keberagaman karakteristik individu dalam kehidupan sehari-hari..  Cukup dalam Mengidentifikasi berbagai bentuk keberagaman suku bangsa, sosial, dan budaya di Indonesia yang terikat persatuan dan </v>
          </cell>
        </row>
        <row r="31">
          <cell r="B31">
            <v>28</v>
          </cell>
          <cell r="C31" t="str">
            <v>AZKA AFINA KHOIRUL IZA</v>
          </cell>
          <cell r="D31">
            <v>79.791666666666671</v>
          </cell>
          <cell r="E31" t="str">
            <v>B</v>
          </cell>
          <cell r="F31" t="str">
            <v>Ananda Azka Afina Khoirul Iza baik dalam Menjelaskan manfaat keberagaman karakteristik individu dalam kehidupan sehari-hari..  Cukup dalam Mengidentifikasi berbagai bentuk keberagaman suku bangsa, sosial, dan budaya di Indonesia yang terikat persatuan dan</v>
          </cell>
        </row>
        <row r="32">
          <cell r="B32">
            <v>29</v>
          </cell>
          <cell r="C32" t="str">
            <v>BAGUS WIDA KANAKA</v>
          </cell>
          <cell r="D32">
            <v>79.791666666666671</v>
          </cell>
          <cell r="E32" t="str">
            <v>B</v>
          </cell>
          <cell r="F32" t="str">
            <v>Ananda Bagus Wida Kanaka baik dalam Menjelaskan manfaat keberagaman karakteristik individu dalam kehidupan sehari-hari..  Cukup dalam Mengidentifikasi berbagai bentuk keberagaman suku bangsa, sosial, dan budaya di Indonesia yang terikat persatuan dan kesa</v>
          </cell>
        </row>
        <row r="33">
          <cell r="B33">
            <v>30</v>
          </cell>
          <cell r="C33" t="str">
            <v>DENI FIRYA ATHALLAH PRADINAYA</v>
          </cell>
          <cell r="D33">
            <v>79.791666666666671</v>
          </cell>
          <cell r="E33" t="str">
            <v>B</v>
          </cell>
          <cell r="F33" t="str">
            <v>Ananda Deni Firya Athallah Pradinaya baik dalam Menjelaskan manfaat keberagaman karakteristik individu dalam kehidupan sehari-hari..  Cukup dalam Mengidentifikasi berbagai bentuk keberagaman suku bangsa, sosial, dan budaya di Indonesia yang terikat persat</v>
          </cell>
        </row>
        <row r="34">
          <cell r="B34">
            <v>31</v>
          </cell>
          <cell r="C34" t="str">
            <v>DEWI GALUH MULANSARI</v>
          </cell>
          <cell r="D34">
            <v>79.791666666666671</v>
          </cell>
          <cell r="E34" t="str">
            <v>B</v>
          </cell>
          <cell r="F34" t="str">
            <v>Ananda Dewi Galuh Mulansari baik dalam Menjelaskan manfaat keberagaman karakteristik individu dalam kehidupan sehari-hari..  Cukup dalam Mengidentifikasi berbagai bentuk keberagaman suku bangsa, sosial, dan budaya di Indonesia yang terikat persatuan dan k</v>
          </cell>
        </row>
        <row r="35">
          <cell r="B35">
            <v>32</v>
          </cell>
          <cell r="C35" t="str">
            <v>DIAN PUJI LESTARI</v>
          </cell>
          <cell r="D35">
            <v>79.791666666666671</v>
          </cell>
          <cell r="E35" t="str">
            <v>B</v>
          </cell>
          <cell r="F35" t="str">
            <v>Ananda Dian Puji Lestari baik dalam Menjelaskan manfaat keberagaman karakteristik individu dalam kehidupan sehari-hari..  Cukup dalam Mengidentifikasi berbagai bentuk keberagaman suku bangsa, sosial, dan budaya di Indonesia yang terikat persatuan dan kesa</v>
          </cell>
        </row>
        <row r="36">
          <cell r="B36">
            <v>33</v>
          </cell>
          <cell r="C36" t="str">
            <v>Hafidz Langgeng Prasetyo</v>
          </cell>
          <cell r="D36">
            <v>79.791666666666671</v>
          </cell>
          <cell r="E36" t="str">
            <v>B</v>
          </cell>
          <cell r="F36" t="str">
            <v>Ananda Hafidz Langgeng Prasetyo baik dalam Menjelaskan manfaat keberagaman karakteristik individu dalam kehidupan sehari-hari..  Cukup dalam Mengidentifikasi berbagai bentuk keberagaman suku bangsa, sosial, dan budaya di Indonesia yang terikat persatuan d</v>
          </cell>
        </row>
        <row r="37">
          <cell r="B37">
            <v>34</v>
          </cell>
          <cell r="C37" t="str">
            <v>JALU ARTHA AJI MANGGALA HANDOKO</v>
          </cell>
          <cell r="D37">
            <v>79.791666666666671</v>
          </cell>
          <cell r="E37" t="str">
            <v>B</v>
          </cell>
          <cell r="F37" t="str">
            <v>Ananda Jalu Artha Aji Manggala Handoko baik dalam Menjelaskan manfaat keberagaman karakteristik individu dalam kehidupan sehari-hari..  Cukup dalam Mengidentifikasi berbagai bentuk keberagaman suku bangsa, sosial, dan budaya di Indonesia yang terikat pers</v>
          </cell>
        </row>
        <row r="38">
          <cell r="B38">
            <v>35</v>
          </cell>
          <cell r="C38" t="str">
            <v>LAURENDHO RADIEFCA MURDIONO</v>
          </cell>
          <cell r="D38">
            <v>79.791666666666671</v>
          </cell>
          <cell r="E38" t="str">
            <v>B</v>
          </cell>
          <cell r="F38" t="str">
            <v>Ananda Laurendho Radiefca Murdiono baik dalam Menjelaskan manfaat keberagaman karakteristik individu dalam kehidupan sehari-hari..  Cukup dalam Mengidentifikasi berbagai bentuk keberagaman suku bangsa, sosial, dan budaya di Indonesia yang terikat persatua</v>
          </cell>
        </row>
        <row r="39">
          <cell r="B39">
            <v>36</v>
          </cell>
          <cell r="C39" t="str">
            <v>MARSYA MAYDINA DWI RISQITA</v>
          </cell>
          <cell r="D39">
            <v>79.791666666666671</v>
          </cell>
          <cell r="E39" t="str">
            <v>B</v>
          </cell>
          <cell r="F39" t="str">
            <v>Ananda Marsya Maydina Dwi Risqita baik dalam Menjelaskan manfaat keberagaman karakteristik individu dalam kehidupan sehari-hari..  Cukup dalam Mengidentifikasi berbagai bentuk keberagaman suku bangsa, sosial, dan budaya di Indonesia yang terikat persatuan</v>
          </cell>
        </row>
        <row r="40">
          <cell r="B40">
            <v>37</v>
          </cell>
          <cell r="C40" t="str">
            <v>MILA SARASWATI</v>
          </cell>
          <cell r="D40">
            <v>79.791666666666671</v>
          </cell>
          <cell r="E40" t="str">
            <v>B</v>
          </cell>
          <cell r="F40" t="str">
            <v>Ananda Mila Saraswati baik dalam Menjelaskan manfaat keberagaman karakteristik individu dalam kehidupan sehari-hari..  Cukup dalam Mengidentifikasi berbagai bentuk keberagaman suku bangsa, sosial, dan budaya di Indonesia yang terikat persatuan dan kesatua</v>
          </cell>
        </row>
        <row r="41">
          <cell r="B41">
            <v>38</v>
          </cell>
          <cell r="C41" t="str">
            <v>MUHAMMAD ARKAN ALLY RACHMAD</v>
          </cell>
          <cell r="D41">
            <v>79.791666666666671</v>
          </cell>
          <cell r="E41" t="str">
            <v>B</v>
          </cell>
          <cell r="F41" t="str">
            <v>Ananda Muhammad Arkan Ally Rachmad baik dalam Menjelaskan manfaat keberagaman karakteristik individu dalam kehidupan sehari-hari..  Cukup dalam Mengidentifikasi berbagai bentuk keberagaman suku bangsa, sosial, dan budaya di Indonesia yang terikat persatua</v>
          </cell>
        </row>
        <row r="42">
          <cell r="B42">
            <v>39</v>
          </cell>
          <cell r="C42" t="str">
            <v>MUHAMMAD REVIAN ABDULLOH FAQIH</v>
          </cell>
          <cell r="D42">
            <v>79.791666666666671</v>
          </cell>
          <cell r="E42" t="str">
            <v>B</v>
          </cell>
          <cell r="F42" t="str">
            <v>Ananda Muhammad Revian Abdulloh Faqih baik dalam Menjelaskan manfaat keberagaman karakteristik individu dalam kehidupan sehari-hari..  Cukup dalam Mengidentifikasi berbagai bentuk keberagaman suku bangsa, sosial, dan budaya di Indonesia yang terikat persa</v>
          </cell>
        </row>
        <row r="43">
          <cell r="B43">
            <v>40</v>
          </cell>
          <cell r="C43" t="str">
            <v>NABILA AYUNINGTIAS</v>
          </cell>
          <cell r="D43">
            <v>79.791666666666671</v>
          </cell>
          <cell r="E43" t="str">
            <v>B</v>
          </cell>
          <cell r="F43" t="str">
            <v>Ananda Nabila Ayuningtias baik dalam Menjelaskan manfaat keberagaman karakteristik individu dalam kehidupan sehari-hari..  Cukup dalam Mengidentifikasi berbagai bentuk keberagaman suku bangsa, sosial, dan budaya di Indonesia yang terikat persatuan dan kes</v>
          </cell>
        </row>
        <row r="44">
          <cell r="B44">
            <v>41</v>
          </cell>
          <cell r="C44" t="str">
            <v>NARESWARI MASAYU PUSPANINGRUM</v>
          </cell>
          <cell r="D44">
            <v>79.791666666666671</v>
          </cell>
          <cell r="E44" t="str">
            <v>B</v>
          </cell>
          <cell r="F44" t="str">
            <v>Ananda Nareswari Masayu Puspaningrum baik dalam Menjelaskan manfaat keberagaman karakteristik individu dalam kehidupan sehari-hari..  Cukup dalam Mengidentifikasi berbagai bentuk keberagaman suku bangsa, sosial, dan budaya di Indonesia yang terikat persat</v>
          </cell>
        </row>
        <row r="45">
          <cell r="B45">
            <v>42</v>
          </cell>
          <cell r="C45" t="str">
            <v>NOVA SASMYTA</v>
          </cell>
          <cell r="D45">
            <v>79.791666666666671</v>
          </cell>
          <cell r="E45" t="str">
            <v>B</v>
          </cell>
          <cell r="F45" t="str">
            <v>Ananda Nova Sasmyta baik dalam Menjelaskan manfaat keberagaman karakteristik individu dalam kehidupan sehari-hari..  Cukup dalam Mengidentifikasi berbagai bentuk keberagaman suku bangsa, sosial, dan budaya di Indonesia yang terikat persatuan dan kesatuan.</v>
          </cell>
        </row>
        <row r="46">
          <cell r="B46">
            <v>43</v>
          </cell>
          <cell r="C46" t="str">
            <v>RIDHA RAHMATUL AULA RIDWAN</v>
          </cell>
          <cell r="D46">
            <v>79.791666666666671</v>
          </cell>
          <cell r="E46" t="str">
            <v>B</v>
          </cell>
          <cell r="F46" t="str">
            <v>Ananda Ridha Rahmatul Aula Ridwan baik dalam Menjelaskan manfaat keberagaman karakteristik individu dalam kehidupan sehari-hari..  Cukup dalam Mengidentifikasi berbagai bentuk keberagaman suku bangsa, sosial, dan budaya di Indonesia yang terikat persatuan</v>
          </cell>
        </row>
        <row r="47">
          <cell r="B47">
            <v>44</v>
          </cell>
          <cell r="C47" t="str">
            <v>RIFDA SALSABILA PURNAMA</v>
          </cell>
          <cell r="D47">
            <v>79.791666666666671</v>
          </cell>
          <cell r="E47" t="str">
            <v>B</v>
          </cell>
          <cell r="F47" t="str">
            <v>Ananda Rifda Salsabila Purnama baik dalam Menjelaskan manfaat keberagaman karakteristik individu dalam kehidupan sehari-hari..  Cukup dalam Mengidentifikasi berbagai bentuk keberagaman suku bangsa, sosial, dan budaya di Indonesia yang terikat persatuan da</v>
          </cell>
        </row>
        <row r="48">
          <cell r="B48">
            <v>45</v>
          </cell>
          <cell r="C48" t="str">
            <v>RIZKI INTAN KURNIAENDAH</v>
          </cell>
          <cell r="D48">
            <v>79.791666666666671</v>
          </cell>
          <cell r="E48" t="str">
            <v>B</v>
          </cell>
          <cell r="F48" t="str">
            <v>Ananda Rizki Intan Kurniaendah baik dalam Menjelaskan manfaat keberagaman karakteristik individu dalam kehidupan sehari-hari..  Cukup dalam Mengidentifikasi berbagai bentuk keberagaman suku bangsa, sosial, dan budaya di Indonesia yang terikat persatuan da</v>
          </cell>
        </row>
        <row r="49">
          <cell r="B49">
            <v>46</v>
          </cell>
          <cell r="C49" t="str">
            <v>RIZKY FIRMANSYAH</v>
          </cell>
          <cell r="D49">
            <v>79.791666666666671</v>
          </cell>
          <cell r="E49" t="str">
            <v>B</v>
          </cell>
          <cell r="F49" t="str">
            <v>Ananda Rizky Firmansyah baik dalam Menjelaskan manfaat keberagaman karakteristik individu dalam kehidupan sehari-hari..  Cukup dalam Mengidentifikasi berbagai bentuk keberagaman suku bangsa, sosial, dan budaya di Indonesia yang terikat persatuan dan kesat</v>
          </cell>
        </row>
        <row r="50">
          <cell r="B50">
            <v>47</v>
          </cell>
          <cell r="C50" t="str">
            <v>SAFIRA NUR LAYLA RAMADHANI</v>
          </cell>
          <cell r="D50">
            <v>79.791666666666671</v>
          </cell>
          <cell r="E50" t="str">
            <v>B</v>
          </cell>
          <cell r="F50" t="str">
            <v>Ananda Safira Nur Layla Ramadhani baik dalam Menjelaskan manfaat keberagaman karakteristik individu dalam kehidupan sehari-hari..  Cukup dalam Mengidentifikasi berbagai bentuk keberagaman suku bangsa, sosial, dan budaya di Indonesia yang terikat persatuan</v>
          </cell>
        </row>
        <row r="51">
          <cell r="B51">
            <v>48</v>
          </cell>
          <cell r="C51" t="str">
            <v>SHANASTRI RUFAIDA</v>
          </cell>
          <cell r="D51">
            <v>79.791666666666671</v>
          </cell>
          <cell r="E51" t="str">
            <v>B</v>
          </cell>
          <cell r="F51" t="str">
            <v>Ananda Shanastri Rufaida baik dalam Menjelaskan manfaat keberagaman karakteristik individu dalam kehidupan sehari-hari..  Cukup dalam Mengidentifikasi berbagai bentuk keberagaman suku bangsa, sosial, dan budaya di Indonesia yang terikat persatuan dan kesa</v>
          </cell>
        </row>
        <row r="52">
          <cell r="B52">
            <v>49</v>
          </cell>
          <cell r="C52" t="str">
            <v>SHIAM SAHARA</v>
          </cell>
          <cell r="D52">
            <v>79.791666666666671</v>
          </cell>
          <cell r="E52" t="str">
            <v>B</v>
          </cell>
          <cell r="F52" t="str">
            <v>Ananda Shiam Sahara baik dalam Menjelaskan manfaat keberagaman karakteristik individu dalam kehidupan sehari-hari..  Cukup dalam Mengidentifikasi berbagai bentuk keberagaman suku bangsa, sosial, dan budaya di Indonesia yang terikat persatuan dan kesatuan.</v>
          </cell>
        </row>
        <row r="53">
          <cell r="B53">
            <v>50</v>
          </cell>
          <cell r="C53" t="str">
            <v>SUSAN APRILIA PUTRI</v>
          </cell>
          <cell r="D53">
            <v>79.791666666666671</v>
          </cell>
          <cell r="E53" t="str">
            <v>B</v>
          </cell>
          <cell r="F53" t="str">
            <v>Ananda Susan Aprilia Putri baik dalam Menjelaskan manfaat keberagaman karakteristik individu dalam kehidupan sehari-hari..  Cukup dalam Mengidentifikasi berbagai bentuk keberagaman suku bangsa, sosial, dan budaya di Indonesia yang terikat persatuan dan ke</v>
          </cell>
        </row>
      </sheetData>
      <sheetData sheetId="19"/>
      <sheetData sheetId="20">
        <row r="4">
          <cell r="B4">
            <v>1</v>
          </cell>
          <cell r="C4" t="str">
            <v>AZKA AFINA KHOIRUL IZA</v>
          </cell>
          <cell r="D4">
            <v>79.791666666666671</v>
          </cell>
          <cell r="E4" t="str">
            <v>B</v>
          </cell>
          <cell r="F4" t="str">
            <v>Ananda Azka Afina Khoirul Iza baik dalam Mengidentifikasi kegiatan ekonomi dan hubungannya dengan berbagai bidang pekerjaan, serta kehidupan sosial dan budaya di lingkungan sekitar sampai provinsi..  Cukup dalam Mengidentifikasi kerajaan Hindu dan/atau Bu</v>
          </cell>
        </row>
        <row r="5">
          <cell r="B5">
            <v>2</v>
          </cell>
          <cell r="C5" t="str">
            <v>BAGUS WIDA KANAKA</v>
          </cell>
          <cell r="D5">
            <v>79.791666666666671</v>
          </cell>
          <cell r="E5" t="str">
            <v>B</v>
          </cell>
          <cell r="F5" t="str">
            <v xml:space="preserve">Ananda Bagus Wida Kanaka baik dalam Mengidentifikasi kegiatan ekonomi dan hubungannya dengan berbagai bidang pekerjaan, serta kehidupan sosial dan budaya di lingkungan sekitar sampai provinsi..  Cukup dalam Mengidentifikasi kerajaan Hindu dan/atau Buddha </v>
          </cell>
        </row>
        <row r="6">
          <cell r="B6">
            <v>3</v>
          </cell>
          <cell r="C6" t="str">
            <v>DENI FIRYA ATHALLAH PRADINAYA</v>
          </cell>
          <cell r="D6">
            <v>79.791666666666671</v>
          </cell>
          <cell r="E6" t="str">
            <v>B</v>
          </cell>
          <cell r="F6" t="str">
            <v>Ananda Deni Firya Athallah Pradinaya Baik dalam Mengidentifikasi kegiatan ekonomi dan hubungannya dengan berbagai bidang pekerjaan, serta kehidupan sosial dan budaya di lingkungan sekitar sampai provinsi..  Baik dalam Mengidentifikasi kerajaan Hindu dan/a</v>
          </cell>
        </row>
        <row r="7">
          <cell r="B7">
            <v>4</v>
          </cell>
          <cell r="C7" t="str">
            <v>DEWI GALUH MULANSARI</v>
          </cell>
          <cell r="D7">
            <v>79.791666666666671</v>
          </cell>
          <cell r="E7" t="str">
            <v>B</v>
          </cell>
          <cell r="F7" t="str">
            <v>Ananda Dewi Galuh Mulansari baik dalam Mengidentifikasi kegiatan ekonomi dan hubungannya dengan berbagai bidang pekerjaan, serta kehidupan sosial dan budaya di lingkungan sekitar sampai provinsi..  Cukup dalam Mengidentifikasi kerajaan Hindu dan/atau Budd</v>
          </cell>
        </row>
        <row r="8">
          <cell r="B8">
            <v>5</v>
          </cell>
          <cell r="C8" t="str">
            <v>DIAN PUJI LESTARI</v>
          </cell>
          <cell r="D8">
            <v>79.791666666666671</v>
          </cell>
          <cell r="E8" t="str">
            <v>B</v>
          </cell>
          <cell r="F8" t="str">
            <v xml:space="preserve">Ananda Dian Puji Lestari baik dalam Mengidentifikasi kegiatan ekonomi dan hubungannya dengan berbagai bidang pekerjaan, serta kehidupan sosial dan budaya di lingkungan sekitar sampai provinsi..  Cukup dalam Mengidentifikasi kerajaan Hindu dan/atau Buddha </v>
          </cell>
        </row>
        <row r="9">
          <cell r="B9">
            <v>6</v>
          </cell>
          <cell r="C9" t="str">
            <v>Hafidz Langgeng Prasetyo</v>
          </cell>
          <cell r="D9">
            <v>79.791666666666671</v>
          </cell>
          <cell r="E9" t="str">
            <v>B</v>
          </cell>
          <cell r="F9" t="str">
            <v xml:space="preserve">Ananda Hafidz Langgeng Prasetyo baik dalam Mengidentifikasi kegiatan ekonomi dan hubungannya dengan berbagai bidang pekerjaan, serta kehidupan sosial dan budaya di lingkungan sekitar sampai provinsi..  Cukup dalam Mengidentifikasi kerajaan Hindu dan/atau </v>
          </cell>
        </row>
        <row r="10">
          <cell r="B10">
            <v>7</v>
          </cell>
          <cell r="C10" t="str">
            <v>JALU ARTHA AJI MANGGALA HANDOKO</v>
          </cell>
          <cell r="D10">
            <v>79.791666666666671</v>
          </cell>
          <cell r="E10" t="str">
            <v>B</v>
          </cell>
          <cell r="F10" t="str">
            <v>Ananda Jalu Artha Aji Manggala Handoko baik dalam Mengidentifikasi kegiatan ekonomi dan hubungannya dengan berbagai bidang pekerjaan, serta kehidupan sosial dan budaya di lingkungan sekitar sampai provinsi..  Cukup dalam Mengidentifikasi kerajaan Hindu da</v>
          </cell>
        </row>
        <row r="11">
          <cell r="B11">
            <v>8</v>
          </cell>
          <cell r="C11" t="str">
            <v>LAURENDHO RADIEFCA MURDIONO</v>
          </cell>
          <cell r="D11">
            <v>79.791666666666671</v>
          </cell>
          <cell r="E11" t="str">
            <v>B</v>
          </cell>
          <cell r="F11" t="str">
            <v>Ananda Laurendho Radiefca Murdiono baik dalam Mengidentifikasi kegiatan ekonomi dan hubungannya dengan berbagai bidang pekerjaan, serta kehidupan sosial dan budaya di lingkungan sekitar sampai provinsi..  Cukup dalam Mengidentifikasi kerajaan Hindu dan/at</v>
          </cell>
        </row>
        <row r="12">
          <cell r="B12">
            <v>9</v>
          </cell>
          <cell r="C12" t="str">
            <v>MARSYA MAYDINA DWI RISQITA</v>
          </cell>
          <cell r="D12">
            <v>79.791666666666671</v>
          </cell>
          <cell r="E12" t="str">
            <v>B</v>
          </cell>
          <cell r="F12" t="str">
            <v>Ananda Marsya Maydina Dwi Risqita baik dalam Mengidentifikasi kegiatan ekonomi dan hubungannya dengan berbagai bidang pekerjaan, serta kehidupan sosial dan budaya di lingkungan sekitar sampai provinsi..  Cukup dalam Mengidentifikasi kerajaan Hindu dan/ata</v>
          </cell>
        </row>
        <row r="13">
          <cell r="B13">
            <v>10</v>
          </cell>
          <cell r="C13" t="str">
            <v>MILA SARASWATI</v>
          </cell>
          <cell r="D13">
            <v>79.791666666666671</v>
          </cell>
          <cell r="E13" t="str">
            <v>B</v>
          </cell>
          <cell r="F13" t="str">
            <v>Ananda Mila Saraswati baik dalam Mengidentifikasi kegiatan ekonomi dan hubungannya dengan berbagai bidang pekerjaan, serta kehidupan sosial dan budaya di lingkungan sekitar sampai provinsi..  Cukup dalam Mengidentifikasi kerajaan Hindu dan/atau Buddha dan</v>
          </cell>
        </row>
        <row r="14">
          <cell r="B14">
            <v>11</v>
          </cell>
          <cell r="C14" t="str">
            <v>MUHAMMAD ARKAN ALLY RACHMAD</v>
          </cell>
          <cell r="D14">
            <v>79.791666666666671</v>
          </cell>
          <cell r="E14" t="str">
            <v>B</v>
          </cell>
          <cell r="F14" t="str">
            <v>Ananda Muhammad Arkan Ally Rachmad baik dalam Mengidentifikasi kegiatan ekonomi dan hubungannya dengan berbagai bidang pekerjaan, serta kehidupan sosial dan budaya di lingkungan sekitar sampai provinsi..  Cukup dalam Mengidentifikasi kerajaan Hindu dan/at</v>
          </cell>
        </row>
        <row r="15">
          <cell r="B15">
            <v>12</v>
          </cell>
          <cell r="C15" t="str">
            <v>MUHAMMAD REVIAN ABDULLOH FAQIH</v>
          </cell>
          <cell r="D15">
            <v>79.791666666666671</v>
          </cell>
          <cell r="E15" t="str">
            <v>B</v>
          </cell>
          <cell r="F15" t="str">
            <v>Ananda Muhammad Revian Abdulloh Faqih baik dalam Mengidentifikasi kegiatan ekonomi dan hubungannya dengan berbagai bidang pekerjaan, serta kehidupan sosial dan budaya di lingkungan sekitar sampai provinsi..  Cukup dalam Mengidentifikasi kerajaan Hindu dan</v>
          </cell>
        </row>
        <row r="16">
          <cell r="B16">
            <v>13</v>
          </cell>
          <cell r="C16" t="str">
            <v>NABILA AYUNINGTIAS</v>
          </cell>
          <cell r="D16">
            <v>79.791666666666671</v>
          </cell>
          <cell r="E16" t="str">
            <v>B</v>
          </cell>
          <cell r="F16" t="str">
            <v>Ananda Nabila Ayuningtias baik dalam Mengidentifikasi kegiatan ekonomi dan hubungannya dengan berbagai bidang pekerjaan, serta kehidupan sosial dan budaya di lingkungan sekitar sampai provinsi..  Cukup dalam Mengidentifikasi kerajaan Hindu dan/atau Buddha</v>
          </cell>
        </row>
        <row r="17">
          <cell r="B17">
            <v>14</v>
          </cell>
          <cell r="C17" t="str">
            <v>NARESWARI MASAYU PUSPANINGRUM</v>
          </cell>
          <cell r="D17">
            <v>79.791666666666671</v>
          </cell>
          <cell r="E17" t="str">
            <v>B</v>
          </cell>
          <cell r="F17" t="str">
            <v>Ananda Nareswari Masayu Puspaningrum baik dalam Mengidentifikasi kegiatan ekonomi dan hubungannya dengan berbagai bidang pekerjaan, serta kehidupan sosial dan budaya di lingkungan sekitar sampai provinsi..  Cukup dalam Mengidentifikasi kerajaan Hindu dan/</v>
          </cell>
        </row>
        <row r="18">
          <cell r="B18">
            <v>15</v>
          </cell>
          <cell r="C18" t="str">
            <v>NOVA SASMYTA</v>
          </cell>
          <cell r="D18">
            <v>79.791666666666671</v>
          </cell>
          <cell r="E18" t="str">
            <v>B</v>
          </cell>
          <cell r="F18" t="str">
            <v>Ananda Nova Sasmyta baik dalam Mengidentifikasi kegiatan ekonomi dan hubungannya dengan berbagai bidang pekerjaan, serta kehidupan sosial dan budaya di lingkungan sekitar sampai provinsi..  Cukup dalam Mengidentifikasi kerajaan Hindu dan/atau Buddha dan/a</v>
          </cell>
        </row>
        <row r="19">
          <cell r="B19">
            <v>16</v>
          </cell>
          <cell r="C19" t="str">
            <v>RIDHA RAHMATUL AULA RIDWAN</v>
          </cell>
          <cell r="D19">
            <v>79.791666666666671</v>
          </cell>
          <cell r="E19" t="str">
            <v>B</v>
          </cell>
          <cell r="F19" t="str">
            <v>Ananda Ridha Rahmatul Aula Ridwan baik dalam Mengidentifikasi kegiatan ekonomi dan hubungannya dengan berbagai bidang pekerjaan, serta kehidupan sosial dan budaya di lingkungan sekitar sampai provinsi..  Cukup dalam Mengidentifikasi kerajaan Hindu dan/ata</v>
          </cell>
        </row>
        <row r="20">
          <cell r="B20">
            <v>17</v>
          </cell>
          <cell r="C20" t="str">
            <v>RIFDA SALSABILA PURNAMA</v>
          </cell>
          <cell r="D20">
            <v>79.791666666666671</v>
          </cell>
          <cell r="E20" t="str">
            <v>B</v>
          </cell>
          <cell r="F20" t="str">
            <v>Ananda Rifda Salsabila Purnama baik dalam Mengidentifikasi kegiatan ekonomi dan hubungannya dengan berbagai bidang pekerjaan, serta kehidupan sosial dan budaya di lingkungan sekitar sampai provinsi..  Cukup dalam Mengidentifikasi kerajaan Hindu dan/atau B</v>
          </cell>
        </row>
        <row r="21">
          <cell r="B21">
            <v>18</v>
          </cell>
          <cell r="C21" t="str">
            <v>RIZKI INTAN KURNIAENDAH</v>
          </cell>
          <cell r="D21">
            <v>79.791666666666671</v>
          </cell>
          <cell r="E21" t="str">
            <v>B</v>
          </cell>
          <cell r="F21" t="str">
            <v>Ananda Rizki Intan Kurniaendah baik dalam Mengidentifikasi kegiatan ekonomi dan hubungannya dengan berbagai bidang pekerjaan, serta kehidupan sosial dan budaya di lingkungan sekitar sampai provinsi..  Cukup dalam Mengidentifikasi kerajaan Hindu dan/atau B</v>
          </cell>
        </row>
        <row r="22">
          <cell r="B22">
            <v>19</v>
          </cell>
          <cell r="C22" t="str">
            <v>RIZKY FIRMANSYAH</v>
          </cell>
          <cell r="D22">
            <v>79.791666666666671</v>
          </cell>
          <cell r="E22" t="str">
            <v>B</v>
          </cell>
          <cell r="F22" t="str">
            <v>Ananda Rizky Firmansyah baik dalam Mengidentifikasi kegiatan ekonomi dan hubungannya dengan berbagai bidang pekerjaan, serta kehidupan sosial dan budaya di lingkungan sekitar sampai provinsi..  Cukup dalam Mengidentifikasi kerajaan Hindu dan/atau Buddha d</v>
          </cell>
        </row>
        <row r="23">
          <cell r="B23">
            <v>20</v>
          </cell>
          <cell r="C23" t="str">
            <v>SAFIRA NUR LAYLA RAMADHANI</v>
          </cell>
          <cell r="D23">
            <v>79.791666666666671</v>
          </cell>
          <cell r="E23" t="str">
            <v>B</v>
          </cell>
          <cell r="F23" t="str">
            <v>Ananda Safira Nur Layla Ramadhani baik dalam Mengidentifikasi kegiatan ekonomi dan hubungannya dengan berbagai bidang pekerjaan, serta kehidupan sosial dan budaya di lingkungan sekitar sampai provinsi..  Cukup dalam Mengidentifikasi kerajaan Hindu dan/ata</v>
          </cell>
        </row>
        <row r="24">
          <cell r="B24">
            <v>21</v>
          </cell>
          <cell r="C24" t="str">
            <v>SHANASTRI RUFAIDA</v>
          </cell>
          <cell r="D24">
            <v>79.791666666666671</v>
          </cell>
          <cell r="E24" t="str">
            <v>B</v>
          </cell>
          <cell r="F24" t="str">
            <v xml:space="preserve">Ananda Shanastri Rufaida baik dalam Mengidentifikasi kegiatan ekonomi dan hubungannya dengan berbagai bidang pekerjaan, serta kehidupan sosial dan budaya di lingkungan sekitar sampai provinsi..  Cukup dalam Mengidentifikasi kerajaan Hindu dan/atau Buddha </v>
          </cell>
        </row>
        <row r="25">
          <cell r="B25">
            <v>22</v>
          </cell>
          <cell r="C25" t="str">
            <v>SHIAM SAHARA</v>
          </cell>
          <cell r="D25">
            <v>79.791666666666671</v>
          </cell>
          <cell r="E25" t="str">
            <v>B</v>
          </cell>
          <cell r="F25" t="str">
            <v>Ananda Shiam Sahara baik dalam Mengidentifikasi kegiatan ekonomi dan hubungannya dengan berbagai bidang pekerjaan, serta kehidupan sosial dan budaya di lingkungan sekitar sampai provinsi..  Cukup dalam Mengidentifikasi kerajaan Hindu dan/atau Buddha dan/a</v>
          </cell>
        </row>
        <row r="26">
          <cell r="B26">
            <v>23</v>
          </cell>
          <cell r="C26" t="str">
            <v>SUSAN APRILIA PUTRI</v>
          </cell>
          <cell r="D26">
            <v>79.791666666666671</v>
          </cell>
          <cell r="E26" t="str">
            <v>B</v>
          </cell>
          <cell r="F26" t="str">
            <v>Ananda Susan Aprilia Putri baik dalam Mengidentifikasi kegiatan ekonomi dan hubungannya dengan berbagai bidang pekerjaan, serta kehidupan sosial dan budaya di lingkungan sekitar sampai provinsi..  Cukup dalam Mengidentifikasi kerajaan Hindu dan/atau Buddh</v>
          </cell>
        </row>
        <row r="27">
          <cell r="B27">
            <v>24</v>
          </cell>
          <cell r="C27" t="str">
            <v>SYIFAUL CHUSNA BANATU ROHMI HADI</v>
          </cell>
          <cell r="D27">
            <v>79.791666666666671</v>
          </cell>
          <cell r="E27" t="str">
            <v>B</v>
          </cell>
          <cell r="F27" t="str">
            <v>Ananda Syifaul Chusna Banatu Rohmi Hadi baik dalam Mengidentifikasi kegiatan ekonomi dan hubungannya dengan berbagai bidang pekerjaan, serta kehidupan sosial dan budaya di lingkungan sekitar sampai provinsi..  Cukup dalam Mengidentifikasi kerajaan Hindu d</v>
          </cell>
        </row>
        <row r="28">
          <cell r="B28">
            <v>25</v>
          </cell>
          <cell r="C28" t="str">
            <v>VANESSA VICKY AYU LESTARI</v>
          </cell>
          <cell r="D28">
            <v>79.791666666666671</v>
          </cell>
          <cell r="E28" t="str">
            <v>B</v>
          </cell>
          <cell r="F28" t="str">
            <v>Ananda Vanessa Vicky Ayu Lestari baik dalam Mengidentifikasi kegiatan ekonomi dan hubungannya dengan berbagai bidang pekerjaan, serta kehidupan sosial dan budaya di lingkungan sekitar sampai provinsi..  Cukup dalam Mengidentifikasi kerajaan Hindu dan/atau</v>
          </cell>
        </row>
        <row r="29">
          <cell r="B29">
            <v>26</v>
          </cell>
          <cell r="C29" t="str">
            <v>WIBI NUR FIRMANSYAH</v>
          </cell>
          <cell r="D29">
            <v>79.791666666666671</v>
          </cell>
          <cell r="E29" t="str">
            <v>B</v>
          </cell>
          <cell r="F29" t="str">
            <v>Ananda Wibi Nur Firmansyah baik dalam Mengidentifikasi kegiatan ekonomi dan hubungannya dengan berbagai bidang pekerjaan, serta kehidupan sosial dan budaya di lingkungan sekitar sampai provinsi..  Cukup dalam Mengidentifikasi kerajaan Hindu dan/atau Buddh</v>
          </cell>
        </row>
        <row r="30">
          <cell r="B30">
            <v>27</v>
          </cell>
          <cell r="C30" t="str">
            <v>ZULFIDA NURUL MAZIDAH</v>
          </cell>
          <cell r="D30">
            <v>79.791666666666671</v>
          </cell>
          <cell r="E30" t="str">
            <v>B</v>
          </cell>
          <cell r="F30" t="str">
            <v>Ananda Zulfida Nurul Mazidah baik dalam Mengidentifikasi kegiatan ekonomi dan hubungannya dengan berbagai bidang pekerjaan, serta kehidupan sosial dan budaya di lingkungan sekitar sampai provinsi..  Cukup dalam Mengidentifikasi kerajaan Hindu dan/atau Bud</v>
          </cell>
        </row>
        <row r="31">
          <cell r="B31">
            <v>28</v>
          </cell>
          <cell r="C31" t="str">
            <v>AZKA AFINA KHOIRUL IZA</v>
          </cell>
          <cell r="D31">
            <v>79.791666666666671</v>
          </cell>
          <cell r="E31" t="str">
            <v>B</v>
          </cell>
          <cell r="F31" t="str">
            <v>Ananda Azka Afina Khoirul Iza baik dalam Mengidentifikasi kegiatan ekonomi dan hubungannya dengan berbagai bidang pekerjaan, serta kehidupan sosial dan budaya di lingkungan sekitar sampai provinsi..  Cukup dalam Mengidentifikasi kerajaan Hindu dan/atau Bu</v>
          </cell>
        </row>
        <row r="32">
          <cell r="B32">
            <v>29</v>
          </cell>
          <cell r="C32" t="str">
            <v>BAGUS WIDA KANAKA</v>
          </cell>
          <cell r="D32">
            <v>79.791666666666671</v>
          </cell>
          <cell r="E32" t="str">
            <v>B</v>
          </cell>
          <cell r="F32" t="str">
            <v xml:space="preserve">Ananda Bagus Wida Kanaka baik dalam Mengidentifikasi kegiatan ekonomi dan hubungannya dengan berbagai bidang pekerjaan, serta kehidupan sosial dan budaya di lingkungan sekitar sampai provinsi..  Cukup dalam Mengidentifikasi kerajaan Hindu dan/atau Buddha </v>
          </cell>
        </row>
        <row r="33">
          <cell r="B33">
            <v>30</v>
          </cell>
          <cell r="C33" t="str">
            <v>DENI FIRYA ATHALLAH PRADINAYA</v>
          </cell>
          <cell r="D33">
            <v>79.791666666666671</v>
          </cell>
          <cell r="E33" t="str">
            <v>B</v>
          </cell>
          <cell r="F33" t="str">
            <v>Ananda Deni Firya Athallah Pradinaya baik dalam Mengidentifikasi kegiatan ekonomi dan hubungannya dengan berbagai bidang pekerjaan, serta kehidupan sosial dan budaya di lingkungan sekitar sampai provinsi..  Cukup dalam Mengidentifikasi kerajaan Hindu dan/</v>
          </cell>
        </row>
        <row r="34">
          <cell r="B34">
            <v>31</v>
          </cell>
          <cell r="C34" t="str">
            <v>DEWI GALUH MULANSARI</v>
          </cell>
          <cell r="D34">
            <v>79.791666666666671</v>
          </cell>
          <cell r="E34" t="str">
            <v>B</v>
          </cell>
          <cell r="F34" t="str">
            <v>Ananda Dewi Galuh Mulansari baik dalam Mengidentifikasi kegiatan ekonomi dan hubungannya dengan berbagai bidang pekerjaan, serta kehidupan sosial dan budaya di lingkungan sekitar sampai provinsi..  Cukup dalam Mengidentifikasi kerajaan Hindu dan/atau Budd</v>
          </cell>
        </row>
        <row r="35">
          <cell r="B35">
            <v>32</v>
          </cell>
          <cell r="C35" t="str">
            <v>DIAN PUJI LESTARI</v>
          </cell>
          <cell r="D35">
            <v>79.791666666666671</v>
          </cell>
          <cell r="E35" t="str">
            <v>B</v>
          </cell>
          <cell r="F35" t="str">
            <v xml:space="preserve">Ananda Dian Puji Lestari baik dalam Mengidentifikasi kegiatan ekonomi dan hubungannya dengan berbagai bidang pekerjaan, serta kehidupan sosial dan budaya di lingkungan sekitar sampai provinsi..  Cukup dalam Mengidentifikasi kerajaan Hindu dan/atau Buddha </v>
          </cell>
        </row>
        <row r="36">
          <cell r="B36">
            <v>33</v>
          </cell>
          <cell r="C36" t="str">
            <v>Hafidz Langgeng Prasetyo</v>
          </cell>
          <cell r="D36">
            <v>79.791666666666671</v>
          </cell>
          <cell r="E36" t="str">
            <v>B</v>
          </cell>
          <cell r="F36" t="str">
            <v xml:space="preserve">Ananda Hafidz Langgeng Prasetyo baik dalam Mengidentifikasi kegiatan ekonomi dan hubungannya dengan berbagai bidang pekerjaan, serta kehidupan sosial dan budaya di lingkungan sekitar sampai provinsi..  Cukup dalam Mengidentifikasi kerajaan Hindu dan/atau </v>
          </cell>
        </row>
        <row r="37">
          <cell r="B37">
            <v>34</v>
          </cell>
          <cell r="C37" t="str">
            <v>JALU ARTHA AJI MANGGALA HANDOKO</v>
          </cell>
          <cell r="D37">
            <v>79.791666666666671</v>
          </cell>
          <cell r="E37" t="str">
            <v>B</v>
          </cell>
          <cell r="F37" t="str">
            <v>Ananda Jalu Artha Aji Manggala Handoko baik dalam Mengidentifikasi kegiatan ekonomi dan hubungannya dengan berbagai bidang pekerjaan, serta kehidupan sosial dan budaya di lingkungan sekitar sampai provinsi..  Cukup dalam Mengidentifikasi kerajaan Hindu da</v>
          </cell>
        </row>
        <row r="38">
          <cell r="B38">
            <v>35</v>
          </cell>
          <cell r="C38" t="str">
            <v>LAURENDHO RADIEFCA MURDIONO</v>
          </cell>
          <cell r="D38">
            <v>79.791666666666671</v>
          </cell>
          <cell r="E38" t="str">
            <v>B</v>
          </cell>
          <cell r="F38" t="str">
            <v>Ananda Laurendho Radiefca Murdiono baik dalam Mengidentifikasi kegiatan ekonomi dan hubungannya dengan berbagai bidang pekerjaan, serta kehidupan sosial dan budaya di lingkungan sekitar sampai provinsi..  Cukup dalam Mengidentifikasi kerajaan Hindu dan/at</v>
          </cell>
        </row>
        <row r="39">
          <cell r="B39">
            <v>36</v>
          </cell>
          <cell r="C39" t="str">
            <v>MARSYA MAYDINA DWI RISQITA</v>
          </cell>
          <cell r="D39">
            <v>79.791666666666671</v>
          </cell>
          <cell r="E39" t="str">
            <v>B</v>
          </cell>
          <cell r="F39" t="str">
            <v>Ananda Marsya Maydina Dwi Risqita baik dalam Mengidentifikasi kegiatan ekonomi dan hubungannya dengan berbagai bidang pekerjaan, serta kehidupan sosial dan budaya di lingkungan sekitar sampai provinsi..  Cukup dalam Mengidentifikasi kerajaan Hindu dan/ata</v>
          </cell>
        </row>
        <row r="40">
          <cell r="B40">
            <v>37</v>
          </cell>
          <cell r="C40" t="str">
            <v>MILA SARASWATI</v>
          </cell>
          <cell r="D40">
            <v>79.791666666666671</v>
          </cell>
          <cell r="E40" t="str">
            <v>B</v>
          </cell>
          <cell r="F40" t="str">
            <v>Ananda Mila Saraswati baik dalam Mengidentifikasi kegiatan ekonomi dan hubungannya dengan berbagai bidang pekerjaan, serta kehidupan sosial dan budaya di lingkungan sekitar sampai provinsi..  Cukup dalam Mengidentifikasi kerajaan Hindu dan/atau Buddha dan</v>
          </cell>
        </row>
        <row r="41">
          <cell r="B41">
            <v>38</v>
          </cell>
          <cell r="C41" t="str">
            <v>MUHAMMAD ARKAN ALLY RACHMAD</v>
          </cell>
          <cell r="D41">
            <v>79.791666666666671</v>
          </cell>
          <cell r="E41" t="str">
            <v>B</v>
          </cell>
          <cell r="F41" t="str">
            <v>Ananda Muhammad Arkan Ally Rachmad baik dalam Mengidentifikasi kegiatan ekonomi dan hubungannya dengan berbagai bidang pekerjaan, serta kehidupan sosial dan budaya di lingkungan sekitar sampai provinsi..  Cukup dalam Mengidentifikasi kerajaan Hindu dan/at</v>
          </cell>
        </row>
        <row r="42">
          <cell r="B42">
            <v>39</v>
          </cell>
          <cell r="C42" t="str">
            <v>MUHAMMAD REVIAN ABDULLOH FAQIH</v>
          </cell>
          <cell r="D42">
            <v>79.791666666666671</v>
          </cell>
          <cell r="E42" t="str">
            <v>B</v>
          </cell>
          <cell r="F42" t="str">
            <v>Ananda Muhammad Revian Abdulloh Faqih baik dalam Mengidentifikasi kegiatan ekonomi dan hubungannya dengan berbagai bidang pekerjaan, serta kehidupan sosial dan budaya di lingkungan sekitar sampai provinsi..  Cukup dalam Mengidentifikasi kerajaan Hindu dan</v>
          </cell>
        </row>
        <row r="43">
          <cell r="B43">
            <v>40</v>
          </cell>
          <cell r="C43" t="str">
            <v>NABILA AYUNINGTIAS</v>
          </cell>
          <cell r="D43">
            <v>79.791666666666671</v>
          </cell>
          <cell r="E43" t="str">
            <v>B</v>
          </cell>
          <cell r="F43" t="str">
            <v>Ananda Nabila Ayuningtias baik dalam Mengidentifikasi kegiatan ekonomi dan hubungannya dengan berbagai bidang pekerjaan, serta kehidupan sosial dan budaya di lingkungan sekitar sampai provinsi..  Cukup dalam Mengidentifikasi kerajaan Hindu dan/atau Buddha</v>
          </cell>
        </row>
        <row r="44">
          <cell r="B44">
            <v>41</v>
          </cell>
          <cell r="C44" t="str">
            <v>NARESWARI MASAYU PUSPANINGRUM</v>
          </cell>
          <cell r="D44">
            <v>79.791666666666671</v>
          </cell>
          <cell r="E44" t="str">
            <v>B</v>
          </cell>
          <cell r="F44" t="str">
            <v>Ananda Nareswari Masayu Puspaningrum baik dalam Mengidentifikasi kegiatan ekonomi dan hubungannya dengan berbagai bidang pekerjaan, serta kehidupan sosial dan budaya di lingkungan sekitar sampai provinsi..  Cukup dalam Mengidentifikasi kerajaan Hindu dan/</v>
          </cell>
        </row>
        <row r="45">
          <cell r="B45">
            <v>42</v>
          </cell>
          <cell r="C45" t="str">
            <v>NOVA SASMYTA</v>
          </cell>
          <cell r="D45">
            <v>79.791666666666671</v>
          </cell>
          <cell r="E45" t="str">
            <v>B</v>
          </cell>
          <cell r="F45" t="str">
            <v>Ananda Nova Sasmyta baik dalam Mengidentifikasi kegiatan ekonomi dan hubungannya dengan berbagai bidang pekerjaan, serta kehidupan sosial dan budaya di lingkungan sekitar sampai provinsi..  Cukup dalam Mengidentifikasi kerajaan Hindu dan/atau Buddha dan/a</v>
          </cell>
        </row>
        <row r="46">
          <cell r="B46">
            <v>43</v>
          </cell>
          <cell r="C46" t="str">
            <v>RIDHA RAHMATUL AULA RIDWAN</v>
          </cell>
          <cell r="D46">
            <v>79.791666666666671</v>
          </cell>
          <cell r="E46" t="str">
            <v>B</v>
          </cell>
          <cell r="F46" t="str">
            <v>Ananda Ridha Rahmatul Aula Ridwan baik dalam Mengidentifikasi kegiatan ekonomi dan hubungannya dengan berbagai bidang pekerjaan, serta kehidupan sosial dan budaya di lingkungan sekitar sampai provinsi..  Cukup dalam Mengidentifikasi kerajaan Hindu dan/ata</v>
          </cell>
        </row>
        <row r="47">
          <cell r="B47">
            <v>44</v>
          </cell>
          <cell r="C47" t="str">
            <v>RIFDA SALSABILA PURNAMA</v>
          </cell>
          <cell r="D47">
            <v>79.791666666666671</v>
          </cell>
          <cell r="E47" t="str">
            <v>B</v>
          </cell>
          <cell r="F47" t="str">
            <v>Ananda Rifda Salsabila Purnama baik dalam Mengidentifikasi kegiatan ekonomi dan hubungannya dengan berbagai bidang pekerjaan, serta kehidupan sosial dan budaya di lingkungan sekitar sampai provinsi..  Cukup dalam Mengidentifikasi kerajaan Hindu dan/atau B</v>
          </cell>
        </row>
        <row r="48">
          <cell r="B48">
            <v>45</v>
          </cell>
          <cell r="C48" t="str">
            <v>RIZKI INTAN KURNIAENDAH</v>
          </cell>
          <cell r="D48">
            <v>79.791666666666671</v>
          </cell>
          <cell r="E48" t="str">
            <v>B</v>
          </cell>
          <cell r="F48" t="str">
            <v>Ananda Rizki Intan Kurniaendah baik dalam Mengidentifikasi kegiatan ekonomi dan hubungannya dengan berbagai bidang pekerjaan, serta kehidupan sosial dan budaya di lingkungan sekitar sampai provinsi..  Cukup dalam Mengidentifikasi kerajaan Hindu dan/atau B</v>
          </cell>
        </row>
        <row r="49">
          <cell r="B49">
            <v>46</v>
          </cell>
          <cell r="C49" t="str">
            <v>RIZKY FIRMANSYAH</v>
          </cell>
          <cell r="D49">
            <v>79.791666666666671</v>
          </cell>
          <cell r="E49" t="str">
            <v>B</v>
          </cell>
          <cell r="F49" t="str">
            <v>Ananda Rizky Firmansyah baik dalam Mengidentifikasi kegiatan ekonomi dan hubungannya dengan berbagai bidang pekerjaan, serta kehidupan sosial dan budaya di lingkungan sekitar sampai provinsi..  Cukup dalam Mengidentifikasi kerajaan Hindu dan/atau Buddha d</v>
          </cell>
        </row>
        <row r="50">
          <cell r="B50">
            <v>47</v>
          </cell>
          <cell r="C50" t="str">
            <v>SAFIRA NUR LAYLA RAMADHANI</v>
          </cell>
          <cell r="D50">
            <v>79.791666666666671</v>
          </cell>
          <cell r="E50" t="str">
            <v>B</v>
          </cell>
          <cell r="F50" t="str">
            <v>Ananda Safira Nur Layla Ramadhani baik dalam Mengidentifikasi kegiatan ekonomi dan hubungannya dengan berbagai bidang pekerjaan, serta kehidupan sosial dan budaya di lingkungan sekitar sampai provinsi..  Cukup dalam Mengidentifikasi kerajaan Hindu dan/ata</v>
          </cell>
        </row>
        <row r="51">
          <cell r="B51">
            <v>48</v>
          </cell>
          <cell r="C51" t="str">
            <v>SHANASTRI RUFAIDA</v>
          </cell>
          <cell r="D51">
            <v>79.791666666666671</v>
          </cell>
          <cell r="E51" t="str">
            <v>B</v>
          </cell>
          <cell r="F51" t="str">
            <v xml:space="preserve">Ananda Shanastri Rufaida baik dalam Mengidentifikasi kegiatan ekonomi dan hubungannya dengan berbagai bidang pekerjaan, serta kehidupan sosial dan budaya di lingkungan sekitar sampai provinsi..  Cukup dalam Mengidentifikasi kerajaan Hindu dan/atau Buddha </v>
          </cell>
        </row>
        <row r="52">
          <cell r="B52">
            <v>49</v>
          </cell>
          <cell r="C52" t="str">
            <v>SHIAM SAHARA</v>
          </cell>
          <cell r="D52">
            <v>79.791666666666671</v>
          </cell>
          <cell r="E52" t="str">
            <v>B</v>
          </cell>
          <cell r="F52" t="str">
            <v>Ananda Shiam Sahara baik dalam Mengidentifikasi kegiatan ekonomi dan hubungannya dengan berbagai bidang pekerjaan, serta kehidupan sosial dan budaya di lingkungan sekitar sampai provinsi..  Cukup dalam Mengidentifikasi kerajaan Hindu dan/atau Buddha dan/a</v>
          </cell>
        </row>
        <row r="53">
          <cell r="B53">
            <v>50</v>
          </cell>
          <cell r="C53" t="str">
            <v>SUSAN APRILIA PUTRI</v>
          </cell>
          <cell r="D53">
            <v>79.791666666666671</v>
          </cell>
          <cell r="E53" t="str">
            <v>B</v>
          </cell>
          <cell r="F53" t="str">
            <v>Ananda Susan Aprilia Putri baik dalam Mengidentifikasi kegiatan ekonomi dan hubungannya dengan berbagai bidang pekerjaan, serta kehidupan sosial dan budaya di lingkungan sekitar sampai provinsi..  Cukup dalam Mengidentifikasi kerajaan Hindu dan/atau Buddh</v>
          </cell>
        </row>
      </sheetData>
      <sheetData sheetId="21"/>
      <sheetData sheetId="22">
        <row r="4">
          <cell r="B4">
            <v>1</v>
          </cell>
          <cell r="C4" t="str">
            <v>AZKA AFINA KHOIRUL IZA</v>
          </cell>
          <cell r="D4">
            <v>83.583333333333329</v>
          </cell>
          <cell r="E4" t="str">
            <v>B</v>
          </cell>
          <cell r="F4" t="str">
            <v xml:space="preserve">Ananda Azka Afina Khoirul Iza sangat baik dalam Menerapkan sifat-sifat bunyi dan keterkaitannya dengan indera pendengaran.  Perlu bimbingan dalam Menghubungkan gaya dengan gerak pada peristiwa di lingkungan sekitar. </v>
          </cell>
        </row>
        <row r="5">
          <cell r="B5">
            <v>2</v>
          </cell>
          <cell r="C5" t="str">
            <v>BAGUS WIDA KANAKA</v>
          </cell>
          <cell r="D5">
            <v>76.916666666666671</v>
          </cell>
          <cell r="E5" t="str">
            <v>C</v>
          </cell>
          <cell r="F5" t="str">
            <v xml:space="preserve">Ananda Bagus Wida Kanaka baik dalam Menerapkan sifat-sifat cahaya dan keterkaitannya dengan indera penglihatan.  Perlu bimbingan dalam Menghubungkan gaya dengan gerak pada peristiwa di lingkungan sekitar. </v>
          </cell>
        </row>
        <row r="6">
          <cell r="B6">
            <v>3</v>
          </cell>
          <cell r="C6" t="str">
            <v>DENI FIRYA ATHALLAH PRADINAYA</v>
          </cell>
          <cell r="D6">
            <v>63.916666666666664</v>
          </cell>
          <cell r="E6" t="str">
            <v>D</v>
          </cell>
          <cell r="F6" t="str">
            <v xml:space="preserve">Ananda Deni Firya Athallah Pradinaya cukup dalam Menerapkan sifat-sifat bunyi dan keterkaitannya dengan indera pendengaran.  Perlu bimbingan dalam Menghubungkan gaya dengan gerak pada peristiwa di lingkungan sekitar. </v>
          </cell>
        </row>
        <row r="7">
          <cell r="B7">
            <v>4</v>
          </cell>
          <cell r="C7" t="str">
            <v>DEWI GALUH MULANSARI</v>
          </cell>
          <cell r="D7">
            <v>83.583333333333329</v>
          </cell>
          <cell r="E7" t="str">
            <v>B</v>
          </cell>
          <cell r="F7" t="str">
            <v xml:space="preserve">Ananda Dewi Galuh Mulansari sangat baik dalam Menerapkan sifat-sifat bunyi dan keterkaitannya dengan indera pendengaran.  Perlu bimbingan dalam Menghubungkan gaya dengan gerak pada peristiwa di lingkungan sekitar. </v>
          </cell>
        </row>
        <row r="8">
          <cell r="B8">
            <v>5</v>
          </cell>
          <cell r="C8" t="str">
            <v>DIAN PUJI LESTARI</v>
          </cell>
          <cell r="D8">
            <v>83.583333333333329</v>
          </cell>
          <cell r="E8" t="str">
            <v>B</v>
          </cell>
          <cell r="F8" t="str">
            <v xml:space="preserve">Ananda Dian Puji Lestari sangat baik dalam Menerapkan sifat-sifat bunyi dan keterkaitannya dengan indera pendengaran.  Perlu bimbingan dalam Menghubungkan gaya dengan gerak pada peristiwa di lingkungan sekitar. </v>
          </cell>
        </row>
        <row r="9">
          <cell r="B9">
            <v>6</v>
          </cell>
          <cell r="C9" t="str">
            <v>Hafidz Langgeng Prasetyo</v>
          </cell>
          <cell r="D9">
            <v>83.583333333333329</v>
          </cell>
          <cell r="E9" t="str">
            <v>B</v>
          </cell>
          <cell r="F9" t="str">
            <v xml:space="preserve">Ananda Hafidz Langgeng Prasetyo sangat baik dalam Menerapkan sifat-sifat bunyi dan keterkaitannya dengan indera pendengaran.  Perlu bimbingan dalam Menghubungkan gaya dengan gerak pada peristiwa di lingkungan sekitar. </v>
          </cell>
        </row>
        <row r="10">
          <cell r="B10">
            <v>7</v>
          </cell>
          <cell r="C10" t="str">
            <v>JALU ARTHA AJI MANGGALA HANDOKO</v>
          </cell>
          <cell r="D10">
            <v>83.583333333333329</v>
          </cell>
          <cell r="E10" t="str">
            <v>B</v>
          </cell>
          <cell r="F10" t="str">
            <v xml:space="preserve">Ananda Jalu Artha Aji Manggala Handoko sangat baik dalam Menerapkan sifat-sifat bunyi dan keterkaitannya dengan indera pendengaran.  Perlu bimbingan dalam Menghubungkan gaya dengan gerak pada peristiwa di lingkungan sekitar. </v>
          </cell>
        </row>
        <row r="11">
          <cell r="B11">
            <v>8</v>
          </cell>
          <cell r="C11" t="str">
            <v>LAURENDHO RADIEFCA MURDIONO</v>
          </cell>
          <cell r="D11">
            <v>83.583333333333329</v>
          </cell>
          <cell r="E11" t="str">
            <v>B</v>
          </cell>
          <cell r="F11" t="str">
            <v xml:space="preserve">Ananda Laurendho Radiefca Murdiono sangat baik dalam Menerapkan sifat-sifat bunyi dan keterkaitannya dengan indera pendengaran.  Perlu bimbingan dalam Menghubungkan gaya dengan gerak pada peristiwa di lingkungan sekitar. </v>
          </cell>
        </row>
        <row r="12">
          <cell r="B12">
            <v>9</v>
          </cell>
          <cell r="C12" t="str">
            <v>MARSYA MAYDINA DWI RISQITA</v>
          </cell>
          <cell r="D12">
            <v>83.583333333333329</v>
          </cell>
          <cell r="E12" t="str">
            <v>B</v>
          </cell>
          <cell r="F12" t="str">
            <v xml:space="preserve">Ananda Marsya Maydina Dwi Risqita sangat baik dalam Menerapkan sifat-sifat bunyi dan keterkaitannya dengan indera pendengaran.  Perlu bimbingan dalam Menghubungkan gaya dengan gerak pada peristiwa di lingkungan sekitar. </v>
          </cell>
        </row>
        <row r="13">
          <cell r="B13">
            <v>10</v>
          </cell>
          <cell r="C13" t="str">
            <v>MILA SARASWATI</v>
          </cell>
          <cell r="D13">
            <v>83.583333333333329</v>
          </cell>
          <cell r="E13" t="str">
            <v>B</v>
          </cell>
          <cell r="F13" t="str">
            <v xml:space="preserve">Ananda Mila Saraswati sangat baik dalam Menerapkan sifat-sifat bunyi dan keterkaitannya dengan indera pendengaran.  Perlu bimbingan dalam Menghubungkan gaya dengan gerak pada peristiwa di lingkungan sekitar. </v>
          </cell>
        </row>
        <row r="14">
          <cell r="B14">
            <v>11</v>
          </cell>
          <cell r="C14" t="str">
            <v>MUHAMMAD ARKAN ALLY RACHMAD</v>
          </cell>
          <cell r="D14">
            <v>83.583333333333329</v>
          </cell>
          <cell r="E14" t="str">
            <v>B</v>
          </cell>
          <cell r="F14" t="str">
            <v xml:space="preserve">Ananda Muhammad Arkan Ally Rachmad sangat baik dalam Menerapkan sifat-sifat bunyi dan keterkaitannya dengan indera pendengaran.  Perlu bimbingan dalam Menghubungkan gaya dengan gerak pada peristiwa di lingkungan sekitar. </v>
          </cell>
        </row>
        <row r="15">
          <cell r="B15">
            <v>12</v>
          </cell>
          <cell r="C15" t="str">
            <v>MUHAMMAD REVIAN ABDULLOH FAQIH</v>
          </cell>
          <cell r="D15">
            <v>83.583333333333329</v>
          </cell>
          <cell r="E15" t="str">
            <v>B</v>
          </cell>
          <cell r="F15" t="str">
            <v xml:space="preserve">Ananda Muhammad Revian Abdulloh Faqih sangat baik dalam Menerapkan sifat-sifat bunyi dan keterkaitannya dengan indera pendengaran.  Perlu bimbingan dalam Menghubungkan gaya dengan gerak pada peristiwa di lingkungan sekitar. </v>
          </cell>
        </row>
        <row r="16">
          <cell r="B16">
            <v>13</v>
          </cell>
          <cell r="C16" t="str">
            <v>NABILA AYUNINGTIAS</v>
          </cell>
          <cell r="D16">
            <v>83.583333333333329</v>
          </cell>
          <cell r="E16" t="str">
            <v>B</v>
          </cell>
          <cell r="F16" t="str">
            <v xml:space="preserve">Ananda Nabila Ayuningtias sangat baik dalam Menerapkan sifat-sifat bunyi dan keterkaitannya dengan indera pendengaran.  Perlu bimbingan dalam Menghubungkan gaya dengan gerak pada peristiwa di lingkungan sekitar. </v>
          </cell>
        </row>
        <row r="17">
          <cell r="B17">
            <v>14</v>
          </cell>
          <cell r="C17" t="str">
            <v>NARESWARI MASAYU PUSPANINGRUM</v>
          </cell>
          <cell r="D17">
            <v>83.583333333333329</v>
          </cell>
          <cell r="E17" t="str">
            <v>B</v>
          </cell>
          <cell r="F17" t="str">
            <v xml:space="preserve">Ananda Nareswari Masayu Puspaningrum sangat baik dalam Menerapkan sifat-sifat bunyi dan keterkaitannya dengan indera pendengaran.  Perlu bimbingan dalam Menghubungkan gaya dengan gerak pada peristiwa di lingkungan sekitar. </v>
          </cell>
        </row>
        <row r="18">
          <cell r="B18">
            <v>15</v>
          </cell>
          <cell r="C18" t="str">
            <v>NOVA SASMYTA</v>
          </cell>
          <cell r="D18">
            <v>83.583333333333329</v>
          </cell>
          <cell r="E18" t="str">
            <v>B</v>
          </cell>
          <cell r="F18" t="str">
            <v xml:space="preserve">Ananda Nova Sasmyta sangat baik dalam Menerapkan sifat-sifat bunyi dan keterkaitannya dengan indera pendengaran.  Perlu bimbingan dalam Menghubungkan gaya dengan gerak pada peristiwa di lingkungan sekitar. </v>
          </cell>
        </row>
        <row r="19">
          <cell r="B19">
            <v>16</v>
          </cell>
          <cell r="C19" t="str">
            <v>RIDHA RAHMATUL AULA RIDWAN</v>
          </cell>
          <cell r="D19">
            <v>83.583333333333329</v>
          </cell>
          <cell r="E19" t="str">
            <v>B</v>
          </cell>
          <cell r="F19" t="str">
            <v xml:space="preserve">Ananda Ridha Rahmatul Aula Ridwan sangat baik dalam Menerapkan sifat-sifat bunyi dan keterkaitannya dengan indera pendengaran.  Perlu bimbingan dalam Menghubungkan gaya dengan gerak pada peristiwa di lingkungan sekitar. </v>
          </cell>
        </row>
        <row r="20">
          <cell r="B20">
            <v>17</v>
          </cell>
          <cell r="C20" t="str">
            <v>RIFDA SALSABILA PURNAMA</v>
          </cell>
          <cell r="D20">
            <v>83.583333333333329</v>
          </cell>
          <cell r="E20" t="str">
            <v>B</v>
          </cell>
          <cell r="F20" t="str">
            <v xml:space="preserve">Ananda Rifda Salsabila Purnama sangat baik dalam Menerapkan sifat-sifat bunyi dan keterkaitannya dengan indera pendengaran.  Perlu bimbingan dalam Menghubungkan gaya dengan gerak pada peristiwa di lingkungan sekitar. </v>
          </cell>
        </row>
        <row r="21">
          <cell r="B21">
            <v>18</v>
          </cell>
          <cell r="C21" t="str">
            <v>RIZKI INTAN KURNIAENDAH</v>
          </cell>
          <cell r="D21">
            <v>83.583333333333329</v>
          </cell>
          <cell r="E21" t="str">
            <v>B</v>
          </cell>
          <cell r="F21" t="str">
            <v xml:space="preserve">Ananda Rizki Intan Kurniaendah sangat baik dalam Menerapkan sifat-sifat bunyi dan keterkaitannya dengan indera pendengaran.  Perlu bimbingan dalam Menghubungkan gaya dengan gerak pada peristiwa di lingkungan sekitar. </v>
          </cell>
        </row>
        <row r="22">
          <cell r="B22">
            <v>19</v>
          </cell>
          <cell r="C22" t="str">
            <v>RIZKY FIRMANSYAH</v>
          </cell>
          <cell r="D22">
            <v>83.583333333333329</v>
          </cell>
          <cell r="E22" t="str">
            <v>B</v>
          </cell>
          <cell r="F22" t="str">
            <v xml:space="preserve">Ananda Rizky Firmansyah sangat baik dalam Menerapkan sifat-sifat bunyi dan keterkaitannya dengan indera pendengaran.  Perlu bimbingan dalam Menghubungkan gaya dengan gerak pada peristiwa di lingkungan sekitar. </v>
          </cell>
        </row>
        <row r="23">
          <cell r="B23">
            <v>20</v>
          </cell>
          <cell r="C23" t="str">
            <v>SAFIRA NUR LAYLA RAMADHANI</v>
          </cell>
          <cell r="D23">
            <v>83.583333333333329</v>
          </cell>
          <cell r="E23" t="str">
            <v>B</v>
          </cell>
          <cell r="F23" t="str">
            <v xml:space="preserve">Ananda Safira Nur Layla Ramadhani sangat baik dalam Menerapkan sifat-sifat bunyi dan keterkaitannya dengan indera pendengaran.  Perlu bimbingan dalam Menghubungkan gaya dengan gerak pada peristiwa di lingkungan sekitar. </v>
          </cell>
        </row>
        <row r="24">
          <cell r="B24">
            <v>21</v>
          </cell>
          <cell r="C24" t="str">
            <v>SHANASTRI RUFAIDA</v>
          </cell>
          <cell r="D24">
            <v>83.583333333333329</v>
          </cell>
          <cell r="E24" t="str">
            <v>B</v>
          </cell>
          <cell r="F24" t="str">
            <v xml:space="preserve">Ananda Shanastri Rufaida sangat baik dalam Menerapkan sifat-sifat bunyi dan keterkaitannya dengan indera pendengaran.  Perlu bimbingan dalam Menghubungkan gaya dengan gerak pada peristiwa di lingkungan sekitar. </v>
          </cell>
        </row>
        <row r="25">
          <cell r="B25">
            <v>22</v>
          </cell>
          <cell r="C25" t="str">
            <v>SHIAM SAHARA</v>
          </cell>
          <cell r="D25">
            <v>83.583333333333329</v>
          </cell>
          <cell r="E25" t="str">
            <v>B</v>
          </cell>
          <cell r="F25" t="str">
            <v xml:space="preserve">Ananda Shiam Sahara sangat baik dalam Menerapkan sifat-sifat bunyi dan keterkaitannya dengan indera pendengaran.  Perlu bimbingan dalam Menghubungkan gaya dengan gerak pada peristiwa di lingkungan sekitar. </v>
          </cell>
        </row>
        <row r="26">
          <cell r="B26">
            <v>23</v>
          </cell>
          <cell r="C26" t="str">
            <v>SUSAN APRILIA PUTRI</v>
          </cell>
          <cell r="D26">
            <v>83.583333333333329</v>
          </cell>
          <cell r="E26" t="str">
            <v>B</v>
          </cell>
          <cell r="F26" t="str">
            <v xml:space="preserve">Ananda Susan Aprilia Putri sangat baik dalam Menerapkan sifat-sifat bunyi dan keterkaitannya dengan indera pendengaran.  Perlu bimbingan dalam Menghubungkan gaya dengan gerak pada peristiwa di lingkungan sekitar. </v>
          </cell>
        </row>
        <row r="27">
          <cell r="B27">
            <v>24</v>
          </cell>
          <cell r="C27" t="str">
            <v>SYIFAUL CHUSNA BANATU ROHMI HADI</v>
          </cell>
          <cell r="D27">
            <v>83.583333333333329</v>
          </cell>
          <cell r="E27" t="str">
            <v>B</v>
          </cell>
          <cell r="F27" t="str">
            <v xml:space="preserve">Ananda Syifaul Chusna Banatu Rohmi Hadi sangat baik dalam Menerapkan sifat-sifat bunyi dan keterkaitannya dengan indera pendengaran.  Perlu bimbingan dalam Menghubungkan gaya dengan gerak pada peristiwa di lingkungan sekitar. </v>
          </cell>
        </row>
        <row r="28">
          <cell r="B28">
            <v>25</v>
          </cell>
          <cell r="C28" t="str">
            <v>VANESSA VICKY AYU LESTARI</v>
          </cell>
          <cell r="D28">
            <v>83.583333333333329</v>
          </cell>
          <cell r="E28" t="str">
            <v>B</v>
          </cell>
          <cell r="F28" t="str">
            <v xml:space="preserve">Ananda Vanessa Vicky Ayu Lestari sangat baik dalam Menerapkan sifat-sifat bunyi dan keterkaitannya dengan indera pendengaran.  Perlu bimbingan dalam Menghubungkan gaya dengan gerak pada peristiwa di lingkungan sekitar. </v>
          </cell>
        </row>
        <row r="29">
          <cell r="B29">
            <v>26</v>
          </cell>
          <cell r="C29" t="str">
            <v>WIBI NUR FIRMANSYAH</v>
          </cell>
          <cell r="D29">
            <v>83.583333333333329</v>
          </cell>
          <cell r="E29" t="str">
            <v>B</v>
          </cell>
          <cell r="F29" t="str">
            <v xml:space="preserve">Ananda Wibi Nur Firmansyah sangat baik dalam Menerapkan sifat-sifat bunyi dan keterkaitannya dengan indera pendengaran.  Perlu bimbingan dalam Menghubungkan gaya dengan gerak pada peristiwa di lingkungan sekitar. </v>
          </cell>
        </row>
        <row r="30">
          <cell r="B30">
            <v>27</v>
          </cell>
          <cell r="C30" t="str">
            <v>ZULFIDA NURUL MAZIDAH</v>
          </cell>
          <cell r="D30">
            <v>83.583333333333329</v>
          </cell>
          <cell r="E30" t="str">
            <v>B</v>
          </cell>
          <cell r="F30" t="str">
            <v xml:space="preserve">Ananda Zulfida Nurul Mazidah sangat baik dalam Menerapkan sifat-sifat bunyi dan keterkaitannya dengan indera pendengaran.  Perlu bimbingan dalam Menghubungkan gaya dengan gerak pada peristiwa di lingkungan sekitar. </v>
          </cell>
        </row>
        <row r="31">
          <cell r="B31">
            <v>28</v>
          </cell>
          <cell r="C31" t="str">
            <v>AZKA AFINA KHOIRUL IZA</v>
          </cell>
          <cell r="D31">
            <v>83.583333333333329</v>
          </cell>
          <cell r="E31" t="str">
            <v>B</v>
          </cell>
          <cell r="F31" t="str">
            <v xml:space="preserve">Ananda Azka Afina Khoirul Iza sangat baik dalam Menerapkan sifat-sifat bunyi dan keterkaitannya dengan indera pendengaran.  Perlu bimbingan dalam Menghubungkan gaya dengan gerak pada peristiwa di lingkungan sekitar. </v>
          </cell>
        </row>
        <row r="32">
          <cell r="B32">
            <v>29</v>
          </cell>
          <cell r="C32" t="str">
            <v>BAGUS WIDA KANAKA</v>
          </cell>
          <cell r="D32">
            <v>83.583333333333329</v>
          </cell>
          <cell r="E32" t="str">
            <v>B</v>
          </cell>
          <cell r="F32" t="str">
            <v xml:space="preserve">Ananda Bagus Wida Kanaka sangat baik dalam Menerapkan sifat-sifat bunyi dan keterkaitannya dengan indera pendengaran.  Perlu bimbingan dalam Menghubungkan gaya dengan gerak pada peristiwa di lingkungan sekitar. </v>
          </cell>
        </row>
        <row r="33">
          <cell r="B33">
            <v>30</v>
          </cell>
          <cell r="C33" t="str">
            <v>DENI FIRYA ATHALLAH PRADINAYA</v>
          </cell>
          <cell r="D33">
            <v>83.583333333333329</v>
          </cell>
          <cell r="E33" t="str">
            <v>B</v>
          </cell>
          <cell r="F33" t="str">
            <v xml:space="preserve">Ananda Deni Firya Athallah Pradinaya sangat baik dalam Menerapkan sifat-sifat bunyi dan keterkaitannya dengan indera pendengaran.  Perlu bimbingan dalam Menghubungkan gaya dengan gerak pada peristiwa di lingkungan sekitar. </v>
          </cell>
        </row>
        <row r="34">
          <cell r="B34">
            <v>31</v>
          </cell>
          <cell r="C34" t="str">
            <v>DEWI GALUH MULANSARI</v>
          </cell>
          <cell r="D34">
            <v>83.583333333333329</v>
          </cell>
          <cell r="E34" t="str">
            <v>B</v>
          </cell>
          <cell r="F34" t="str">
            <v xml:space="preserve">Ananda Dewi Galuh Mulansari sangat baik dalam Menerapkan sifat-sifat bunyi dan keterkaitannya dengan indera pendengaran.  Perlu bimbingan dalam Menghubungkan gaya dengan gerak pada peristiwa di lingkungan sekitar. </v>
          </cell>
        </row>
        <row r="35">
          <cell r="B35">
            <v>32</v>
          </cell>
          <cell r="C35" t="str">
            <v>DIAN PUJI LESTARI</v>
          </cell>
          <cell r="D35">
            <v>83.583333333333329</v>
          </cell>
          <cell r="E35" t="str">
            <v>B</v>
          </cell>
          <cell r="F35" t="str">
            <v xml:space="preserve">Ananda Dian Puji Lestari sangat baik dalam Menerapkan sifat-sifat bunyi dan keterkaitannya dengan indera pendengaran.  Perlu bimbingan dalam Menghubungkan gaya dengan gerak pada peristiwa di lingkungan sekitar. </v>
          </cell>
        </row>
        <row r="36">
          <cell r="B36">
            <v>33</v>
          </cell>
          <cell r="C36" t="str">
            <v>Hafidz Langgeng Prasetyo</v>
          </cell>
          <cell r="D36">
            <v>83.583333333333329</v>
          </cell>
          <cell r="E36" t="str">
            <v>B</v>
          </cell>
          <cell r="F36" t="str">
            <v xml:space="preserve">Ananda Hafidz Langgeng Prasetyo sangat baik dalam Menerapkan sifat-sifat bunyi dan keterkaitannya dengan indera pendengaran.  Perlu bimbingan dalam Menghubungkan gaya dengan gerak pada peristiwa di lingkungan sekitar. </v>
          </cell>
        </row>
        <row r="37">
          <cell r="B37">
            <v>34</v>
          </cell>
          <cell r="C37" t="str">
            <v>JALU ARTHA AJI MANGGALA HANDOKO</v>
          </cell>
          <cell r="D37">
            <v>83.583333333333329</v>
          </cell>
          <cell r="E37" t="str">
            <v>B</v>
          </cell>
          <cell r="F37" t="str">
            <v xml:space="preserve">Ananda Jalu Artha Aji Manggala Handoko sangat baik dalam Menerapkan sifat-sifat bunyi dan keterkaitannya dengan indera pendengaran.  Perlu bimbingan dalam Menghubungkan gaya dengan gerak pada peristiwa di lingkungan sekitar. </v>
          </cell>
        </row>
        <row r="38">
          <cell r="B38">
            <v>35</v>
          </cell>
          <cell r="C38" t="str">
            <v>LAURENDHO RADIEFCA MURDIONO</v>
          </cell>
          <cell r="D38">
            <v>83.583333333333329</v>
          </cell>
          <cell r="E38" t="str">
            <v>B</v>
          </cell>
          <cell r="F38" t="str">
            <v xml:space="preserve">Ananda Laurendho Radiefca Murdiono sangat baik dalam Menerapkan sifat-sifat bunyi dan keterkaitannya dengan indera pendengaran.  Perlu bimbingan dalam Menghubungkan gaya dengan gerak pada peristiwa di lingkungan sekitar. </v>
          </cell>
        </row>
        <row r="39">
          <cell r="B39">
            <v>36</v>
          </cell>
          <cell r="C39" t="str">
            <v>MARSYA MAYDINA DWI RISQITA</v>
          </cell>
          <cell r="D39">
            <v>83.583333333333329</v>
          </cell>
          <cell r="E39" t="str">
            <v>B</v>
          </cell>
          <cell r="F39" t="str">
            <v xml:space="preserve">Ananda Marsya Maydina Dwi Risqita sangat baik dalam Menerapkan sifat-sifat bunyi dan keterkaitannya dengan indera pendengaran.  Perlu bimbingan dalam Menghubungkan gaya dengan gerak pada peristiwa di lingkungan sekitar. </v>
          </cell>
        </row>
        <row r="40">
          <cell r="B40">
            <v>37</v>
          </cell>
          <cell r="C40" t="str">
            <v>MILA SARASWATI</v>
          </cell>
          <cell r="D40">
            <v>83.583333333333329</v>
          </cell>
          <cell r="E40" t="str">
            <v>B</v>
          </cell>
          <cell r="F40" t="str">
            <v xml:space="preserve">Ananda Mila Saraswati sangat baik dalam Menerapkan sifat-sifat bunyi dan keterkaitannya dengan indera pendengaran.  Perlu bimbingan dalam Menghubungkan gaya dengan gerak pada peristiwa di lingkungan sekitar. </v>
          </cell>
        </row>
        <row r="41">
          <cell r="B41">
            <v>38</v>
          </cell>
          <cell r="C41" t="str">
            <v>MUHAMMAD ARKAN ALLY RACHMAD</v>
          </cell>
          <cell r="D41">
            <v>83.583333333333329</v>
          </cell>
          <cell r="E41" t="str">
            <v>B</v>
          </cell>
          <cell r="F41" t="str">
            <v xml:space="preserve">Ananda Muhammad Arkan Ally Rachmad sangat baik dalam Menerapkan sifat-sifat bunyi dan keterkaitannya dengan indera pendengaran.  Perlu bimbingan dalam Menghubungkan gaya dengan gerak pada peristiwa di lingkungan sekitar. </v>
          </cell>
        </row>
        <row r="42">
          <cell r="B42">
            <v>39</v>
          </cell>
          <cell r="C42" t="str">
            <v>MUHAMMAD REVIAN ABDULLOH FAQIH</v>
          </cell>
          <cell r="D42">
            <v>83.583333333333329</v>
          </cell>
          <cell r="E42" t="str">
            <v>B</v>
          </cell>
          <cell r="F42" t="str">
            <v xml:space="preserve">Ananda Muhammad Revian Abdulloh Faqih sangat baik dalam Menerapkan sifat-sifat bunyi dan keterkaitannya dengan indera pendengaran.  Perlu bimbingan dalam Menghubungkan gaya dengan gerak pada peristiwa di lingkungan sekitar. </v>
          </cell>
        </row>
        <row r="43">
          <cell r="B43">
            <v>40</v>
          </cell>
          <cell r="C43" t="str">
            <v>NABILA AYUNINGTIAS</v>
          </cell>
          <cell r="D43">
            <v>83.583333333333329</v>
          </cell>
          <cell r="E43" t="str">
            <v>B</v>
          </cell>
          <cell r="F43" t="str">
            <v xml:space="preserve">Ananda Nabila Ayuningtias sangat baik dalam Menerapkan sifat-sifat bunyi dan keterkaitannya dengan indera pendengaran.  Perlu bimbingan dalam Menghubungkan gaya dengan gerak pada peristiwa di lingkungan sekitar. </v>
          </cell>
        </row>
        <row r="44">
          <cell r="B44">
            <v>41</v>
          </cell>
          <cell r="C44" t="str">
            <v>NARESWARI MASAYU PUSPANINGRUM</v>
          </cell>
          <cell r="D44">
            <v>83.583333333333329</v>
          </cell>
          <cell r="E44" t="str">
            <v>B</v>
          </cell>
          <cell r="F44" t="str">
            <v xml:space="preserve">Ananda Nareswari Masayu Puspaningrum sangat baik dalam Menerapkan sifat-sifat bunyi dan keterkaitannya dengan indera pendengaran.  Perlu bimbingan dalam Menghubungkan gaya dengan gerak pada peristiwa di lingkungan sekitar. </v>
          </cell>
        </row>
        <row r="45">
          <cell r="B45">
            <v>42</v>
          </cell>
          <cell r="C45" t="str">
            <v>NOVA SASMYTA</v>
          </cell>
          <cell r="D45">
            <v>83.583333333333329</v>
          </cell>
          <cell r="E45" t="str">
            <v>B</v>
          </cell>
          <cell r="F45" t="str">
            <v xml:space="preserve">Ananda Nova Sasmyta sangat baik dalam Menerapkan sifat-sifat bunyi dan keterkaitannya dengan indera pendengaran.  Perlu bimbingan dalam Menghubungkan gaya dengan gerak pada peristiwa di lingkungan sekitar. </v>
          </cell>
        </row>
        <row r="46">
          <cell r="B46">
            <v>43</v>
          </cell>
          <cell r="C46" t="str">
            <v>RIDHA RAHMATUL AULA RIDWAN</v>
          </cell>
          <cell r="D46">
            <v>83.583333333333329</v>
          </cell>
          <cell r="E46" t="str">
            <v>B</v>
          </cell>
          <cell r="F46" t="str">
            <v xml:space="preserve">Ananda Ridha Rahmatul Aula Ridwan sangat baik dalam Menerapkan sifat-sifat bunyi dan keterkaitannya dengan indera pendengaran.  Perlu bimbingan dalam Menghubungkan gaya dengan gerak pada peristiwa di lingkungan sekitar. </v>
          </cell>
        </row>
        <row r="47">
          <cell r="B47">
            <v>44</v>
          </cell>
          <cell r="C47" t="str">
            <v>RIFDA SALSABILA PURNAMA</v>
          </cell>
          <cell r="D47">
            <v>83.583333333333329</v>
          </cell>
          <cell r="E47" t="str">
            <v>B</v>
          </cell>
          <cell r="F47" t="str">
            <v xml:space="preserve">Ananda Rifda Salsabila Purnama sangat baik dalam Menerapkan sifat-sifat bunyi dan keterkaitannya dengan indera pendengaran.  Perlu bimbingan dalam Menghubungkan gaya dengan gerak pada peristiwa di lingkungan sekitar. </v>
          </cell>
        </row>
        <row r="48">
          <cell r="B48">
            <v>45</v>
          </cell>
          <cell r="C48" t="str">
            <v>RIZKI INTAN KURNIAENDAH</v>
          </cell>
          <cell r="D48">
            <v>83.583333333333329</v>
          </cell>
          <cell r="E48" t="str">
            <v>B</v>
          </cell>
          <cell r="F48" t="str">
            <v xml:space="preserve">Ananda Rizki Intan Kurniaendah sangat baik dalam Menerapkan sifat-sifat bunyi dan keterkaitannya dengan indera pendengaran.  Perlu bimbingan dalam Menghubungkan gaya dengan gerak pada peristiwa di lingkungan sekitar. </v>
          </cell>
        </row>
        <row r="49">
          <cell r="B49">
            <v>46</v>
          </cell>
          <cell r="C49" t="str">
            <v>RIZKY FIRMANSYAH</v>
          </cell>
          <cell r="D49">
            <v>83.583333333333329</v>
          </cell>
          <cell r="E49" t="str">
            <v>B</v>
          </cell>
          <cell r="F49" t="str">
            <v xml:space="preserve">Ananda Rizky Firmansyah sangat baik dalam Menerapkan sifat-sifat bunyi dan keterkaitannya dengan indera pendengaran.  Perlu bimbingan dalam Menghubungkan gaya dengan gerak pada peristiwa di lingkungan sekitar. </v>
          </cell>
        </row>
        <row r="50">
          <cell r="B50">
            <v>47</v>
          </cell>
          <cell r="C50" t="str">
            <v>SAFIRA NUR LAYLA RAMADHANI</v>
          </cell>
          <cell r="D50">
            <v>83.583333333333329</v>
          </cell>
          <cell r="E50" t="str">
            <v>B</v>
          </cell>
          <cell r="F50" t="str">
            <v xml:space="preserve">Ananda Safira Nur Layla Ramadhani sangat baik dalam Menerapkan sifat-sifat bunyi dan keterkaitannya dengan indera pendengaran.  Perlu bimbingan dalam Menghubungkan gaya dengan gerak pada peristiwa di lingkungan sekitar. </v>
          </cell>
        </row>
        <row r="51">
          <cell r="B51">
            <v>48</v>
          </cell>
          <cell r="C51" t="str">
            <v>SHANASTRI RUFAIDA</v>
          </cell>
          <cell r="D51">
            <v>83.583333333333329</v>
          </cell>
          <cell r="E51" t="str">
            <v>B</v>
          </cell>
          <cell r="F51" t="str">
            <v xml:space="preserve">Ananda Shanastri Rufaida sangat baik dalam Menerapkan sifat-sifat bunyi dan keterkaitannya dengan indera pendengaran.  Perlu bimbingan dalam Menghubungkan gaya dengan gerak pada peristiwa di lingkungan sekitar. </v>
          </cell>
        </row>
        <row r="52">
          <cell r="B52">
            <v>49</v>
          </cell>
          <cell r="C52" t="str">
            <v>SHIAM SAHARA</v>
          </cell>
          <cell r="D52">
            <v>83.583333333333329</v>
          </cell>
          <cell r="E52" t="str">
            <v>B</v>
          </cell>
          <cell r="F52" t="str">
            <v xml:space="preserve">Ananda Shiam Sahara sangat baik dalam Menerapkan sifat-sifat bunyi dan keterkaitannya dengan indera pendengaran.  Perlu bimbingan dalam Menghubungkan gaya dengan gerak pada peristiwa di lingkungan sekitar. </v>
          </cell>
        </row>
        <row r="53">
          <cell r="B53">
            <v>50</v>
          </cell>
          <cell r="C53" t="str">
            <v>SUSAN APRILIA PUTRI</v>
          </cell>
          <cell r="D53">
            <v>83.583333333333329</v>
          </cell>
          <cell r="E53" t="str">
            <v>B</v>
          </cell>
          <cell r="F53" t="str">
            <v xml:space="preserve">Ananda Susan Aprilia Putri sangat baik dalam Menerapkan sifat-sifat bunyi dan keterkaitannya dengan indera pendengaran.  Perlu bimbingan dalam Menghubungkan gaya dengan gerak pada peristiwa di lingkungan sekitar. </v>
          </cell>
        </row>
      </sheetData>
      <sheetData sheetId="23"/>
      <sheetData sheetId="24">
        <row r="4">
          <cell r="B4">
            <v>1</v>
          </cell>
          <cell r="C4" t="str">
            <v>AZKA AFINA KHOIRUL IZA</v>
          </cell>
          <cell r="D4">
            <v>87.333333333333329</v>
          </cell>
          <cell r="E4" t="str">
            <v>B</v>
          </cell>
          <cell r="F4" t="str">
            <v>Ananda Azka Afina Khoirul Iza sangat baik dalam Menjelaskan pecahan-pecahan senilai dengan gambar dan model konkret.  Perlu bimbingan dalam Menjelaskan dan menentukan faktor persekutuan, faktor persekutuan terbesar (FPB), kelipatan persekutuan, dan kelipa</v>
          </cell>
        </row>
        <row r="5">
          <cell r="B5">
            <v>2</v>
          </cell>
          <cell r="C5" t="str">
            <v>BAGUS WIDA KANAKA</v>
          </cell>
          <cell r="D5">
            <v>67</v>
          </cell>
          <cell r="E5" t="str">
            <v>D</v>
          </cell>
          <cell r="F5" t="str">
            <v>Ananda Bagus Wida Kanaka perlu bimbingan dalam Menjelaskan dan melakukan penaksiran dari jumlah, selisih, hasil kali, dan hasil bagi dua bilangan cacah maupun pecahan dan desimal.  Perlu bimbingan dalam Menjelaskan dan melakukan penaksiran dari jumlah, se</v>
          </cell>
        </row>
        <row r="6">
          <cell r="B6">
            <v>3</v>
          </cell>
          <cell r="C6" t="str">
            <v>DENI FIRYA ATHALLAH PRADINAYA</v>
          </cell>
          <cell r="D6">
            <v>67</v>
          </cell>
          <cell r="E6" t="str">
            <v>D</v>
          </cell>
          <cell r="F6" t="str">
            <v>Ananda Deni Firya Athallah Pradinaya perlu bimbingan dalam Menjelaskan dan melakukan penaksiran dari jumlah, selisih, hasil kali, dan hasil bagi dua bilangan cacah maupun pecahan dan desimal.  Perlu bimbingan dalam Menjelaskan dan melakukan penaksiran dar</v>
          </cell>
        </row>
        <row r="7">
          <cell r="B7">
            <v>4</v>
          </cell>
          <cell r="C7" t="str">
            <v>DEWI GALUH MULANSARI</v>
          </cell>
          <cell r="D7">
            <v>67</v>
          </cell>
          <cell r="E7" t="str">
            <v>D</v>
          </cell>
          <cell r="F7" t="str">
            <v>Ananda Dewi Galuh Mulansari perlu bimbingan dalam Menjelaskan berbagai bentuk pecahan (biasa, campuran, desimal, dan persen) dan hubungan di antaranya.  Perlu bimbingan dalam Menjelaskan berbagai bentuk pecahan (biasa, campuran, desimal, dan persen) dan h</v>
          </cell>
        </row>
        <row r="8">
          <cell r="B8">
            <v>5</v>
          </cell>
          <cell r="C8" t="str">
            <v>DIAN PUJI LESTARI</v>
          </cell>
          <cell r="D8">
            <v>67</v>
          </cell>
          <cell r="E8" t="str">
            <v>D</v>
          </cell>
          <cell r="F8" t="str">
            <v>Ananda Dian Puji Lestari perlu bimbingan dalam Menjelaskan hubungan antar garis (sejajar, berpotongan, berhimpit) menggunakan model konkret.  Perlu bimbingan dalam Menjelaskan hubungan antar garis (sejajar, berpotongan, berhimpit) menggunakan model konkre</v>
          </cell>
        </row>
        <row r="9">
          <cell r="B9">
            <v>6</v>
          </cell>
          <cell r="C9" t="str">
            <v>Hafidz Langgeng Prasetyo</v>
          </cell>
          <cell r="D9">
            <v>67</v>
          </cell>
          <cell r="E9" t="str">
            <v>D</v>
          </cell>
          <cell r="F9" t="str">
            <v>Ananda Hafidz Langgeng Prasetyo perlu bimbingan dalam Menjelaskan hubungan antar garis (sejajar, berpotongan, berhimpit) menggunakan model konkret.  Perlu bimbingan dalam Menjelaskan hubungan antar garis (sejajar, berpotongan, berhimpit) menggunakan model</v>
          </cell>
        </row>
        <row r="10">
          <cell r="B10">
            <v>7</v>
          </cell>
          <cell r="C10" t="str">
            <v>JALU ARTHA AJI MANGGALA HANDOKO</v>
          </cell>
          <cell r="D10">
            <v>67</v>
          </cell>
          <cell r="E10" t="str">
            <v>D</v>
          </cell>
          <cell r="F10" t="str">
            <v>Ananda Jalu Artha Aji Manggala Handoko perlu bimbingan dalam Menjelaskan berbagai bentuk pecahan (biasa, campuran, desimal, dan persen) dan hubungan di antaranya.  Perlu bimbingan dalam Menjelaskan berbagai bentuk pecahan (biasa, campuran, desimal, dan pe</v>
          </cell>
        </row>
        <row r="11">
          <cell r="B11">
            <v>8</v>
          </cell>
          <cell r="C11" t="str">
            <v>LAURENDHO RADIEFCA MURDIONO</v>
          </cell>
          <cell r="D11">
            <v>67</v>
          </cell>
          <cell r="E11" t="str">
            <v>D</v>
          </cell>
          <cell r="F11" t="str">
            <v xml:space="preserve">Ananda Laurendho Radiefca Murdiono perlu bimbingan dalam Menjelaskan dan melakukan penaksiran dari jumlah, selisih, hasil kali, dan hasil bagi dua bilangan cacah maupun pecahan dan desimal.  Perlu bimbingan dalam Menjelaskan dan melakukan penaksiran dari </v>
          </cell>
        </row>
        <row r="12">
          <cell r="B12">
            <v>9</v>
          </cell>
          <cell r="C12" t="str">
            <v>MARSYA MAYDINA DWI RISQITA</v>
          </cell>
          <cell r="D12">
            <v>67</v>
          </cell>
          <cell r="E12" t="str">
            <v>D</v>
          </cell>
          <cell r="F12" t="str">
            <v>Ananda Marsya Maydina Dwi Risqita perlu bimbingan dalam Menjelaskan hubungan antar garis (sejajar, berpotongan, berhimpit) menggunakan model konkret.  Perlu bimbingan dalam Menjelaskan hubungan antar garis (sejajar, berpotongan, berhimpit) menggunakan mod</v>
          </cell>
        </row>
        <row r="13">
          <cell r="B13">
            <v>10</v>
          </cell>
          <cell r="C13" t="str">
            <v>MILA SARASWATI</v>
          </cell>
          <cell r="D13">
            <v>67</v>
          </cell>
          <cell r="E13" t="str">
            <v>D</v>
          </cell>
          <cell r="F13" t="str">
            <v xml:space="preserve">Ananda Mila Saraswati perlu bimbingan dalam Menjelaskan data diri peserta didik dan lingkungannya yang disajikan dalam bentuk diagram batang.  Perlu bimbingan dalam Menjelaskan data diri peserta didik dan lingkungannya yang disajikan dalam bentuk diagram </v>
          </cell>
        </row>
        <row r="14">
          <cell r="B14">
            <v>11</v>
          </cell>
          <cell r="C14" t="str">
            <v>MUHAMMAD ARKAN ALLY RACHMAD</v>
          </cell>
          <cell r="D14">
            <v>67</v>
          </cell>
          <cell r="E14" t="str">
            <v>D</v>
          </cell>
          <cell r="F14" t="str">
            <v xml:space="preserve">Ananda Muhammad Arkan Ally Rachmad perlu bimbingan dalam Menjelaskan dan menentukan keliling dan luas persegi, persegipanjang, dan segitiga serta hubungan pangkat dua dengan akar pangkat dua.  Perlu bimbingan dalam Menjelaskan dan menentukan keliling dan </v>
          </cell>
        </row>
        <row r="15">
          <cell r="B15">
            <v>12</v>
          </cell>
          <cell r="C15" t="str">
            <v>MUHAMMAD REVIAN ABDULLOH FAQIH</v>
          </cell>
          <cell r="D15">
            <v>67</v>
          </cell>
          <cell r="E15" t="str">
            <v>D</v>
          </cell>
          <cell r="F15" t="str">
            <v>Ananda Muhammad Revian Abdulloh Faqih perlu bimbingan dalam Menjelaskan data diri peserta didik dan lingkungannya yang disajikan dalam bentuk diagram batang.  Perlu bimbingan dalam Menjelaskan data diri peserta didik dan lingkungannya yang disajikan dalam</v>
          </cell>
        </row>
        <row r="16">
          <cell r="B16">
            <v>13</v>
          </cell>
          <cell r="C16" t="str">
            <v>NABILA AYUNINGTIAS</v>
          </cell>
          <cell r="D16">
            <v>67</v>
          </cell>
          <cell r="E16" t="str">
            <v>D</v>
          </cell>
          <cell r="F16" t="str">
            <v>Ananda Nabila Ayuningtias perlu bimbingan dalam Menjelaskan data diri peserta didik dan lingkungannya yang disajikan dalam bentuk diagram batang.  Perlu bimbingan dalam Menjelaskan data diri peserta didik dan lingkungannya yang disajikan dalam bentuk diag</v>
          </cell>
        </row>
        <row r="17">
          <cell r="B17">
            <v>14</v>
          </cell>
          <cell r="C17" t="str">
            <v>NARESWARI MASAYU PUSPANINGRUM</v>
          </cell>
          <cell r="D17">
            <v>67</v>
          </cell>
          <cell r="E17" t="str">
            <v>D</v>
          </cell>
          <cell r="F17" t="str">
            <v>Ananda Nareswari Masayu Puspaningrum perlu bimbingan dalam Menjelaskan dan melakukan penaksiran dari jumlah, selisih, hasil kali, dan hasil bagi dua bilangan cacah maupun pecahan dan desimal.  Perlu bimbingan dalam Menjelaskan dan melakukan penaksiran dar</v>
          </cell>
        </row>
        <row r="18">
          <cell r="B18">
            <v>15</v>
          </cell>
          <cell r="C18" t="str">
            <v>NOVA SASMYTA</v>
          </cell>
          <cell r="D18">
            <v>67</v>
          </cell>
          <cell r="E18" t="str">
            <v>D</v>
          </cell>
          <cell r="F18" t="str">
            <v>Ananda Nova Sasmyta perlu bimbingan dalam Menjelaskan data diri peserta didik dan lingkungannya yang disajikan dalam bentuk diagram batang.  Perlu bimbingan dalam Menjelaskan data diri peserta didik dan lingkungannya yang disajikan dalam bentuk diagram ba</v>
          </cell>
        </row>
        <row r="19">
          <cell r="B19">
            <v>16</v>
          </cell>
          <cell r="C19" t="str">
            <v>RIDHA RAHMATUL AULA RIDWAN</v>
          </cell>
          <cell r="D19">
            <v>67</v>
          </cell>
          <cell r="E19" t="str">
            <v>D</v>
          </cell>
          <cell r="F19" t="str">
            <v>Ananda Ridha Rahmatul Aula Ridwan perlu bimbingan dalam Menjelaskan berbagai bentuk pecahan (biasa, campuran, desimal, dan persen) dan hubungan di antaranya.  Perlu bimbingan dalam Menjelaskan berbagai bentuk pecahan (biasa, campuran, desimal, dan persen)</v>
          </cell>
        </row>
        <row r="20">
          <cell r="B20">
            <v>17</v>
          </cell>
          <cell r="C20" t="str">
            <v>RIFDA SALSABILA PURNAMA</v>
          </cell>
          <cell r="D20">
            <v>67</v>
          </cell>
          <cell r="E20" t="str">
            <v>D</v>
          </cell>
          <cell r="F20" t="str">
            <v>Ananda Rifda Salsabila Purnama perlu bimbingan dalam Menjelaskan dan menentukan keliling dan luas persegi, persegipanjang, dan segitiga serta hubungan pangkat dua dengan akar pangkat dua.  Perlu bimbingan dalam Menjelaskan dan menentukan keliling dan luas</v>
          </cell>
        </row>
        <row r="21">
          <cell r="B21">
            <v>18</v>
          </cell>
          <cell r="C21" t="str">
            <v>RIZKI INTAN KURNIAENDAH</v>
          </cell>
          <cell r="D21">
            <v>67</v>
          </cell>
          <cell r="E21" t="str">
            <v>D</v>
          </cell>
          <cell r="F21" t="str">
            <v>Ananda Rizki Intan Kurniaendah perlu bimbingan dalam Menjelaskan dan melakukan pembulatan hasil pengukuran panjang dan berat ke satuan terdekat.  Perlu bimbingan dalam Menjelaskan dan melakukan pembulatan hasil pengukuran panjang dan berat ke satuan terde</v>
          </cell>
        </row>
        <row r="22">
          <cell r="B22">
            <v>19</v>
          </cell>
          <cell r="C22" t="str">
            <v>RIZKY FIRMANSYAH</v>
          </cell>
          <cell r="D22">
            <v>67</v>
          </cell>
          <cell r="E22" t="str">
            <v>D</v>
          </cell>
          <cell r="F22" t="str">
            <v xml:space="preserve">Ananda Rizky Firmansyah perlu bimbingan dalam Menjelaskan bilangan prima.  Perlu bimbingan dalam Menjelaskan bilangan prima. </v>
          </cell>
        </row>
        <row r="23">
          <cell r="B23">
            <v>20</v>
          </cell>
          <cell r="C23" t="str">
            <v>SAFIRA NUR LAYLA RAMADHANI</v>
          </cell>
          <cell r="D23">
            <v>67</v>
          </cell>
          <cell r="E23" t="str">
            <v>D</v>
          </cell>
          <cell r="F23" t="str">
            <v>Ananda Safira Nur Layla Ramadhani perlu bimbingan dalam Menjelaskan dan melakukan pembulatan hasil pengukuran panjang dan berat ke satuan terdekat.  Perlu bimbingan dalam Menjelaskan dan melakukan pembulatan hasil pengukuran panjang dan berat ke satuan te</v>
          </cell>
        </row>
        <row r="24">
          <cell r="B24">
            <v>21</v>
          </cell>
          <cell r="C24" t="str">
            <v>SHANASTRI RUFAIDA</v>
          </cell>
          <cell r="D24">
            <v>67</v>
          </cell>
          <cell r="E24" t="str">
            <v>D</v>
          </cell>
          <cell r="F24" t="str">
            <v>Ananda Shanastri Rufaida perlu bimbingan dalam Menjelaskan dan melakukan penaksiran dari jumlah, selisih, hasil kali, dan hasil bagi dua bilangan cacah maupun pecahan dan desimal.  Perlu bimbingan dalam Menjelaskan dan melakukan penaksiran dari jumlah, se</v>
          </cell>
        </row>
        <row r="25">
          <cell r="B25">
            <v>22</v>
          </cell>
          <cell r="C25" t="str">
            <v>SHIAM SAHARA</v>
          </cell>
          <cell r="D25">
            <v>67</v>
          </cell>
          <cell r="E25" t="str">
            <v>D</v>
          </cell>
          <cell r="F25" t="str">
            <v>Ananda Shiam Sahara perlu bimbingan dalam Menjelaskan dan melakukan penaksiran dari jumlah, selisih, hasil kali, dan hasil bagi dua bilangan cacah maupun pecahan dan desimal.  Perlu bimbingan dalam Menjelaskan dan melakukan penaksiran dari jumlah, selisih</v>
          </cell>
        </row>
        <row r="26">
          <cell r="B26">
            <v>23</v>
          </cell>
          <cell r="C26" t="str">
            <v>SUSAN APRILIA PUTRI</v>
          </cell>
          <cell r="D26">
            <v>67</v>
          </cell>
          <cell r="E26" t="str">
            <v>D</v>
          </cell>
          <cell r="F26" t="str">
            <v xml:space="preserve">Ananda Susan Aprilia Putri perlu bimbingan dalam Menjelaskan dan melakukan penaksiran dari jumlah, selisih, hasil kali, dan hasil bagi dua bilangan cacah maupun pecahan dan desimal.  Perlu bimbingan dalam Menjelaskan dan melakukan penaksiran dari jumlah, </v>
          </cell>
        </row>
        <row r="27">
          <cell r="B27">
            <v>24</v>
          </cell>
          <cell r="C27" t="str">
            <v>SYIFAUL CHUSNA BANATU ROHMI HADI</v>
          </cell>
          <cell r="D27">
            <v>67</v>
          </cell>
          <cell r="E27" t="str">
            <v>D</v>
          </cell>
          <cell r="F27" t="str">
            <v>Ananda Syifaul Chusna Banatu Rohmi Hadi perlu bimbingan dalam Menjelaskan dan menentukan faktor persekutuan, faktor persekutuan terbesar (FPB), kelipatan persekutuan, dan kelipatan persekutuan terkecil (KPK) dari dua bilangan berkaitan dengan kehidupan se</v>
          </cell>
        </row>
        <row r="28">
          <cell r="B28">
            <v>25</v>
          </cell>
          <cell r="C28" t="str">
            <v>VANESSA VICKY AYU LESTARI</v>
          </cell>
          <cell r="D28">
            <v>67</v>
          </cell>
          <cell r="E28" t="str">
            <v>D</v>
          </cell>
          <cell r="F28" t="str">
            <v xml:space="preserve">Ananda Vanessa Vicky Ayu Lestari perlu bimbingan dalam Menjelaskan bilangan prima.  Perlu bimbingan dalam Menjelaskan bilangan prima. </v>
          </cell>
        </row>
        <row r="29">
          <cell r="B29">
            <v>26</v>
          </cell>
          <cell r="C29" t="str">
            <v>WIBI NUR FIRMANSYAH</v>
          </cell>
          <cell r="D29">
            <v>67</v>
          </cell>
          <cell r="E29" t="str">
            <v>D</v>
          </cell>
          <cell r="F29" t="str">
            <v>Ananda Wibi Nur Firmansyah perlu bimbingan dalam Menjelaskan dan menentukan keliling dan luas persegi, persegipanjang, dan segitiga serta hubungan pangkat dua dengan akar pangkat dua.  Perlu bimbingan dalam Menjelaskan dan menentukan keliling dan luas per</v>
          </cell>
        </row>
        <row r="30">
          <cell r="B30">
            <v>27</v>
          </cell>
          <cell r="C30" t="str">
            <v>ZULFIDA NURUL MAZIDAH</v>
          </cell>
          <cell r="D30">
            <v>67</v>
          </cell>
          <cell r="E30" t="str">
            <v>D</v>
          </cell>
          <cell r="F30" t="str">
            <v>Ananda Zulfida Nurul Mazidah perlu bimbingan dalam Menjelaskan dan melakukan penaksiran dari jumlah, selisih, hasil kali, dan hasil bagi dua bilangan cacah maupun pecahan dan desimal.  Perlu bimbingan dalam Menjelaskan dan melakukan penaksiran dari jumlah</v>
          </cell>
        </row>
        <row r="31">
          <cell r="B31">
            <v>28</v>
          </cell>
          <cell r="C31" t="str">
            <v>AZKA AFINA KHOIRUL IZA</v>
          </cell>
          <cell r="D31">
            <v>67</v>
          </cell>
          <cell r="E31" t="str">
            <v>D</v>
          </cell>
          <cell r="F31" t="str">
            <v>Ananda Azka Afina Khoirul Iza perlu bimbingan dalam Menjelaskan berbagai bentuk pecahan (biasa, campuran, desimal, dan persen) dan hubungan di antaranya.  Perlu bimbingan dalam Menjelaskan berbagai bentuk pecahan (biasa, campuran, desimal, dan persen) dan</v>
          </cell>
        </row>
        <row r="32">
          <cell r="B32">
            <v>29</v>
          </cell>
          <cell r="C32" t="str">
            <v>BAGUS WIDA KANAKA</v>
          </cell>
          <cell r="D32">
            <v>67</v>
          </cell>
          <cell r="E32" t="str">
            <v>D</v>
          </cell>
          <cell r="F32" t="str">
            <v>Ananda Bagus Wida Kanaka perlu bimbingan dalam Menjelaskan berbagai bentuk pecahan (biasa, campuran, desimal, dan persen) dan hubungan di antaranya.  Perlu bimbingan dalam Menjelaskan berbagai bentuk pecahan (biasa, campuran, desimal, dan persen) dan hubu</v>
          </cell>
        </row>
        <row r="33">
          <cell r="B33">
            <v>30</v>
          </cell>
          <cell r="C33" t="str">
            <v>DENI FIRYA ATHALLAH PRADINAYA</v>
          </cell>
          <cell r="D33">
            <v>67</v>
          </cell>
          <cell r="E33" t="str">
            <v>D</v>
          </cell>
          <cell r="F33" t="str">
            <v>Ananda Deni Firya Athallah Pradinaya perlu bimbingan dalam Menjelaskan dan melakukan pembulatan hasil pengukuran panjang dan berat ke satuan terdekat.  Perlu bimbingan dalam Menjelaskan dan melakukan pembulatan hasil pengukuran panjang dan berat ke satuan</v>
          </cell>
        </row>
        <row r="34">
          <cell r="B34">
            <v>31</v>
          </cell>
          <cell r="C34" t="str">
            <v>DEWI GALUH MULANSARI</v>
          </cell>
          <cell r="D34">
            <v>67</v>
          </cell>
          <cell r="E34" t="str">
            <v>D</v>
          </cell>
          <cell r="F34" t="str">
            <v>Ananda Dewi Galuh Mulansari perlu bimbingan dalam Menjelaskan data diri peserta didik dan lingkungannya yang disajikan dalam bentuk diagram batang.  Perlu bimbingan dalam Menjelaskan data diri peserta didik dan lingkungannya yang disajikan dalam bentuk di</v>
          </cell>
        </row>
        <row r="35">
          <cell r="B35">
            <v>32</v>
          </cell>
          <cell r="C35" t="str">
            <v>DIAN PUJI LESTARI</v>
          </cell>
          <cell r="D35">
            <v>67</v>
          </cell>
          <cell r="E35" t="str">
            <v>D</v>
          </cell>
          <cell r="F35" t="str">
            <v>Ananda Dian Puji Lestari perlu bimbingan dalam Menjelaskan dan melakukan penaksiran dari jumlah, selisih, hasil kali, dan hasil bagi dua bilangan cacah maupun pecahan dan desimal.  Perlu bimbingan dalam Menjelaskan dan melakukan penaksiran dari jumlah, se</v>
          </cell>
        </row>
        <row r="36">
          <cell r="B36">
            <v>33</v>
          </cell>
          <cell r="C36" t="str">
            <v>Hafidz Langgeng Prasetyo</v>
          </cell>
          <cell r="D36">
            <v>67</v>
          </cell>
          <cell r="E36" t="str">
            <v>D</v>
          </cell>
          <cell r="F36" t="str">
            <v>Ananda Hafidz Langgeng Prasetyo perlu bimbingan dalam Menjelaskan dan melakukan penaksiran dari jumlah, selisih, hasil kali, dan hasil bagi dua bilangan cacah maupun pecahan dan desimal.  Perlu bimbingan dalam Menjelaskan dan melakukan penaksiran dari jum</v>
          </cell>
        </row>
        <row r="37">
          <cell r="B37">
            <v>34</v>
          </cell>
          <cell r="C37" t="str">
            <v>JALU ARTHA AJI MANGGALA HANDOKO</v>
          </cell>
          <cell r="D37">
            <v>67</v>
          </cell>
          <cell r="E37" t="str">
            <v>D</v>
          </cell>
          <cell r="F37" t="str">
            <v xml:space="preserve">Ananda Jalu Artha Aji Manggala Handoko perlu bimbingan dalam Menjelaskan pecahan-pecahan senilai dengan gambar dan model konkret.  Perlu bimbingan dalam Menjelaskan pecahan-pecahan senilai dengan gambar dan model konkret. </v>
          </cell>
        </row>
        <row r="38">
          <cell r="B38">
            <v>35</v>
          </cell>
          <cell r="C38" t="str">
            <v>LAURENDHO RADIEFCA MURDIONO</v>
          </cell>
          <cell r="D38">
            <v>67</v>
          </cell>
          <cell r="E38" t="str">
            <v>D</v>
          </cell>
          <cell r="F38" t="str">
            <v>Ananda Laurendho Radiefca Murdiono perlu bimbingan dalam Menjelaskan dan melakukan pembulatan hasil pengukuran panjang dan berat ke satuan terdekat.  Perlu bimbingan dalam Menjelaskan dan melakukan pembulatan hasil pengukuran panjang dan berat ke satuan t</v>
          </cell>
        </row>
        <row r="39">
          <cell r="B39">
            <v>36</v>
          </cell>
          <cell r="C39" t="str">
            <v>MARSYA MAYDINA DWI RISQITA</v>
          </cell>
          <cell r="D39">
            <v>67</v>
          </cell>
          <cell r="E39" t="str">
            <v>D</v>
          </cell>
          <cell r="F39" t="str">
            <v>Ananda Marsya Maydina Dwi Risqita perlu bimbingan dalam Menjelaskan berbagai bentuk pecahan (biasa, campuran, desimal, dan persen) dan hubungan di antaranya.  Perlu bimbingan dalam Menjelaskan berbagai bentuk pecahan (biasa, campuran, desimal, dan persen)</v>
          </cell>
        </row>
        <row r="40">
          <cell r="B40">
            <v>37</v>
          </cell>
          <cell r="C40" t="str">
            <v>MILA SARASWATI</v>
          </cell>
          <cell r="D40">
            <v>67</v>
          </cell>
          <cell r="E40" t="str">
            <v>D</v>
          </cell>
          <cell r="F40" t="str">
            <v xml:space="preserve">Ananda Mila Saraswati perlu bimbingan dalam Menjelaskan faktor dan kelipatan suatu bilangan.  Perlu bimbingan dalam Menjelaskan faktor dan kelipatan suatu bilangan. </v>
          </cell>
        </row>
        <row r="41">
          <cell r="B41">
            <v>38</v>
          </cell>
          <cell r="C41" t="str">
            <v>MUHAMMAD ARKAN ALLY RACHMAD</v>
          </cell>
          <cell r="D41">
            <v>67</v>
          </cell>
          <cell r="E41" t="str">
            <v>D</v>
          </cell>
          <cell r="F41" t="str">
            <v>Ananda Muhammad Arkan Ally Rachmad perlu bimbingan dalam Menjelaskan dan menentukan faktor persekutuan, faktor persekutuan terbesar (FPB), kelipatan persekutuan, dan kelipatan persekutuan terkecil (KPK) dari dua bilangan berkaitan dengan kehidupan sehari-</v>
          </cell>
        </row>
        <row r="42">
          <cell r="B42">
            <v>39</v>
          </cell>
          <cell r="C42" t="str">
            <v>MUHAMMAD REVIAN ABDULLOH FAQIH</v>
          </cell>
          <cell r="D42">
            <v>67</v>
          </cell>
          <cell r="E42" t="str">
            <v>D</v>
          </cell>
          <cell r="F42" t="str">
            <v>Ananda Muhammad Revian Abdulloh Faqih perlu bimbingan dalam Menjelaskan data diri peserta didik dan lingkungannya yang disajikan dalam bentuk diagram batang.  Perlu bimbingan dalam Menjelaskan data diri peserta didik dan lingkungannya yang disajikan dalam</v>
          </cell>
        </row>
        <row r="43">
          <cell r="B43">
            <v>40</v>
          </cell>
          <cell r="C43" t="str">
            <v>NABILA AYUNINGTIAS</v>
          </cell>
          <cell r="D43">
            <v>67</v>
          </cell>
          <cell r="E43" t="str">
            <v>D</v>
          </cell>
          <cell r="F43" t="str">
            <v>Ananda Nabila Ayuningtias perlu bimbingan dalam Menjelaskan berbagai bentuk pecahan (biasa, campuran, desimal, dan persen) dan hubungan di antaranya.  Perlu bimbingan dalam Menjelaskan berbagai bentuk pecahan (biasa, campuran, desimal, dan persen) dan hub</v>
          </cell>
        </row>
        <row r="44">
          <cell r="B44">
            <v>41</v>
          </cell>
          <cell r="C44" t="str">
            <v>NARESWARI MASAYU PUSPANINGRUM</v>
          </cell>
          <cell r="D44">
            <v>67</v>
          </cell>
          <cell r="E44" t="str">
            <v>D</v>
          </cell>
          <cell r="F44" t="str">
            <v xml:space="preserve">Ananda Nareswari Masayu Puspaningrum perlu bimbingan dalam Menjelaskan hubungan antar garis (sejajar, berpotongan, berhimpit) menggunakan model konkret.  Perlu bimbingan dalam Menjelaskan hubungan antar garis (sejajar, berpotongan, berhimpit) menggunakan </v>
          </cell>
        </row>
        <row r="45">
          <cell r="B45">
            <v>42</v>
          </cell>
          <cell r="C45" t="str">
            <v>NOVA SASMYTA</v>
          </cell>
          <cell r="D45">
            <v>67</v>
          </cell>
          <cell r="E45" t="str">
            <v>D</v>
          </cell>
          <cell r="F45" t="str">
            <v xml:space="preserve">Ananda Nova Sasmyta perlu bimbingan dalam Menganalisis sifat-sifat segibanyak beraturan dan segibanyak tidak beraturan.  Perlu bimbingan dalam Menganalisis sifat-sifat segibanyak beraturan dan segibanyak tidak beraturan. </v>
          </cell>
        </row>
        <row r="46">
          <cell r="B46">
            <v>43</v>
          </cell>
          <cell r="C46" t="str">
            <v>RIDHA RAHMATUL AULA RIDWAN</v>
          </cell>
          <cell r="D46">
            <v>67</v>
          </cell>
          <cell r="E46" t="str">
            <v>D</v>
          </cell>
          <cell r="F46" t="str">
            <v>Ananda Ridha Rahmatul Aula Ridwan perlu bimbingan dalam Menjelaskan dan menentukan keliling dan luas persegi, persegipanjang, dan segitiga serta hubungan pangkat dua dengan akar pangkat dua.  Perlu bimbingan dalam Menjelaskan dan menentukan keliling dan l</v>
          </cell>
        </row>
        <row r="47">
          <cell r="B47">
            <v>44</v>
          </cell>
          <cell r="C47" t="str">
            <v>RIFDA SALSABILA PURNAMA</v>
          </cell>
          <cell r="D47">
            <v>67</v>
          </cell>
          <cell r="E47" t="str">
            <v>D</v>
          </cell>
          <cell r="F47" t="str">
            <v>Ananda Rifda Salsabila Purnama perlu bimbingan dalam Menjelaskan dan melakukan penaksiran dari jumlah, selisih, hasil kali, dan hasil bagi dua bilangan cacah maupun pecahan dan desimal.  Perlu bimbingan dalam Menjelaskan dan melakukan penaksiran dari juml</v>
          </cell>
        </row>
        <row r="48">
          <cell r="B48">
            <v>45</v>
          </cell>
          <cell r="C48" t="str">
            <v>RIZKI INTAN KURNIAENDAH</v>
          </cell>
          <cell r="D48">
            <v>67</v>
          </cell>
          <cell r="E48" t="str">
            <v>D</v>
          </cell>
          <cell r="F48" t="str">
            <v xml:space="preserve">Ananda Rizki Intan Kurniaendah perlu bimbingan dalam Menjelaskan bilangan prima.  Perlu bimbingan dalam Menjelaskan bilangan prima. </v>
          </cell>
        </row>
        <row r="49">
          <cell r="B49">
            <v>46</v>
          </cell>
          <cell r="C49" t="str">
            <v>RIZKY FIRMANSYAH</v>
          </cell>
          <cell r="D49">
            <v>67</v>
          </cell>
          <cell r="E49" t="str">
            <v>D</v>
          </cell>
          <cell r="F49" t="str">
            <v>Ananda Rizky Firmansyah perlu bimbingan dalam Menjelaskan data diri peserta didik dan lingkungannya yang disajikan dalam bentuk diagram batang.  Perlu bimbingan dalam Menjelaskan data diri peserta didik dan lingkungannya yang disajikan dalam bentuk diagra</v>
          </cell>
        </row>
        <row r="50">
          <cell r="B50">
            <v>47</v>
          </cell>
          <cell r="C50" t="str">
            <v>SAFIRA NUR LAYLA RAMADHANI</v>
          </cell>
          <cell r="D50">
            <v>67</v>
          </cell>
          <cell r="E50" t="str">
            <v>D</v>
          </cell>
          <cell r="F50" t="str">
            <v>Ananda Safira Nur Layla Ramadhani perlu bimbingan dalam Menjelaskan dan melakukan pembulatan hasil pengukuran panjang dan berat ke satuan terdekat.  Perlu bimbingan dalam Menjelaskan dan melakukan pembulatan hasil pengukuran panjang dan berat ke satuan te</v>
          </cell>
        </row>
        <row r="51">
          <cell r="B51">
            <v>48</v>
          </cell>
          <cell r="C51" t="str">
            <v>SHANASTRI RUFAIDA</v>
          </cell>
          <cell r="D51">
            <v>67</v>
          </cell>
          <cell r="E51" t="str">
            <v>D</v>
          </cell>
          <cell r="F51" t="str">
            <v>Ananda Shanastri Rufaida perlu bimbingan dalam Menjelaskan dan melakukan penaksiran dari jumlah, selisih, hasil kali, dan hasil bagi dua bilangan cacah maupun pecahan dan desimal.  Perlu bimbingan dalam Menjelaskan dan melakukan penaksiran dari jumlah, se</v>
          </cell>
        </row>
        <row r="52">
          <cell r="B52">
            <v>49</v>
          </cell>
          <cell r="C52" t="str">
            <v>SHIAM SAHARA</v>
          </cell>
          <cell r="D52">
            <v>67</v>
          </cell>
          <cell r="E52" t="str">
            <v>D</v>
          </cell>
          <cell r="F52" t="str">
            <v xml:space="preserve">Ananda Shiam Sahara perlu bimbingan dalam Menganalisis sifat-sifat segibanyak beraturan dan segibanyak tidak beraturan.  Perlu bimbingan dalam Menganalisis sifat-sifat segibanyak beraturan dan segibanyak tidak beraturan. </v>
          </cell>
        </row>
        <row r="53">
          <cell r="B53">
            <v>50</v>
          </cell>
          <cell r="C53" t="str">
            <v>SUSAN APRILIA PUTRI</v>
          </cell>
          <cell r="D53">
            <v>67</v>
          </cell>
          <cell r="E53" t="str">
            <v>D</v>
          </cell>
          <cell r="F53" t="str">
            <v xml:space="preserve">Ananda Susan Aprilia Putri perlu bimbingan dalam Menjelaskan faktor dan kelipatan suatu bilangan.  Perlu bimbingan dalam Menjelaskan faktor dan kelipatan suatu bilangan. </v>
          </cell>
        </row>
      </sheetData>
      <sheetData sheetId="25"/>
      <sheetData sheetId="26">
        <row r="4">
          <cell r="B4">
            <v>1</v>
          </cell>
          <cell r="C4" t="str">
            <v>AZKA AFINA KHOIRUL IZA</v>
          </cell>
          <cell r="D4">
            <v>89.020833333333343</v>
          </cell>
          <cell r="E4" t="str">
            <v>A</v>
          </cell>
          <cell r="F4" t="str">
            <v xml:space="preserve">Ananda Azka Afina Khoirul Iza sangat baik dalam memahami makna Q.S. al-Falaq dan Q.S. al-Fil dengan baik dan benar .  Cukup dalam memahami makna iman kepada malaikat-malaikat Allah berdasarkan pengamatan terhadap dirinya dan alam sekitar. </v>
          </cell>
        </row>
        <row r="5">
          <cell r="B5">
            <v>2</v>
          </cell>
          <cell r="C5" t="str">
            <v>BAGUS WIDA KANAKA</v>
          </cell>
          <cell r="D5">
            <v>89.67916666666666</v>
          </cell>
          <cell r="E5" t="str">
            <v>A</v>
          </cell>
          <cell r="F5" t="str">
            <v xml:space="preserve">Ananda Bagus Wida Kanaka sangat baik dalam memahami makna Q.S. al-Falaq dan Q.S. al-Fil dengan baik dan benar .  Perlu bimbingan dalam memahami makna iman kepada malaikat-malaikat Allah berdasarkan pengamatan terhadap dirinya dan alam sekitar. </v>
          </cell>
        </row>
        <row r="6">
          <cell r="B6">
            <v>3</v>
          </cell>
          <cell r="C6" t="str">
            <v>DENI FIRYA ATHALLAH PRADINAYA</v>
          </cell>
          <cell r="D6">
            <v>89.67916666666666</v>
          </cell>
          <cell r="E6" t="str">
            <v>A</v>
          </cell>
          <cell r="F6" t="str">
            <v>Ananda Deni Firya Athallah Pradinaya sangat baik dalam memahami makna Q.S. al-Falaq dan Q.S. al-Fil dengan baik dan benar .  Perlu bimbingan dalam memahami makna iman kepada malaikat-malaikat Allah berdasarkan pengamatan terhadap dirinya dan alam sekitar.</v>
          </cell>
        </row>
        <row r="7">
          <cell r="B7">
            <v>4</v>
          </cell>
          <cell r="C7" t="str">
            <v>DEWI GALUH MULANSARI</v>
          </cell>
          <cell r="D7">
            <v>89.67916666666666</v>
          </cell>
          <cell r="E7" t="str">
            <v>A</v>
          </cell>
          <cell r="F7" t="str">
            <v xml:space="preserve">Ananda Dewi Galuh Mulansari sangat baik dalam memahami makna Q.S. al-Falaq dan Q.S. al-Fil dengan baik dan benar .  Perlu bimbingan dalam memahami makna iman kepada malaikat-malaikat Allah berdasarkan pengamatan terhadap dirinya dan alam sekitar. </v>
          </cell>
        </row>
        <row r="8">
          <cell r="B8">
            <v>5</v>
          </cell>
          <cell r="C8" t="str">
            <v>DIAN PUJI LESTARI</v>
          </cell>
          <cell r="D8">
            <v>89.67916666666666</v>
          </cell>
          <cell r="E8" t="str">
            <v>A</v>
          </cell>
          <cell r="F8" t="str">
            <v xml:space="preserve">Ananda Dian Puji Lestari sangat baik dalam memahami makna Q.S. al-Falaq dan Q.S. al-Fil dengan baik dan benar .  Perlu bimbingan dalam memahami makna iman kepada malaikat-malaikat Allah berdasarkan pengamatan terhadap dirinya dan alam sekitar. </v>
          </cell>
        </row>
        <row r="9">
          <cell r="B9">
            <v>6</v>
          </cell>
          <cell r="C9" t="str">
            <v>Hafidz Langgeng Prasetyo</v>
          </cell>
          <cell r="D9">
            <v>89.67916666666666</v>
          </cell>
          <cell r="E9" t="str">
            <v>A</v>
          </cell>
          <cell r="F9" t="str">
            <v xml:space="preserve">Ananda Hafidz Langgeng Prasetyo sangat baik dalam memahami makna Q.S. al-Falaq dan Q.S. al-Fil dengan baik dan benar .  Perlu bimbingan dalam memahami makna iman kepada malaikat-malaikat Allah berdasarkan pengamatan terhadap dirinya dan alam sekitar. </v>
          </cell>
        </row>
        <row r="10">
          <cell r="B10">
            <v>7</v>
          </cell>
          <cell r="C10" t="str">
            <v>JALU ARTHA AJI MANGGALA HANDOKO</v>
          </cell>
          <cell r="D10">
            <v>89.67916666666666</v>
          </cell>
          <cell r="E10" t="str">
            <v>A</v>
          </cell>
          <cell r="F10" t="str">
            <v>Ananda Jalu Artha Aji Manggala Handoko sangat baik dalam memahami makna Q.S. al-Falaq dan Q.S. al-Fil dengan baik dan benar .  Perlu bimbingan dalam memahami makna iman kepada malaikat-malaikat Allah berdasarkan pengamatan terhadap dirinya dan alam sekita</v>
          </cell>
        </row>
        <row r="11">
          <cell r="B11">
            <v>8</v>
          </cell>
          <cell r="C11" t="str">
            <v>LAURENDHO RADIEFCA MURDIONO</v>
          </cell>
          <cell r="D11">
            <v>89.67916666666666</v>
          </cell>
          <cell r="E11" t="str">
            <v>A</v>
          </cell>
          <cell r="F11" t="str">
            <v xml:space="preserve">Ananda Laurendho Radiefca Murdiono sangat baik dalam memahami makna Q.S. al-Falaq dan Q.S. al-Fil dengan baik dan benar .  Perlu bimbingan dalam memahami makna iman kepada malaikat-malaikat Allah berdasarkan pengamatan terhadap dirinya dan alam sekitar. </v>
          </cell>
        </row>
        <row r="12">
          <cell r="B12">
            <v>9</v>
          </cell>
          <cell r="C12" t="str">
            <v>MARSYA MAYDINA DWI RISQITA</v>
          </cell>
          <cell r="D12">
            <v>89.67916666666666</v>
          </cell>
          <cell r="E12" t="str">
            <v>A</v>
          </cell>
          <cell r="F12" t="str">
            <v xml:space="preserve">Ananda Marsya Maydina Dwi Risqita sangat baik dalam memahami makna Q.S. al-Falaq dan Q.S. al-Fil dengan baik dan benar .  Perlu bimbingan dalam memahami makna iman kepada malaikat-malaikat Allah berdasarkan pengamatan terhadap dirinya dan alam sekitar. </v>
          </cell>
        </row>
        <row r="13">
          <cell r="B13">
            <v>10</v>
          </cell>
          <cell r="C13" t="str">
            <v>MILA SARASWATI</v>
          </cell>
          <cell r="D13">
            <v>89.67916666666666</v>
          </cell>
          <cell r="E13" t="str">
            <v>A</v>
          </cell>
          <cell r="F13" t="str">
            <v xml:space="preserve">Ananda Mila Saraswati sangat baik dalam memahami makna Q.S. al-Falaq dan Q.S. al-Fil dengan baik dan benar .  Perlu bimbingan dalam memahami makna iman kepada malaikat-malaikat Allah berdasarkan pengamatan terhadap dirinya dan alam sekitar. </v>
          </cell>
        </row>
        <row r="14">
          <cell r="B14">
            <v>11</v>
          </cell>
          <cell r="C14" t="str">
            <v>MUHAMMAD ARKAN ALLY RACHMAD</v>
          </cell>
          <cell r="D14">
            <v>89.67916666666666</v>
          </cell>
          <cell r="E14" t="str">
            <v>A</v>
          </cell>
          <cell r="F14" t="str">
            <v xml:space="preserve">Ananda Muhammad Arkan Ally Rachmad sangat baik dalam memahami makna Q.S. al-Falaq dan Q.S. al-Fil dengan baik dan benar .  Perlu bimbingan dalam memahami makna iman kepada malaikat-malaikat Allah berdasarkan pengamatan terhadap dirinya dan alam sekitar. </v>
          </cell>
        </row>
        <row r="15">
          <cell r="B15">
            <v>12</v>
          </cell>
          <cell r="C15" t="str">
            <v>MUHAMMAD REVIAN ABDULLOH FAQIH</v>
          </cell>
          <cell r="D15">
            <v>89.67916666666666</v>
          </cell>
          <cell r="E15" t="str">
            <v>A</v>
          </cell>
          <cell r="F15" t="str">
            <v>Ananda Muhammad Revian Abdulloh Faqih sangat baik dalam memahami makna Q.S. al-Falaq dan Q.S. al-Fil dengan baik dan benar .  Perlu bimbingan dalam memahami makna iman kepada malaikat-malaikat Allah berdasarkan pengamatan terhadap dirinya dan alam sekitar</v>
          </cell>
        </row>
        <row r="16">
          <cell r="B16">
            <v>13</v>
          </cell>
          <cell r="C16" t="str">
            <v>NABILA AYUNINGTIAS</v>
          </cell>
          <cell r="D16">
            <v>89.67916666666666</v>
          </cell>
          <cell r="E16" t="str">
            <v>A</v>
          </cell>
          <cell r="F16" t="str">
            <v xml:space="preserve">Ananda Nabila Ayuningtias sangat baik dalam memahami makna Q.S. al-Falaq dan Q.S. al-Fil dengan baik dan benar .  Perlu bimbingan dalam memahami makna iman kepada malaikat-malaikat Allah berdasarkan pengamatan terhadap dirinya dan alam sekitar. </v>
          </cell>
        </row>
        <row r="17">
          <cell r="B17">
            <v>14</v>
          </cell>
          <cell r="C17" t="str">
            <v>NARESWARI MASAYU PUSPANINGRUM</v>
          </cell>
          <cell r="D17">
            <v>89.67916666666666</v>
          </cell>
          <cell r="E17" t="str">
            <v>A</v>
          </cell>
          <cell r="F17" t="str">
            <v>Ananda Nareswari Masayu Puspaningrum sangat baik dalam memahami makna Q.S. al-Falaq dan Q.S. al-Fil dengan baik dan benar .  Perlu bimbingan dalam memahami makna iman kepada malaikat-malaikat Allah berdasarkan pengamatan terhadap dirinya dan alam sekitar.</v>
          </cell>
        </row>
        <row r="18">
          <cell r="B18">
            <v>15</v>
          </cell>
          <cell r="C18" t="str">
            <v>NOVA SASMYTA</v>
          </cell>
          <cell r="D18">
            <v>89.67916666666666</v>
          </cell>
          <cell r="E18" t="str">
            <v>A</v>
          </cell>
          <cell r="F18" t="str">
            <v xml:space="preserve">Ananda Nova Sasmyta sangat baik dalam memahami makna Q.S. al-Falaq dan Q.S. al-Fil dengan baik dan benar .  Perlu bimbingan dalam memahami makna iman kepada malaikat-malaikat Allah berdasarkan pengamatan terhadap dirinya dan alam sekitar. </v>
          </cell>
        </row>
        <row r="19">
          <cell r="B19">
            <v>16</v>
          </cell>
          <cell r="C19" t="str">
            <v>RIDHA RAHMATUL AULA RIDWAN</v>
          </cell>
          <cell r="D19">
            <v>89.67916666666666</v>
          </cell>
          <cell r="E19" t="str">
            <v>A</v>
          </cell>
          <cell r="F19" t="str">
            <v xml:space="preserve">Ananda Ridha Rahmatul Aula Ridwan sangat baik dalam memahami makna Q.S. al-Falaq dan Q.S. al-Fil dengan baik dan benar .  Perlu bimbingan dalam memahami makna iman kepada malaikat-malaikat Allah berdasarkan pengamatan terhadap dirinya dan alam sekitar. </v>
          </cell>
        </row>
        <row r="20">
          <cell r="B20">
            <v>17</v>
          </cell>
          <cell r="C20" t="str">
            <v>RIFDA SALSABILA PURNAMA</v>
          </cell>
          <cell r="D20">
            <v>89.67916666666666</v>
          </cell>
          <cell r="E20" t="str">
            <v>A</v>
          </cell>
          <cell r="F20" t="str">
            <v xml:space="preserve">Ananda Rifda Salsabila Purnama sangat baik dalam memahami makna Q.S. al-Falaq dan Q.S. al-Fil dengan baik dan benar .  Perlu bimbingan dalam memahami makna iman kepada malaikat-malaikat Allah berdasarkan pengamatan terhadap dirinya dan alam sekitar. </v>
          </cell>
        </row>
        <row r="21">
          <cell r="B21">
            <v>18</v>
          </cell>
          <cell r="C21" t="str">
            <v>RIZKI INTAN KURNIAENDAH</v>
          </cell>
          <cell r="D21">
            <v>89.67916666666666</v>
          </cell>
          <cell r="E21" t="str">
            <v>A</v>
          </cell>
          <cell r="F21" t="str">
            <v xml:space="preserve">Ananda Rizki Intan Kurniaendah sangat baik dalam memahami makna Q.S. al-Falaq dan Q.S. al-Fil dengan baik dan benar .  Perlu bimbingan dalam memahami makna iman kepada malaikat-malaikat Allah berdasarkan pengamatan terhadap dirinya dan alam sekitar. </v>
          </cell>
        </row>
        <row r="22">
          <cell r="B22">
            <v>19</v>
          </cell>
          <cell r="C22" t="str">
            <v>RIZKY FIRMANSYAH</v>
          </cell>
          <cell r="D22">
            <v>89.67916666666666</v>
          </cell>
          <cell r="E22" t="str">
            <v>A</v>
          </cell>
          <cell r="F22" t="str">
            <v xml:space="preserve">Ananda Rizky Firmansyah sangat baik dalam memahami makna Q.S. al-Falaq dan Q.S. al-Fil dengan baik dan benar .  Perlu bimbingan dalam memahami makna iman kepada malaikat-malaikat Allah berdasarkan pengamatan terhadap dirinya dan alam sekitar. </v>
          </cell>
        </row>
        <row r="23">
          <cell r="B23">
            <v>20</v>
          </cell>
          <cell r="C23" t="str">
            <v>SAFIRA NUR LAYLA RAMADHANI</v>
          </cell>
          <cell r="D23">
            <v>89.67916666666666</v>
          </cell>
          <cell r="E23" t="str">
            <v>A</v>
          </cell>
          <cell r="F23" t="str">
            <v xml:space="preserve">Ananda Safira Nur Layla Ramadhani sangat baik dalam memahami makna Q.S. al-Falaq dan Q.S. al-Fil dengan baik dan benar .  Perlu bimbingan dalam memahami makna iman kepada malaikat-malaikat Allah berdasarkan pengamatan terhadap dirinya dan alam sekitar. </v>
          </cell>
        </row>
        <row r="24">
          <cell r="B24">
            <v>21</v>
          </cell>
          <cell r="C24" t="str">
            <v>SHANASTRI RUFAIDA</v>
          </cell>
          <cell r="D24">
            <v>89.67916666666666</v>
          </cell>
          <cell r="E24" t="str">
            <v>A</v>
          </cell>
          <cell r="F24" t="str">
            <v xml:space="preserve">Ananda Shanastri Rufaida sangat baik dalam memahami makna Q.S. al-Falaq dan Q.S. al-Fil dengan baik dan benar .  Perlu bimbingan dalam memahami makna iman kepada malaikat-malaikat Allah berdasarkan pengamatan terhadap dirinya dan alam sekitar. </v>
          </cell>
        </row>
        <row r="25">
          <cell r="B25">
            <v>22</v>
          </cell>
          <cell r="C25" t="str">
            <v>SHIAM SAHARA</v>
          </cell>
          <cell r="D25">
            <v>89.67916666666666</v>
          </cell>
          <cell r="E25" t="str">
            <v>A</v>
          </cell>
          <cell r="F25" t="str">
            <v xml:space="preserve">Ananda Shiam Sahara sangat baik dalam memahami makna Q.S. al-Falaq dan Q.S. al-Fil dengan baik dan benar .  Perlu bimbingan dalam memahami makna iman kepada malaikat-malaikat Allah berdasarkan pengamatan terhadap dirinya dan alam sekitar. </v>
          </cell>
        </row>
        <row r="26">
          <cell r="B26">
            <v>23</v>
          </cell>
          <cell r="C26" t="str">
            <v>SUSAN APRILIA PUTRI</v>
          </cell>
          <cell r="D26">
            <v>89.67916666666666</v>
          </cell>
          <cell r="E26" t="str">
            <v>A</v>
          </cell>
          <cell r="F26" t="str">
            <v xml:space="preserve">Ananda Susan Aprilia Putri sangat baik dalam memahami makna Q.S. al-Falaq dan Q.S. al-Fil dengan baik dan benar .  Perlu bimbingan dalam memahami makna iman kepada malaikat-malaikat Allah berdasarkan pengamatan terhadap dirinya dan alam sekitar. </v>
          </cell>
        </row>
        <row r="27">
          <cell r="B27">
            <v>24</v>
          </cell>
          <cell r="C27" t="str">
            <v>SYIFAUL CHUSNA BANATU ROHMI HADI</v>
          </cell>
          <cell r="D27">
            <v>89.67916666666666</v>
          </cell>
          <cell r="E27" t="str">
            <v>A</v>
          </cell>
          <cell r="F27" t="str">
            <v>Ananda Syifaul Chusna Banatu Rohmi Hadi sangat baik dalam memahami makna Q.S. al-Falaq dan Q.S. al-Fil dengan baik dan benar .  Perlu bimbingan dalam memahami makna iman kepada malaikat-malaikat Allah berdasarkan pengamatan terhadap dirinya dan alam sekit</v>
          </cell>
        </row>
        <row r="28">
          <cell r="B28">
            <v>25</v>
          </cell>
          <cell r="C28" t="str">
            <v>VANESSA VICKY AYU LESTARI</v>
          </cell>
          <cell r="D28">
            <v>89.67916666666666</v>
          </cell>
          <cell r="E28" t="str">
            <v>A</v>
          </cell>
          <cell r="F28" t="str">
            <v xml:space="preserve">Ananda Vanessa Vicky Ayu Lestari sangat baik dalam memahami makna Q.S. al-Falaq dan Q.S. al-Fil dengan baik dan benar .  Perlu bimbingan dalam memahami makna iman kepada malaikat-malaikat Allah berdasarkan pengamatan terhadap dirinya dan alam sekitar. </v>
          </cell>
        </row>
        <row r="29">
          <cell r="B29">
            <v>26</v>
          </cell>
          <cell r="C29" t="str">
            <v>WIBI NUR FIRMANSYAH</v>
          </cell>
          <cell r="D29">
            <v>89.67916666666666</v>
          </cell>
          <cell r="E29" t="str">
            <v>A</v>
          </cell>
          <cell r="F29" t="str">
            <v xml:space="preserve">Ananda Wibi Nur Firmansyah sangat baik dalam memahami makna Q.S. al-Falaq dan Q.S. al-Fil dengan baik dan benar .  Perlu bimbingan dalam memahami makna iman kepada malaikat-malaikat Allah berdasarkan pengamatan terhadap dirinya dan alam sekitar. </v>
          </cell>
        </row>
        <row r="30">
          <cell r="B30">
            <v>27</v>
          </cell>
          <cell r="C30" t="str">
            <v>ZULFIDA NURUL MAZIDAH</v>
          </cell>
          <cell r="D30">
            <v>89.67916666666666</v>
          </cell>
          <cell r="E30" t="str">
            <v>A</v>
          </cell>
          <cell r="F30" t="str">
            <v xml:space="preserve">Ananda Zulfida Nurul Mazidah sangat baik dalam memahami makna Q.S. al-Falaq dan Q.S. al-Fil dengan baik dan benar .  Perlu bimbingan dalam memahami makna iman kepada malaikat-malaikat Allah berdasarkan pengamatan terhadap dirinya dan alam sekitar. </v>
          </cell>
        </row>
        <row r="31">
          <cell r="B31">
            <v>28</v>
          </cell>
          <cell r="C31" t="str">
            <v>AZKA AFINA KHOIRUL IZA</v>
          </cell>
          <cell r="D31">
            <v>89.67916666666666</v>
          </cell>
          <cell r="E31" t="str">
            <v>A</v>
          </cell>
          <cell r="F31" t="str">
            <v xml:space="preserve">Ananda Azka Afina Khoirul Iza sangat baik dalam memahami makna Q.S. al-Falaq dan Q.S. al-Fil dengan baik dan benar .  Perlu bimbingan dalam memahami makna iman kepada malaikat-malaikat Allah berdasarkan pengamatan terhadap dirinya dan alam sekitar. </v>
          </cell>
        </row>
        <row r="32">
          <cell r="B32">
            <v>29</v>
          </cell>
          <cell r="C32" t="str">
            <v>BAGUS WIDA KANAKA</v>
          </cell>
          <cell r="D32">
            <v>89.67916666666666</v>
          </cell>
          <cell r="E32" t="str">
            <v>A</v>
          </cell>
          <cell r="F32" t="str">
            <v xml:space="preserve">Ananda Bagus Wida Kanaka sangat baik dalam memahami makna Q.S. al-Falaq dan Q.S. al-Fil dengan baik dan benar .  Perlu bimbingan dalam memahami makna iman kepada malaikat-malaikat Allah berdasarkan pengamatan terhadap dirinya dan alam sekitar. </v>
          </cell>
        </row>
        <row r="33">
          <cell r="B33">
            <v>30</v>
          </cell>
          <cell r="C33" t="str">
            <v>DENI FIRYA ATHALLAH PRADINAYA</v>
          </cell>
          <cell r="D33">
            <v>89.67916666666666</v>
          </cell>
          <cell r="E33" t="str">
            <v>A</v>
          </cell>
          <cell r="F33" t="str">
            <v>Ananda Deni Firya Athallah Pradinaya sangat baik dalam memahami makna Q.S. al-Falaq dan Q.S. al-Fil dengan baik dan benar .  Perlu bimbingan dalam memahami makna iman kepada malaikat-malaikat Allah berdasarkan pengamatan terhadap dirinya dan alam sekitar.</v>
          </cell>
        </row>
        <row r="34">
          <cell r="B34">
            <v>31</v>
          </cell>
          <cell r="C34" t="str">
            <v>DEWI GALUH MULANSARI</v>
          </cell>
          <cell r="D34">
            <v>89.67916666666666</v>
          </cell>
          <cell r="E34" t="str">
            <v>A</v>
          </cell>
          <cell r="F34" t="str">
            <v xml:space="preserve">Ananda Dewi Galuh Mulansari sangat baik dalam memahami makna Q.S. al-Falaq dan Q.S. al-Fil dengan baik dan benar .  Perlu bimbingan dalam memahami makna iman kepada malaikat-malaikat Allah berdasarkan pengamatan terhadap dirinya dan alam sekitar. </v>
          </cell>
        </row>
        <row r="35">
          <cell r="B35">
            <v>32</v>
          </cell>
          <cell r="C35" t="str">
            <v>DIAN PUJI LESTARI</v>
          </cell>
          <cell r="D35">
            <v>89.67916666666666</v>
          </cell>
          <cell r="E35" t="str">
            <v>A</v>
          </cell>
          <cell r="F35" t="str">
            <v xml:space="preserve">Ananda Dian Puji Lestari sangat baik dalam memahami makna Q.S. al-Falaq dan Q.S. al-Fil dengan baik dan benar .  Perlu bimbingan dalam memahami makna iman kepada malaikat-malaikat Allah berdasarkan pengamatan terhadap dirinya dan alam sekitar. </v>
          </cell>
        </row>
        <row r="36">
          <cell r="B36">
            <v>33</v>
          </cell>
          <cell r="C36" t="str">
            <v>Hafidz Langgeng Prasetyo</v>
          </cell>
          <cell r="D36">
            <v>89.67916666666666</v>
          </cell>
          <cell r="E36" t="str">
            <v>A</v>
          </cell>
          <cell r="F36" t="str">
            <v xml:space="preserve">Ananda Hafidz Langgeng Prasetyo sangat baik dalam memahami makna Q.S. al-Falaq dan Q.S. al-Fil dengan baik dan benar .  Perlu bimbingan dalam memahami makna iman kepada malaikat-malaikat Allah berdasarkan pengamatan terhadap dirinya dan alam sekitar. </v>
          </cell>
        </row>
        <row r="37">
          <cell r="B37">
            <v>34</v>
          </cell>
          <cell r="C37" t="str">
            <v>JALU ARTHA AJI MANGGALA HANDOKO</v>
          </cell>
          <cell r="D37">
            <v>89.67916666666666</v>
          </cell>
          <cell r="E37" t="str">
            <v>A</v>
          </cell>
          <cell r="F37" t="str">
            <v>Ananda Jalu Artha Aji Manggala Handoko sangat baik dalam memahami makna Q.S. al-Falaq dan Q.S. al-Fil dengan baik dan benar .  Perlu bimbingan dalam memahami makna iman kepada malaikat-malaikat Allah berdasarkan pengamatan terhadap dirinya dan alam sekita</v>
          </cell>
        </row>
        <row r="38">
          <cell r="B38">
            <v>35</v>
          </cell>
          <cell r="C38" t="str">
            <v>LAURENDHO RADIEFCA MURDIONO</v>
          </cell>
          <cell r="D38">
            <v>89.67916666666666</v>
          </cell>
          <cell r="E38" t="str">
            <v>A</v>
          </cell>
          <cell r="F38" t="str">
            <v xml:space="preserve">Ananda Laurendho Radiefca Murdiono sangat baik dalam memahami makna Q.S. al-Falaq dan Q.S. al-Fil dengan baik dan benar .  Perlu bimbingan dalam memahami makna iman kepada malaikat-malaikat Allah berdasarkan pengamatan terhadap dirinya dan alam sekitar. </v>
          </cell>
        </row>
        <row r="39">
          <cell r="B39">
            <v>36</v>
          </cell>
          <cell r="C39" t="str">
            <v>MARSYA MAYDINA DWI RISQITA</v>
          </cell>
          <cell r="D39">
            <v>89.67916666666666</v>
          </cell>
          <cell r="E39" t="str">
            <v>A</v>
          </cell>
          <cell r="F39" t="str">
            <v xml:space="preserve">Ananda Marsya Maydina Dwi Risqita sangat baik dalam memahami makna Q.S. al-Falaq dan Q.S. al-Fil dengan baik dan benar .  Perlu bimbingan dalam memahami makna iman kepada malaikat-malaikat Allah berdasarkan pengamatan terhadap dirinya dan alam sekitar. </v>
          </cell>
        </row>
        <row r="40">
          <cell r="B40">
            <v>37</v>
          </cell>
          <cell r="C40" t="str">
            <v>MILA SARASWATI</v>
          </cell>
          <cell r="D40">
            <v>89.67916666666666</v>
          </cell>
          <cell r="E40" t="str">
            <v>A</v>
          </cell>
          <cell r="F40" t="str">
            <v xml:space="preserve">Ananda Mila Saraswati sangat baik dalam memahami makna Q.S. al-Falaq dan Q.S. al-Fil dengan baik dan benar .  Perlu bimbingan dalam memahami makna iman kepada malaikat-malaikat Allah berdasarkan pengamatan terhadap dirinya dan alam sekitar. </v>
          </cell>
        </row>
        <row r="41">
          <cell r="B41">
            <v>38</v>
          </cell>
          <cell r="C41" t="str">
            <v>MUHAMMAD ARKAN ALLY RACHMAD</v>
          </cell>
          <cell r="D41">
            <v>89.67916666666666</v>
          </cell>
          <cell r="E41" t="str">
            <v>A</v>
          </cell>
          <cell r="F41" t="str">
            <v xml:space="preserve">Ananda Muhammad Arkan Ally Rachmad sangat baik dalam memahami makna Q.S. al-Falaq dan Q.S. al-Fil dengan baik dan benar .  Perlu bimbingan dalam memahami makna iman kepada malaikat-malaikat Allah berdasarkan pengamatan terhadap dirinya dan alam sekitar. </v>
          </cell>
        </row>
        <row r="42">
          <cell r="B42">
            <v>39</v>
          </cell>
          <cell r="C42" t="str">
            <v>MUHAMMAD REVIAN ABDULLOH FAQIH</v>
          </cell>
          <cell r="D42">
            <v>89.67916666666666</v>
          </cell>
          <cell r="E42" t="str">
            <v>A</v>
          </cell>
          <cell r="F42" t="str">
            <v>Ananda Muhammad Revian Abdulloh Faqih sangat baik dalam memahami makna Q.S. al-Falaq dan Q.S. al-Fil dengan baik dan benar .  Perlu bimbingan dalam memahami makna iman kepada malaikat-malaikat Allah berdasarkan pengamatan terhadap dirinya dan alam sekitar</v>
          </cell>
        </row>
        <row r="43">
          <cell r="B43">
            <v>40</v>
          </cell>
          <cell r="C43" t="str">
            <v>NABILA AYUNINGTIAS</v>
          </cell>
          <cell r="D43">
            <v>89.67916666666666</v>
          </cell>
          <cell r="E43" t="str">
            <v>A</v>
          </cell>
          <cell r="F43" t="str">
            <v xml:space="preserve">Ananda Nabila Ayuningtias sangat baik dalam memahami makna Q.S. al-Falaq dan Q.S. al-Fil dengan baik dan benar .  Perlu bimbingan dalam memahami makna iman kepada malaikat-malaikat Allah berdasarkan pengamatan terhadap dirinya dan alam sekitar. </v>
          </cell>
        </row>
        <row r="44">
          <cell r="B44">
            <v>41</v>
          </cell>
          <cell r="C44" t="str">
            <v>NARESWARI MASAYU PUSPANINGRUM</v>
          </cell>
          <cell r="D44">
            <v>89.67916666666666</v>
          </cell>
          <cell r="E44" t="str">
            <v>A</v>
          </cell>
          <cell r="F44" t="str">
            <v>Ananda Nareswari Masayu Puspaningrum sangat baik dalam memahami makna Q.S. al-Falaq dan Q.S. al-Fil dengan baik dan benar .  Perlu bimbingan dalam memahami makna iman kepada malaikat-malaikat Allah berdasarkan pengamatan terhadap dirinya dan alam sekitar.</v>
          </cell>
        </row>
        <row r="45">
          <cell r="B45">
            <v>42</v>
          </cell>
          <cell r="C45" t="str">
            <v>NOVA SASMYTA</v>
          </cell>
          <cell r="D45">
            <v>89.67916666666666</v>
          </cell>
          <cell r="E45" t="str">
            <v>A</v>
          </cell>
          <cell r="F45" t="str">
            <v xml:space="preserve">Ananda Nova Sasmyta sangat baik dalam memahami makna Q.S. al-Falaq dan Q.S. al-Fil dengan baik dan benar .  Perlu bimbingan dalam memahami makna iman kepada malaikat-malaikat Allah berdasarkan pengamatan terhadap dirinya dan alam sekitar. </v>
          </cell>
        </row>
        <row r="46">
          <cell r="B46">
            <v>43</v>
          </cell>
          <cell r="C46" t="str">
            <v>RIDHA RAHMATUL AULA RIDWAN</v>
          </cell>
          <cell r="D46">
            <v>89.67916666666666</v>
          </cell>
          <cell r="E46" t="str">
            <v>A</v>
          </cell>
          <cell r="F46" t="str">
            <v xml:space="preserve">Ananda Ridha Rahmatul Aula Ridwan sangat baik dalam memahami makna Q.S. al-Falaq dan Q.S. al-Fil dengan baik dan benar .  Perlu bimbingan dalam memahami makna iman kepada malaikat-malaikat Allah berdasarkan pengamatan terhadap dirinya dan alam sekitar. </v>
          </cell>
        </row>
        <row r="47">
          <cell r="B47">
            <v>44</v>
          </cell>
          <cell r="C47" t="str">
            <v>RIFDA SALSABILA PURNAMA</v>
          </cell>
          <cell r="D47">
            <v>89.67916666666666</v>
          </cell>
          <cell r="E47" t="str">
            <v>A</v>
          </cell>
          <cell r="F47" t="str">
            <v xml:space="preserve">Ananda Rifda Salsabila Purnama sangat baik dalam memahami makna Q.S. al-Falaq dan Q.S. al-Fil dengan baik dan benar .  Perlu bimbingan dalam memahami makna iman kepada malaikat-malaikat Allah berdasarkan pengamatan terhadap dirinya dan alam sekitar. </v>
          </cell>
        </row>
        <row r="48">
          <cell r="B48">
            <v>45</v>
          </cell>
          <cell r="C48" t="str">
            <v>RIZKI INTAN KURNIAENDAH</v>
          </cell>
          <cell r="D48">
            <v>89.67916666666666</v>
          </cell>
          <cell r="E48" t="str">
            <v>A</v>
          </cell>
          <cell r="F48" t="str">
            <v xml:space="preserve">Ananda Rizki Intan Kurniaendah sangat baik dalam memahami makna Q.S. al-Falaq dan Q.S. al-Fil dengan baik dan benar .  Perlu bimbingan dalam memahami makna iman kepada malaikat-malaikat Allah berdasarkan pengamatan terhadap dirinya dan alam sekitar. </v>
          </cell>
        </row>
        <row r="49">
          <cell r="B49">
            <v>46</v>
          </cell>
          <cell r="C49" t="str">
            <v>RIZKY FIRMANSYAH</v>
          </cell>
          <cell r="D49">
            <v>89.67916666666666</v>
          </cell>
          <cell r="E49" t="str">
            <v>A</v>
          </cell>
          <cell r="F49" t="str">
            <v xml:space="preserve">Ananda Rizky Firmansyah sangat baik dalam memahami makna Q.S. al-Falaq dan Q.S. al-Fil dengan baik dan benar .  Perlu bimbingan dalam memahami makna iman kepada malaikat-malaikat Allah berdasarkan pengamatan terhadap dirinya dan alam sekitar. </v>
          </cell>
        </row>
        <row r="50">
          <cell r="B50">
            <v>47</v>
          </cell>
          <cell r="C50" t="str">
            <v>SAFIRA NUR LAYLA RAMADHANI</v>
          </cell>
          <cell r="D50">
            <v>89.67916666666666</v>
          </cell>
          <cell r="E50" t="str">
            <v>A</v>
          </cell>
          <cell r="F50" t="str">
            <v xml:space="preserve">Ananda Safira Nur Layla Ramadhani sangat baik dalam memahami makna Q.S. al-Falaq dan Q.S. al-Fil dengan baik dan benar .  Perlu bimbingan dalam memahami makna iman kepada malaikat-malaikat Allah berdasarkan pengamatan terhadap dirinya dan alam sekitar. </v>
          </cell>
        </row>
        <row r="51">
          <cell r="B51">
            <v>48</v>
          </cell>
          <cell r="C51" t="str">
            <v>SHANASTRI RUFAIDA</v>
          </cell>
          <cell r="D51">
            <v>89.67916666666666</v>
          </cell>
          <cell r="E51" t="str">
            <v>A</v>
          </cell>
          <cell r="F51" t="str">
            <v xml:space="preserve">Ananda Shanastri Rufaida sangat baik dalam memahami makna Q.S. al-Falaq dan Q.S. al-Fil dengan baik dan benar .  Perlu bimbingan dalam memahami makna iman kepada malaikat-malaikat Allah berdasarkan pengamatan terhadap dirinya dan alam sekitar. </v>
          </cell>
        </row>
        <row r="52">
          <cell r="B52">
            <v>49</v>
          </cell>
          <cell r="C52" t="str">
            <v>SHIAM SAHARA</v>
          </cell>
          <cell r="D52">
            <v>89.67916666666666</v>
          </cell>
          <cell r="E52" t="str">
            <v>A</v>
          </cell>
          <cell r="F52" t="str">
            <v xml:space="preserve">Ananda Shiam Sahara sangat baik dalam memahami makna Q.S. al-Falaq dan Q.S. al-Fil dengan baik dan benar .  Perlu bimbingan dalam memahami makna iman kepada malaikat-malaikat Allah berdasarkan pengamatan terhadap dirinya dan alam sekitar. </v>
          </cell>
        </row>
        <row r="53">
          <cell r="B53">
            <v>50</v>
          </cell>
          <cell r="C53" t="str">
            <v>SUSAN APRILIA PUTRI</v>
          </cell>
          <cell r="D53">
            <v>89.67916666666666</v>
          </cell>
          <cell r="E53" t="str">
            <v>A</v>
          </cell>
          <cell r="F53" t="str">
            <v xml:space="preserve">Ananda Susan Aprilia Putri sangat baik dalam memahami makna Q.S. al-Falaq dan Q.S. al-Fil dengan baik dan benar .  Perlu bimbingan dalam memahami makna iman kepada malaikat-malaikat Allah berdasarkan pengamatan terhadap dirinya dan alam sekitar. </v>
          </cell>
        </row>
      </sheetData>
      <sheetData sheetId="27"/>
      <sheetData sheetId="28">
        <row r="4">
          <cell r="B4">
            <v>1</v>
          </cell>
          <cell r="C4" t="str">
            <v>AZKA AFINA KHOIRUL IZA</v>
          </cell>
          <cell r="D4">
            <v>95.119047619047606</v>
          </cell>
          <cell r="E4" t="str">
            <v>A</v>
          </cell>
          <cell r="F4" t="str">
            <v xml:space="preserve">Ananda Azka Afina Khoirul Iza sangat baik dalam Menerapkan variasi dan kombinasi berbagai pola gerak dominan (bertumpu, bergantung, keseimbangan, berpindah/lokomotor, tolakan, putaran, ayunan, melayang, dan mendarat) dalam aktivitas senam lantai.  Sangat </v>
          </cell>
        </row>
        <row r="5">
          <cell r="B5">
            <v>2</v>
          </cell>
          <cell r="C5" t="str">
            <v>BAGUS WIDA KANAKA</v>
          </cell>
          <cell r="D5">
            <v>78.642857142857139</v>
          </cell>
          <cell r="E5" t="str">
            <v>C</v>
          </cell>
          <cell r="F5" t="str">
            <v>Ananda Bagus Wida Kanaka sangat baik dalam Memahami variasi gerak dasar lokomotor, non-lokomotor, dan manipulatif sesuai dengan konsep tubuh, ruang, usaha, dan keterhubungan dalam permainan bola besar sederhana dan atau tradisional*.  Perlu bimbingan dala</v>
          </cell>
        </row>
        <row r="6">
          <cell r="B6">
            <v>3</v>
          </cell>
          <cell r="C6" t="str">
            <v>DENI FIRYA ATHALLAH PRADINAYA</v>
          </cell>
          <cell r="D6">
            <v>87.119047619047606</v>
          </cell>
          <cell r="E6" t="str">
            <v>B</v>
          </cell>
          <cell r="F6" t="str">
            <v xml:space="preserve">Ananda Deni Firya Athallah Pradinaya sangat baik dalam Menerapkan variasi dan kombinasi berbagai pola gerak dominan (bertumpu, bergantung, keseimbangan, berpindah/lokomotor, tolakan, putaran, ayunan, melayang, dan mendarat) dalam aktivitas senam lantai.  </v>
          </cell>
        </row>
        <row r="7">
          <cell r="B7">
            <v>4</v>
          </cell>
          <cell r="C7" t="str">
            <v>DEWI GALUH MULANSARI</v>
          </cell>
          <cell r="D7">
            <v>87.119047619047606</v>
          </cell>
          <cell r="E7" t="str">
            <v>B</v>
          </cell>
          <cell r="F7" t="str">
            <v>Ananda Dewi Galuh Mulansari sangat baik dalam Menerapkan variasi dan kombinasi berbagai pola gerak dominan (bertumpu, bergantung, keseimbangan, berpindah/lokomotor, tolakan, putaran, ayunan, melayang, dan mendarat) dalam aktivitas senam lantai.  Perlu bim</v>
          </cell>
        </row>
        <row r="8">
          <cell r="B8">
            <v>5</v>
          </cell>
          <cell r="C8" t="str">
            <v>DIAN PUJI LESTARI</v>
          </cell>
          <cell r="D8">
            <v>87.119047619047606</v>
          </cell>
          <cell r="E8" t="str">
            <v>B</v>
          </cell>
          <cell r="F8" t="str">
            <v>Ananda Dian Puji Lestari sangat baik dalam Menerapkan variasi dan kombinasi berbagai pola gerak dominan (bertumpu, bergantung, keseimbangan, berpindah/lokomotor, tolakan, putaran, ayunan, melayang, dan mendarat) dalam aktivitas senam lantai.  Perlu bimbin</v>
          </cell>
        </row>
        <row r="9">
          <cell r="B9">
            <v>6</v>
          </cell>
          <cell r="C9" t="str">
            <v>Hafidz Langgeng Prasetyo</v>
          </cell>
          <cell r="D9">
            <v>87.119047619047606</v>
          </cell>
          <cell r="E9" t="str">
            <v>B</v>
          </cell>
          <cell r="F9" t="str">
            <v>Ananda Hafidz Langgeng Prasetyo sangat baik dalam Menerapkan variasi dan kombinasi berbagai pola gerak dominan (bertumpu, bergantung, keseimbangan, berpindah/lokomotor, tolakan, putaran, ayunan, melayang, dan mendarat) dalam aktivitas senam lantai.  Perlu</v>
          </cell>
        </row>
        <row r="10">
          <cell r="B10">
            <v>7</v>
          </cell>
          <cell r="C10" t="str">
            <v>JALU ARTHA AJI MANGGALA HANDOKO</v>
          </cell>
          <cell r="D10">
            <v>87.119047619047606</v>
          </cell>
          <cell r="E10" t="str">
            <v>B</v>
          </cell>
          <cell r="F10" t="str">
            <v>Ananda Jalu Artha Aji Manggala Handoko sangat baik dalam Menerapkan variasi dan kombinasi berbagai pola gerak dominan (bertumpu, bergantung, keseimbangan, berpindah/lokomotor, tolakan, putaran, ayunan, melayang, dan mendarat) dalam aktivitas senam lantai.</v>
          </cell>
        </row>
        <row r="11">
          <cell r="B11">
            <v>8</v>
          </cell>
          <cell r="C11" t="str">
            <v>LAURENDHO RADIEFCA MURDIONO</v>
          </cell>
          <cell r="D11">
            <v>87.119047619047606</v>
          </cell>
          <cell r="E11" t="str">
            <v>B</v>
          </cell>
          <cell r="F11" t="str">
            <v>Ananda Laurendho Radiefca Murdiono sangat baik dalam Menerapkan variasi dan kombinasi berbagai pola gerak dominan (bertumpu, bergantung, keseimbangan, berpindah/lokomotor, tolakan, putaran, ayunan, melayang, dan mendarat) dalam aktivitas senam lantai.  Pe</v>
          </cell>
        </row>
        <row r="12">
          <cell r="B12">
            <v>9</v>
          </cell>
          <cell r="C12" t="str">
            <v>MARSYA MAYDINA DWI RISQITA</v>
          </cell>
          <cell r="D12">
            <v>87.119047619047606</v>
          </cell>
          <cell r="E12" t="str">
            <v>B</v>
          </cell>
          <cell r="F12" t="str">
            <v>Ananda Marsya Maydina Dwi Risqita sangat baik dalam Menerapkan variasi dan kombinasi berbagai pola gerak dominan (bertumpu, bergantung, keseimbangan, berpindah/lokomotor, tolakan, putaran, ayunan, melayang, dan mendarat) dalam aktivitas senam lantai.  Per</v>
          </cell>
        </row>
        <row r="13">
          <cell r="B13">
            <v>10</v>
          </cell>
          <cell r="C13" t="str">
            <v>MILA SARASWATI</v>
          </cell>
          <cell r="D13">
            <v>87.119047619047606</v>
          </cell>
          <cell r="E13" t="str">
            <v>B</v>
          </cell>
          <cell r="F13" t="str">
            <v>Ananda Mila Saraswati sangat baik dalam Menerapkan variasi dan kombinasi berbagai pola gerak dominan (bertumpu, bergantung, keseimbangan, berpindah/lokomotor, tolakan, putaran, ayunan, melayang, dan mendarat) dalam aktivitas senam lantai.  Perlu bimbingan</v>
          </cell>
        </row>
        <row r="14">
          <cell r="B14">
            <v>11</v>
          </cell>
          <cell r="C14" t="str">
            <v>MUHAMMAD ARKAN ALLY RACHMAD</v>
          </cell>
          <cell r="D14">
            <v>87.119047619047606</v>
          </cell>
          <cell r="E14" t="str">
            <v>B</v>
          </cell>
          <cell r="F14" t="str">
            <v>Ananda Muhammad Arkan Ally Rachmad sangat baik dalam Menerapkan variasi dan kombinasi berbagai pola gerak dominan (bertumpu, bergantung, keseimbangan, berpindah/lokomotor, tolakan, putaran, ayunan, melayang, dan mendarat) dalam aktivitas senam lantai.  Pe</v>
          </cell>
        </row>
        <row r="15">
          <cell r="B15">
            <v>12</v>
          </cell>
          <cell r="C15" t="str">
            <v>MUHAMMAD REVIAN ABDULLOH FAQIH</v>
          </cell>
          <cell r="D15">
            <v>87.119047619047606</v>
          </cell>
          <cell r="E15" t="str">
            <v>B</v>
          </cell>
          <cell r="F15" t="str">
            <v xml:space="preserve">Ananda Muhammad Revian Abdulloh Faqih sangat baik dalam Menerapkan variasi dan kombinasi berbagai pola gerak dominan (bertumpu, bergantung, keseimbangan, berpindah/lokomotor, tolakan, putaran, ayunan, melayang, dan mendarat) dalam aktivitas senam lantai. </v>
          </cell>
        </row>
        <row r="16">
          <cell r="B16">
            <v>13</v>
          </cell>
          <cell r="C16" t="str">
            <v>NABILA AYUNINGTIAS</v>
          </cell>
          <cell r="D16">
            <v>87.119047619047606</v>
          </cell>
          <cell r="E16" t="str">
            <v>B</v>
          </cell>
          <cell r="F16" t="str">
            <v>Ananda Nabila Ayuningtias sangat baik dalam Menerapkan variasi dan kombinasi berbagai pola gerak dominan (bertumpu, bergantung, keseimbangan, berpindah/lokomotor, tolakan, putaran, ayunan, melayang, dan mendarat) dalam aktivitas senam lantai.  Perlu bimbi</v>
          </cell>
        </row>
        <row r="17">
          <cell r="B17">
            <v>14</v>
          </cell>
          <cell r="C17" t="str">
            <v>NARESWARI MASAYU PUSPANINGRUM</v>
          </cell>
          <cell r="D17">
            <v>87.119047619047606</v>
          </cell>
          <cell r="E17" t="str">
            <v>B</v>
          </cell>
          <cell r="F17" t="str">
            <v xml:space="preserve">Ananda Nareswari Masayu Puspaningrum sangat baik dalam Menerapkan variasi dan kombinasi berbagai pola gerak dominan (bertumpu, bergantung, keseimbangan, berpindah/lokomotor, tolakan, putaran, ayunan, melayang, dan mendarat) dalam aktivitas senam lantai.  </v>
          </cell>
        </row>
        <row r="18">
          <cell r="B18">
            <v>15</v>
          </cell>
          <cell r="C18" t="str">
            <v>NOVA SASMYTA</v>
          </cell>
          <cell r="D18">
            <v>87.119047619047606</v>
          </cell>
          <cell r="E18" t="str">
            <v>B</v>
          </cell>
          <cell r="F18" t="str">
            <v>Ananda Nova Sasmyta sangat baik dalam Menerapkan variasi dan kombinasi berbagai pola gerak dominan (bertumpu, bergantung, keseimbangan, berpindah/lokomotor, tolakan, putaran, ayunan, melayang, dan mendarat) dalam aktivitas senam lantai.  Perlu bimbingan d</v>
          </cell>
        </row>
        <row r="19">
          <cell r="B19">
            <v>16</v>
          </cell>
          <cell r="C19" t="str">
            <v>RIDHA RAHMATUL AULA RIDWAN</v>
          </cell>
          <cell r="D19">
            <v>87.119047619047606</v>
          </cell>
          <cell r="E19" t="str">
            <v>B</v>
          </cell>
          <cell r="F19" t="str">
            <v>Ananda Ridha Rahmatul Aula Ridwan sangat baik dalam Menerapkan variasi dan kombinasi berbagai pola gerak dominan (bertumpu, bergantung, keseimbangan, berpindah/lokomotor, tolakan, putaran, ayunan, melayang, dan mendarat) dalam aktivitas senam lantai.  Per</v>
          </cell>
        </row>
        <row r="20">
          <cell r="B20">
            <v>17</v>
          </cell>
          <cell r="C20" t="str">
            <v>RIFDA SALSABILA PURNAMA</v>
          </cell>
          <cell r="D20">
            <v>87.119047619047606</v>
          </cell>
          <cell r="E20" t="str">
            <v>B</v>
          </cell>
          <cell r="F20" t="str">
            <v xml:space="preserve">Ananda Rifda Salsabila Purnama sangat baik dalam Menerapkan variasi dan kombinasi berbagai pola gerak dominan (bertumpu, bergantung, keseimbangan, berpindah/lokomotor, tolakan, putaran, ayunan, melayang, dan mendarat) dalam aktivitas senam lantai.  Perlu </v>
          </cell>
        </row>
        <row r="21">
          <cell r="B21">
            <v>18</v>
          </cell>
          <cell r="C21" t="str">
            <v>RIZKI INTAN KURNIAENDAH</v>
          </cell>
          <cell r="D21">
            <v>87.119047619047606</v>
          </cell>
          <cell r="E21" t="str">
            <v>B</v>
          </cell>
          <cell r="F21" t="str">
            <v xml:space="preserve">Ananda Rizki Intan Kurniaendah sangat baik dalam Menerapkan variasi dan kombinasi berbagai pola gerak dominan (bertumpu, bergantung, keseimbangan, berpindah/lokomotor, tolakan, putaran, ayunan, melayang, dan mendarat) dalam aktivitas senam lantai.  Perlu </v>
          </cell>
        </row>
        <row r="22">
          <cell r="B22">
            <v>19</v>
          </cell>
          <cell r="C22" t="str">
            <v>RIZKY FIRMANSYAH</v>
          </cell>
          <cell r="D22">
            <v>87.119047619047606</v>
          </cell>
          <cell r="E22" t="str">
            <v>B</v>
          </cell>
          <cell r="F22" t="str">
            <v>Ananda Rizky Firmansyah sangat baik dalam Menerapkan variasi dan kombinasi berbagai pola gerak dominan (bertumpu, bergantung, keseimbangan, berpindah/lokomotor, tolakan, putaran, ayunan, melayang, dan mendarat) dalam aktivitas senam lantai.  Perlu bimbing</v>
          </cell>
        </row>
        <row r="23">
          <cell r="B23">
            <v>20</v>
          </cell>
          <cell r="C23" t="str">
            <v>SAFIRA NUR LAYLA RAMADHANI</v>
          </cell>
          <cell r="D23">
            <v>87.119047619047606</v>
          </cell>
          <cell r="E23" t="str">
            <v>B</v>
          </cell>
          <cell r="F23" t="str">
            <v>Ananda Safira Nur Layla Ramadhani sangat baik dalam Menerapkan variasi dan kombinasi berbagai pola gerak dominan (bertumpu, bergantung, keseimbangan, berpindah/lokomotor, tolakan, putaran, ayunan, melayang, dan mendarat) dalam aktivitas senam lantai.  Per</v>
          </cell>
        </row>
        <row r="24">
          <cell r="B24">
            <v>21</v>
          </cell>
          <cell r="C24" t="str">
            <v>SHANASTRI RUFAIDA</v>
          </cell>
          <cell r="D24">
            <v>87.119047619047606</v>
          </cell>
          <cell r="E24" t="str">
            <v>B</v>
          </cell>
          <cell r="F24" t="str">
            <v>Ananda Shanastri Rufaida sangat baik dalam Menerapkan variasi dan kombinasi berbagai pola gerak dominan (bertumpu, bergantung, keseimbangan, berpindah/lokomotor, tolakan, putaran, ayunan, melayang, dan mendarat) dalam aktivitas senam lantai.  Perlu bimbin</v>
          </cell>
        </row>
        <row r="25">
          <cell r="B25">
            <v>22</v>
          </cell>
          <cell r="C25" t="str">
            <v>SHIAM SAHARA</v>
          </cell>
          <cell r="D25">
            <v>87.119047619047606</v>
          </cell>
          <cell r="E25" t="str">
            <v>B</v>
          </cell>
          <cell r="F25" t="str">
            <v>Ananda Shiam Sahara sangat baik dalam Menerapkan variasi dan kombinasi berbagai pola gerak dominan (bertumpu, bergantung, keseimbangan, berpindah/lokomotor, tolakan, putaran, ayunan, melayang, dan mendarat) dalam aktivitas senam lantai.  Perlu bimbingan d</v>
          </cell>
        </row>
        <row r="26">
          <cell r="B26">
            <v>23</v>
          </cell>
          <cell r="C26" t="str">
            <v>SUSAN APRILIA PUTRI</v>
          </cell>
          <cell r="D26">
            <v>87.119047619047606</v>
          </cell>
          <cell r="E26" t="str">
            <v>B</v>
          </cell>
          <cell r="F26" t="str">
            <v>Ananda Susan Aprilia Putri sangat baik dalam Menerapkan variasi dan kombinasi berbagai pola gerak dominan (bertumpu, bergantung, keseimbangan, berpindah/lokomotor, tolakan, putaran, ayunan, melayang, dan mendarat) dalam aktivitas senam lantai.  Perlu bimb</v>
          </cell>
        </row>
        <row r="27">
          <cell r="B27">
            <v>24</v>
          </cell>
          <cell r="C27" t="str">
            <v>SYIFAUL CHUSNA BANATU ROHMI HADI</v>
          </cell>
          <cell r="D27">
            <v>87.119047619047606</v>
          </cell>
          <cell r="E27" t="str">
            <v>B</v>
          </cell>
          <cell r="F27" t="str">
            <v>Ananda Syifaul Chusna Banatu Rohmi Hadi sangat baik dalam Menerapkan variasi dan kombinasi berbagai pola gerak dominan (bertumpu, bergantung, keseimbangan, berpindah/lokomotor, tolakan, putaran, ayunan, melayang, dan mendarat) dalam aktivitas senam lantai</v>
          </cell>
        </row>
        <row r="28">
          <cell r="B28">
            <v>25</v>
          </cell>
          <cell r="C28" t="str">
            <v>VANESSA VICKY AYU LESTARI</v>
          </cell>
          <cell r="D28">
            <v>87.119047619047606</v>
          </cell>
          <cell r="E28" t="str">
            <v>B</v>
          </cell>
          <cell r="F28" t="str">
            <v>Ananda Vanessa Vicky Ayu Lestari sangat baik dalam Menerapkan variasi dan kombinasi berbagai pola gerak dominan (bertumpu, bergantung, keseimbangan, berpindah/lokomotor, tolakan, putaran, ayunan, melayang, dan mendarat) dalam aktivitas senam lantai.  Perl</v>
          </cell>
        </row>
        <row r="29">
          <cell r="B29">
            <v>26</v>
          </cell>
          <cell r="C29" t="str">
            <v>WIBI NUR FIRMANSYAH</v>
          </cell>
          <cell r="D29">
            <v>87.119047619047606</v>
          </cell>
          <cell r="E29" t="str">
            <v>B</v>
          </cell>
          <cell r="F29" t="str">
            <v>Ananda Wibi Nur Firmansyah sangat baik dalam Menerapkan variasi dan kombinasi berbagai pola gerak dominan (bertumpu, bergantung, keseimbangan, berpindah/lokomotor, tolakan, putaran, ayunan, melayang, dan mendarat) dalam aktivitas senam lantai.  Perlu bimb</v>
          </cell>
        </row>
        <row r="30">
          <cell r="B30">
            <v>27</v>
          </cell>
          <cell r="C30" t="str">
            <v>ZULFIDA NURUL MAZIDAH</v>
          </cell>
          <cell r="D30">
            <v>87.119047619047606</v>
          </cell>
          <cell r="E30" t="str">
            <v>B</v>
          </cell>
          <cell r="F30" t="str">
            <v>Ananda Zulfida Nurul Mazidah sangat baik dalam Menerapkan variasi dan kombinasi berbagai pola gerak dominan (bertumpu, bergantung, keseimbangan, berpindah/lokomotor, tolakan, putaran, ayunan, melayang, dan mendarat) dalam aktivitas senam lantai.  Perlu bi</v>
          </cell>
        </row>
        <row r="31">
          <cell r="B31">
            <v>28</v>
          </cell>
          <cell r="C31" t="str">
            <v>AZKA AFINA KHOIRUL IZA</v>
          </cell>
          <cell r="D31">
            <v>87.119047619047606</v>
          </cell>
          <cell r="E31" t="str">
            <v>B</v>
          </cell>
          <cell r="F31" t="str">
            <v>Ananda Azka Afina Khoirul Iza sangat baik dalam Menerapkan variasi dan kombinasi berbagai pola gerak dominan (bertumpu, bergantung, keseimbangan, berpindah/lokomotor, tolakan, putaran, ayunan, melayang, dan mendarat) dalam aktivitas senam lantai.  Perlu b</v>
          </cell>
        </row>
        <row r="32">
          <cell r="B32">
            <v>29</v>
          </cell>
          <cell r="C32" t="str">
            <v>BAGUS WIDA KANAKA</v>
          </cell>
          <cell r="D32">
            <v>87.119047619047606</v>
          </cell>
          <cell r="E32" t="str">
            <v>B</v>
          </cell>
          <cell r="F32" t="str">
            <v>Ananda Bagus Wida Kanaka sangat baik dalam Menerapkan variasi dan kombinasi berbagai pola gerak dominan (bertumpu, bergantung, keseimbangan, berpindah/lokomotor, tolakan, putaran, ayunan, melayang, dan mendarat) dalam aktivitas senam lantai.  Perlu bimbin</v>
          </cell>
        </row>
        <row r="33">
          <cell r="B33">
            <v>30</v>
          </cell>
          <cell r="C33" t="str">
            <v>DENI FIRYA ATHALLAH PRADINAYA</v>
          </cell>
          <cell r="D33">
            <v>87.119047619047606</v>
          </cell>
          <cell r="E33" t="str">
            <v>B</v>
          </cell>
          <cell r="F33" t="str">
            <v xml:space="preserve">Ananda Deni Firya Athallah Pradinaya sangat baik dalam Menerapkan variasi dan kombinasi berbagai pola gerak dominan (bertumpu, bergantung, keseimbangan, berpindah/lokomotor, tolakan, putaran, ayunan, melayang, dan mendarat) dalam aktivitas senam lantai.  </v>
          </cell>
        </row>
        <row r="34">
          <cell r="B34">
            <v>31</v>
          </cell>
          <cell r="C34" t="str">
            <v>DEWI GALUH MULANSARI</v>
          </cell>
          <cell r="D34">
            <v>87.119047619047606</v>
          </cell>
          <cell r="E34" t="str">
            <v>B</v>
          </cell>
          <cell r="F34" t="str">
            <v>Ananda Dewi Galuh Mulansari sangat baik dalam Menerapkan variasi dan kombinasi berbagai pola gerak dominan (bertumpu, bergantung, keseimbangan, berpindah/lokomotor, tolakan, putaran, ayunan, melayang, dan mendarat) dalam aktivitas senam lantai.  Perlu bim</v>
          </cell>
        </row>
        <row r="35">
          <cell r="B35">
            <v>32</v>
          </cell>
          <cell r="C35" t="str">
            <v>DIAN PUJI LESTARI</v>
          </cell>
          <cell r="D35">
            <v>87.119047619047606</v>
          </cell>
          <cell r="E35" t="str">
            <v>B</v>
          </cell>
          <cell r="F35" t="str">
            <v>Ananda Dian Puji Lestari sangat baik dalam Menerapkan variasi dan kombinasi berbagai pola gerak dominan (bertumpu, bergantung, keseimbangan, berpindah/lokomotor, tolakan, putaran, ayunan, melayang, dan mendarat) dalam aktivitas senam lantai.  Perlu bimbin</v>
          </cell>
        </row>
        <row r="36">
          <cell r="B36">
            <v>33</v>
          </cell>
          <cell r="C36" t="str">
            <v>Hafidz Langgeng Prasetyo</v>
          </cell>
          <cell r="D36">
            <v>87.119047619047606</v>
          </cell>
          <cell r="E36" t="str">
            <v>B</v>
          </cell>
          <cell r="F36" t="str">
            <v>Ananda Hafidz Langgeng Prasetyo sangat baik dalam Menerapkan variasi dan kombinasi berbagai pola gerak dominan (bertumpu, bergantung, keseimbangan, berpindah/lokomotor, tolakan, putaran, ayunan, melayang, dan mendarat) dalam aktivitas senam lantai.  Perlu</v>
          </cell>
        </row>
        <row r="37">
          <cell r="B37">
            <v>34</v>
          </cell>
          <cell r="C37" t="str">
            <v>JALU ARTHA AJI MANGGALA HANDOKO</v>
          </cell>
          <cell r="D37">
            <v>87.119047619047606</v>
          </cell>
          <cell r="E37" t="str">
            <v>B</v>
          </cell>
          <cell r="F37" t="str">
            <v>Ananda Jalu Artha Aji Manggala Handoko sangat baik dalam Menerapkan variasi dan kombinasi berbagai pola gerak dominan (bertumpu, bergantung, keseimbangan, berpindah/lokomotor, tolakan, putaran, ayunan, melayang, dan mendarat) dalam aktivitas senam lantai.</v>
          </cell>
        </row>
        <row r="38">
          <cell r="B38">
            <v>35</v>
          </cell>
          <cell r="C38" t="str">
            <v>LAURENDHO RADIEFCA MURDIONO</v>
          </cell>
          <cell r="D38">
            <v>87.119047619047606</v>
          </cell>
          <cell r="E38" t="str">
            <v>B</v>
          </cell>
          <cell r="F38" t="str">
            <v>Ananda Laurendho Radiefca Murdiono sangat baik dalam Menerapkan variasi dan kombinasi berbagai pola gerak dominan (bertumpu, bergantung, keseimbangan, berpindah/lokomotor, tolakan, putaran, ayunan, melayang, dan mendarat) dalam aktivitas senam lantai.  Pe</v>
          </cell>
        </row>
        <row r="39">
          <cell r="B39">
            <v>36</v>
          </cell>
          <cell r="C39" t="str">
            <v>MARSYA MAYDINA DWI RISQITA</v>
          </cell>
          <cell r="D39">
            <v>87.119047619047606</v>
          </cell>
          <cell r="E39" t="str">
            <v>B</v>
          </cell>
          <cell r="F39" t="str">
            <v>Ananda Marsya Maydina Dwi Risqita sangat baik dalam Menerapkan variasi dan kombinasi berbagai pola gerak dominan (bertumpu, bergantung, keseimbangan, berpindah/lokomotor, tolakan, putaran, ayunan, melayang, dan mendarat) dalam aktivitas senam lantai.  Per</v>
          </cell>
        </row>
        <row r="40">
          <cell r="B40">
            <v>37</v>
          </cell>
          <cell r="C40" t="str">
            <v>MILA SARASWATI</v>
          </cell>
          <cell r="D40">
            <v>87.119047619047606</v>
          </cell>
          <cell r="E40" t="str">
            <v>B</v>
          </cell>
          <cell r="F40" t="str">
            <v>Ananda Mila Saraswati sangat baik dalam Menerapkan variasi dan kombinasi berbagai pola gerak dominan (bertumpu, bergantung, keseimbangan, berpindah/lokomotor, tolakan, putaran, ayunan, melayang, dan mendarat) dalam aktivitas senam lantai.  Perlu bimbingan</v>
          </cell>
        </row>
        <row r="41">
          <cell r="B41">
            <v>38</v>
          </cell>
          <cell r="C41" t="str">
            <v>MUHAMMAD ARKAN ALLY RACHMAD</v>
          </cell>
          <cell r="D41">
            <v>87.119047619047606</v>
          </cell>
          <cell r="E41" t="str">
            <v>B</v>
          </cell>
          <cell r="F41" t="str">
            <v>Ananda Muhammad Arkan Ally Rachmad sangat baik dalam Menerapkan variasi dan kombinasi berbagai pola gerak dominan (bertumpu, bergantung, keseimbangan, berpindah/lokomotor, tolakan, putaran, ayunan, melayang, dan mendarat) dalam aktivitas senam lantai.  Pe</v>
          </cell>
        </row>
        <row r="42">
          <cell r="B42">
            <v>39</v>
          </cell>
          <cell r="C42" t="str">
            <v>MUHAMMAD REVIAN ABDULLOH FAQIH</v>
          </cell>
          <cell r="D42">
            <v>87.119047619047606</v>
          </cell>
          <cell r="E42" t="str">
            <v>B</v>
          </cell>
          <cell r="F42" t="str">
            <v xml:space="preserve">Ananda Muhammad Revian Abdulloh Faqih sangat baik dalam Menerapkan variasi dan kombinasi berbagai pola gerak dominan (bertumpu, bergantung, keseimbangan, berpindah/lokomotor, tolakan, putaran, ayunan, melayang, dan mendarat) dalam aktivitas senam lantai. </v>
          </cell>
        </row>
        <row r="43">
          <cell r="B43">
            <v>40</v>
          </cell>
          <cell r="C43" t="str">
            <v>NABILA AYUNINGTIAS</v>
          </cell>
          <cell r="D43">
            <v>87.119047619047606</v>
          </cell>
          <cell r="E43" t="str">
            <v>B</v>
          </cell>
          <cell r="F43" t="str">
            <v>Ananda Nabila Ayuningtias sangat baik dalam Menerapkan variasi dan kombinasi berbagai pola gerak dominan (bertumpu, bergantung, keseimbangan, berpindah/lokomotor, tolakan, putaran, ayunan, melayang, dan mendarat) dalam aktivitas senam lantai.  Perlu bimbi</v>
          </cell>
        </row>
        <row r="44">
          <cell r="B44">
            <v>41</v>
          </cell>
          <cell r="C44" t="str">
            <v>NARESWARI MASAYU PUSPANINGRUM</v>
          </cell>
          <cell r="D44">
            <v>87.119047619047606</v>
          </cell>
          <cell r="E44" t="str">
            <v>B</v>
          </cell>
          <cell r="F44" t="str">
            <v xml:space="preserve">Ananda Nareswari Masayu Puspaningrum sangat baik dalam Menerapkan variasi dan kombinasi berbagai pola gerak dominan (bertumpu, bergantung, keseimbangan, berpindah/lokomotor, tolakan, putaran, ayunan, melayang, dan mendarat) dalam aktivitas senam lantai.  </v>
          </cell>
        </row>
        <row r="45">
          <cell r="B45">
            <v>42</v>
          </cell>
          <cell r="C45" t="str">
            <v>NOVA SASMYTA</v>
          </cell>
          <cell r="D45">
            <v>87.119047619047606</v>
          </cell>
          <cell r="E45" t="str">
            <v>B</v>
          </cell>
          <cell r="F45" t="str">
            <v>Ananda Nova Sasmyta sangat baik dalam Menerapkan variasi dan kombinasi berbagai pola gerak dominan (bertumpu, bergantung, keseimbangan, berpindah/lokomotor, tolakan, putaran, ayunan, melayang, dan mendarat) dalam aktivitas senam lantai.  Perlu bimbingan d</v>
          </cell>
        </row>
        <row r="46">
          <cell r="B46">
            <v>43</v>
          </cell>
          <cell r="C46" t="str">
            <v>RIDHA RAHMATUL AULA RIDWAN</v>
          </cell>
          <cell r="D46">
            <v>87.119047619047606</v>
          </cell>
          <cell r="E46" t="str">
            <v>B</v>
          </cell>
          <cell r="F46" t="str">
            <v>Ananda Ridha Rahmatul Aula Ridwan sangat baik dalam Menerapkan variasi dan kombinasi berbagai pola gerak dominan (bertumpu, bergantung, keseimbangan, berpindah/lokomotor, tolakan, putaran, ayunan, melayang, dan mendarat) dalam aktivitas senam lantai.  Per</v>
          </cell>
        </row>
        <row r="47">
          <cell r="B47">
            <v>44</v>
          </cell>
          <cell r="C47" t="str">
            <v>RIFDA SALSABILA PURNAMA</v>
          </cell>
          <cell r="D47">
            <v>87.119047619047606</v>
          </cell>
          <cell r="E47" t="str">
            <v>B</v>
          </cell>
          <cell r="F47" t="str">
            <v xml:space="preserve">Ananda Rifda Salsabila Purnama sangat baik dalam Menerapkan variasi dan kombinasi berbagai pola gerak dominan (bertumpu, bergantung, keseimbangan, berpindah/lokomotor, tolakan, putaran, ayunan, melayang, dan mendarat) dalam aktivitas senam lantai.  Perlu </v>
          </cell>
        </row>
        <row r="48">
          <cell r="B48">
            <v>45</v>
          </cell>
          <cell r="C48" t="str">
            <v>RIZKI INTAN KURNIAENDAH</v>
          </cell>
          <cell r="D48">
            <v>87.119047619047606</v>
          </cell>
          <cell r="E48" t="str">
            <v>B</v>
          </cell>
          <cell r="F48" t="str">
            <v xml:space="preserve">Ananda Rizki Intan Kurniaendah sangat baik dalam Menerapkan variasi dan kombinasi berbagai pola gerak dominan (bertumpu, bergantung, keseimbangan, berpindah/lokomotor, tolakan, putaran, ayunan, melayang, dan mendarat) dalam aktivitas senam lantai.  Perlu </v>
          </cell>
        </row>
        <row r="49">
          <cell r="B49">
            <v>46</v>
          </cell>
          <cell r="C49" t="str">
            <v>RIZKY FIRMANSYAH</v>
          </cell>
          <cell r="D49">
            <v>87.119047619047606</v>
          </cell>
          <cell r="E49" t="str">
            <v>B</v>
          </cell>
          <cell r="F49" t="str">
            <v>Ananda Rizky Firmansyah sangat baik dalam Menerapkan variasi dan kombinasi berbagai pola gerak dominan (bertumpu, bergantung, keseimbangan, berpindah/lokomotor, tolakan, putaran, ayunan, melayang, dan mendarat) dalam aktivitas senam lantai.  Perlu bimbing</v>
          </cell>
        </row>
        <row r="50">
          <cell r="B50">
            <v>47</v>
          </cell>
          <cell r="C50" t="str">
            <v>SAFIRA NUR LAYLA RAMADHANI</v>
          </cell>
          <cell r="D50">
            <v>87.119047619047606</v>
          </cell>
          <cell r="E50" t="str">
            <v>B</v>
          </cell>
          <cell r="F50" t="str">
            <v>Ananda Safira Nur Layla Ramadhani sangat baik dalam Menerapkan variasi dan kombinasi berbagai pola gerak dominan (bertumpu, bergantung, keseimbangan, berpindah/lokomotor, tolakan, putaran, ayunan, melayang, dan mendarat) dalam aktivitas senam lantai.  Per</v>
          </cell>
        </row>
        <row r="51">
          <cell r="B51">
            <v>48</v>
          </cell>
          <cell r="C51" t="str">
            <v>SHANASTRI RUFAIDA</v>
          </cell>
          <cell r="D51">
            <v>87.119047619047606</v>
          </cell>
          <cell r="E51" t="str">
            <v>B</v>
          </cell>
          <cell r="F51" t="str">
            <v>Ananda Shanastri Rufaida sangat baik dalam Menerapkan variasi dan kombinasi berbagai pola gerak dominan (bertumpu, bergantung, keseimbangan, berpindah/lokomotor, tolakan, putaran, ayunan, melayang, dan mendarat) dalam aktivitas senam lantai.  Perlu bimbin</v>
          </cell>
        </row>
        <row r="52">
          <cell r="B52">
            <v>49</v>
          </cell>
          <cell r="C52" t="str">
            <v>SHIAM SAHARA</v>
          </cell>
          <cell r="D52">
            <v>87.119047619047606</v>
          </cell>
          <cell r="E52" t="str">
            <v>B</v>
          </cell>
          <cell r="F52" t="str">
            <v>Ananda Shiam Sahara sangat baik dalam Menerapkan variasi dan kombinasi berbagai pola gerak dominan (bertumpu, bergantung, keseimbangan, berpindah/lokomotor, tolakan, putaran, ayunan, melayang, dan mendarat) dalam aktivitas senam lantai.  Perlu bimbingan d</v>
          </cell>
        </row>
        <row r="53">
          <cell r="B53">
            <v>50</v>
          </cell>
          <cell r="C53" t="str">
            <v>SUSAN APRILIA PUTRI</v>
          </cell>
          <cell r="D53">
            <v>87.119047619047606</v>
          </cell>
          <cell r="E53" t="str">
            <v>B</v>
          </cell>
          <cell r="F53" t="str">
            <v>Ananda Susan Aprilia Putri sangat baik dalam Menerapkan variasi dan kombinasi berbagai pola gerak dominan (bertumpu, bergantung, keseimbangan, berpindah/lokomotor, tolakan, putaran, ayunan, melayang, dan mendarat) dalam aktivitas senam lantai.  Perlu bimb</v>
          </cell>
        </row>
      </sheetData>
      <sheetData sheetId="29"/>
      <sheetData sheetId="30">
        <row r="4">
          <cell r="B4">
            <v>1</v>
          </cell>
          <cell r="C4" t="str">
            <v>AZKA AFINA KHOIRUL IZA</v>
          </cell>
          <cell r="D4">
            <v>90</v>
          </cell>
          <cell r="E4" t="str">
            <v>A</v>
          </cell>
          <cell r="F4" t="str">
            <v xml:space="preserve">Ananda Azka Afina Khoirul Iza sangat baik dalam C.  Sangat baik dalam C. </v>
          </cell>
        </row>
        <row r="5">
          <cell r="B5">
            <v>2</v>
          </cell>
          <cell r="C5" t="str">
            <v>BAGUS WIDA KANAKA</v>
          </cell>
          <cell r="D5">
            <v>58.333333333333336</v>
          </cell>
          <cell r="E5" t="str">
            <v>D</v>
          </cell>
          <cell r="F5" t="str">
            <v xml:space="preserve">Ananda Bagus Wida Kanaka perlu bimbingan dalam .  Perlu bimbingan dalam . </v>
          </cell>
        </row>
        <row r="6">
          <cell r="B6">
            <v>3</v>
          </cell>
          <cell r="C6" t="str">
            <v>DENI FIRYA ATHALLAH PRADINAYA</v>
          </cell>
          <cell r="D6">
            <v>86.416666666666657</v>
          </cell>
          <cell r="E6" t="str">
            <v>B</v>
          </cell>
          <cell r="F6" t="str">
            <v xml:space="preserve">Ananda Deni Firya Athallah Pradinaya sangat baik dalam .  Cukup dalam . </v>
          </cell>
        </row>
        <row r="7">
          <cell r="B7">
            <v>4</v>
          </cell>
          <cell r="C7" t="str">
            <v>DEWI GALUH MULANSARI</v>
          </cell>
          <cell r="D7">
            <v>86.416666666666657</v>
          </cell>
          <cell r="E7" t="str">
            <v>B</v>
          </cell>
          <cell r="F7" t="str">
            <v xml:space="preserve">Ananda Dewi Galuh Mulansari sangat baik dalam .  Cukup dalam . </v>
          </cell>
        </row>
        <row r="8">
          <cell r="B8">
            <v>5</v>
          </cell>
          <cell r="C8" t="str">
            <v>DIAN PUJI LESTARI</v>
          </cell>
          <cell r="D8">
            <v>86.416666666666657</v>
          </cell>
          <cell r="E8" t="str">
            <v>B</v>
          </cell>
          <cell r="F8" t="str">
            <v xml:space="preserve">Ananda Dian Puji Lestari sangat baik dalam .  Cukup dalam . </v>
          </cell>
        </row>
        <row r="9">
          <cell r="B9">
            <v>6</v>
          </cell>
          <cell r="C9" t="str">
            <v>Hafidz Langgeng Prasetyo</v>
          </cell>
          <cell r="D9">
            <v>86.416666666666657</v>
          </cell>
          <cell r="E9" t="str">
            <v>B</v>
          </cell>
          <cell r="F9" t="str">
            <v xml:space="preserve">Ananda Hafidz Langgeng Prasetyo sangat baik dalam .  Cukup dalam . </v>
          </cell>
        </row>
        <row r="10">
          <cell r="B10">
            <v>7</v>
          </cell>
          <cell r="C10" t="str">
            <v>JALU ARTHA AJI MANGGALA HANDOKO</v>
          </cell>
          <cell r="D10">
            <v>86.416666666666657</v>
          </cell>
          <cell r="E10" t="str">
            <v>B</v>
          </cell>
          <cell r="F10" t="str">
            <v xml:space="preserve">Ananda Jalu Artha Aji Manggala Handoko sangat baik dalam .  Cukup dalam . </v>
          </cell>
        </row>
        <row r="11">
          <cell r="B11">
            <v>8</v>
          </cell>
          <cell r="C11" t="str">
            <v>LAURENDHO RADIEFCA MURDIONO</v>
          </cell>
          <cell r="D11">
            <v>86.416666666666657</v>
          </cell>
          <cell r="E11" t="str">
            <v>B</v>
          </cell>
          <cell r="F11" t="str">
            <v xml:space="preserve">Ananda Laurendho Radiefca Murdiono sangat baik dalam .  Cukup dalam . </v>
          </cell>
        </row>
        <row r="12">
          <cell r="B12">
            <v>9</v>
          </cell>
          <cell r="C12" t="str">
            <v>MARSYA MAYDINA DWI RISQITA</v>
          </cell>
          <cell r="D12">
            <v>86.416666666666657</v>
          </cell>
          <cell r="E12" t="str">
            <v>B</v>
          </cell>
          <cell r="F12" t="str">
            <v xml:space="preserve">Ananda Marsya Maydina Dwi Risqita sangat baik dalam .  Cukup dalam . </v>
          </cell>
        </row>
        <row r="13">
          <cell r="B13">
            <v>10</v>
          </cell>
          <cell r="C13" t="str">
            <v>MILA SARASWATI</v>
          </cell>
          <cell r="D13">
            <v>86.416666666666657</v>
          </cell>
          <cell r="E13" t="str">
            <v>B</v>
          </cell>
          <cell r="F13" t="str">
            <v xml:space="preserve">Ananda Mila Saraswati sangat baik dalam .  Cukup dalam . </v>
          </cell>
        </row>
        <row r="14">
          <cell r="B14">
            <v>11</v>
          </cell>
          <cell r="C14" t="str">
            <v>MUHAMMAD ARKAN ALLY RACHMAD</v>
          </cell>
          <cell r="D14">
            <v>86.416666666666657</v>
          </cell>
          <cell r="E14" t="str">
            <v>B</v>
          </cell>
          <cell r="F14" t="str">
            <v xml:space="preserve">Ananda Muhammad Arkan Ally Rachmad sangat baik dalam .  Cukup dalam . </v>
          </cell>
        </row>
        <row r="15">
          <cell r="B15">
            <v>12</v>
          </cell>
          <cell r="C15" t="str">
            <v>MUHAMMAD REVIAN ABDULLOH FAQIH</v>
          </cell>
          <cell r="D15">
            <v>86.416666666666657</v>
          </cell>
          <cell r="E15" t="str">
            <v>B</v>
          </cell>
          <cell r="F15" t="str">
            <v xml:space="preserve">Ananda Muhammad Revian Abdulloh Faqih sangat baik dalam .  Cukup dalam . </v>
          </cell>
        </row>
        <row r="16">
          <cell r="B16">
            <v>13</v>
          </cell>
          <cell r="C16" t="str">
            <v>NABILA AYUNINGTIAS</v>
          </cell>
          <cell r="D16">
            <v>86.416666666666657</v>
          </cell>
          <cell r="E16" t="str">
            <v>B</v>
          </cell>
          <cell r="F16" t="str">
            <v xml:space="preserve">Ananda Nabila Ayuningtias sangat baik dalam .  Cukup dalam . </v>
          </cell>
        </row>
        <row r="17">
          <cell r="B17">
            <v>14</v>
          </cell>
          <cell r="C17" t="str">
            <v>NARESWARI MASAYU PUSPANINGRUM</v>
          </cell>
          <cell r="D17">
            <v>86.416666666666657</v>
          </cell>
          <cell r="E17" t="str">
            <v>B</v>
          </cell>
          <cell r="F17" t="str">
            <v xml:space="preserve">Ananda Nareswari Masayu Puspaningrum sangat baik dalam .  Cukup dalam . </v>
          </cell>
        </row>
        <row r="18">
          <cell r="B18">
            <v>15</v>
          </cell>
          <cell r="C18" t="str">
            <v>NOVA SASMYTA</v>
          </cell>
          <cell r="D18">
            <v>86.416666666666657</v>
          </cell>
          <cell r="E18" t="str">
            <v>B</v>
          </cell>
          <cell r="F18" t="str">
            <v xml:space="preserve">Ananda Nova Sasmyta sangat baik dalam .  Cukup dalam . </v>
          </cell>
        </row>
        <row r="19">
          <cell r="B19">
            <v>16</v>
          </cell>
          <cell r="C19" t="str">
            <v>RIDHA RAHMATUL AULA RIDWAN</v>
          </cell>
          <cell r="D19">
            <v>86.416666666666657</v>
          </cell>
          <cell r="E19" t="str">
            <v>B</v>
          </cell>
          <cell r="F19" t="str">
            <v xml:space="preserve">Ananda Ridha Rahmatul Aula Ridwan sangat baik dalam .  Cukup dalam . </v>
          </cell>
        </row>
        <row r="20">
          <cell r="B20">
            <v>17</v>
          </cell>
          <cell r="C20" t="str">
            <v>RIFDA SALSABILA PURNAMA</v>
          </cell>
          <cell r="D20">
            <v>86.416666666666657</v>
          </cell>
          <cell r="E20" t="str">
            <v>B</v>
          </cell>
          <cell r="F20" t="str">
            <v xml:space="preserve">Ananda Rifda Salsabila Purnama sangat baik dalam .  Cukup dalam . </v>
          </cell>
        </row>
        <row r="21">
          <cell r="B21">
            <v>18</v>
          </cell>
          <cell r="C21" t="str">
            <v>RIZKI INTAN KURNIAENDAH</v>
          </cell>
          <cell r="D21">
            <v>86.416666666666657</v>
          </cell>
          <cell r="E21" t="str">
            <v>B</v>
          </cell>
          <cell r="F21" t="str">
            <v xml:space="preserve">Ananda Rizki Intan Kurniaendah sangat baik dalam .  Cukup dalam . </v>
          </cell>
        </row>
        <row r="22">
          <cell r="B22">
            <v>19</v>
          </cell>
          <cell r="C22" t="str">
            <v>RIZKY FIRMANSYAH</v>
          </cell>
          <cell r="D22">
            <v>86.416666666666657</v>
          </cell>
          <cell r="E22" t="str">
            <v>B</v>
          </cell>
          <cell r="F22" t="str">
            <v xml:space="preserve">Ananda Rizky Firmansyah sangat baik dalam .  Cukup dalam . </v>
          </cell>
        </row>
        <row r="23">
          <cell r="B23">
            <v>20</v>
          </cell>
          <cell r="C23" t="str">
            <v>SAFIRA NUR LAYLA RAMADHANI</v>
          </cell>
          <cell r="D23">
            <v>86.416666666666657</v>
          </cell>
          <cell r="E23" t="str">
            <v>B</v>
          </cell>
          <cell r="F23" t="str">
            <v xml:space="preserve">Ananda Safira Nur Layla Ramadhani sangat baik dalam .  Cukup dalam . </v>
          </cell>
        </row>
        <row r="24">
          <cell r="B24">
            <v>21</v>
          </cell>
          <cell r="C24" t="str">
            <v>SHANASTRI RUFAIDA</v>
          </cell>
          <cell r="D24">
            <v>86.416666666666657</v>
          </cell>
          <cell r="E24" t="str">
            <v>B</v>
          </cell>
          <cell r="F24" t="str">
            <v xml:space="preserve">Ananda Shanastri Rufaida sangat baik dalam .  Cukup dalam . </v>
          </cell>
        </row>
        <row r="25">
          <cell r="B25">
            <v>22</v>
          </cell>
          <cell r="C25" t="str">
            <v>SHIAM SAHARA</v>
          </cell>
          <cell r="D25">
            <v>86.416666666666657</v>
          </cell>
          <cell r="E25" t="str">
            <v>B</v>
          </cell>
          <cell r="F25" t="str">
            <v xml:space="preserve">Ananda Shiam Sahara sangat baik dalam .  Cukup dalam . </v>
          </cell>
        </row>
        <row r="26">
          <cell r="B26">
            <v>23</v>
          </cell>
          <cell r="C26" t="str">
            <v>SUSAN APRILIA PUTRI</v>
          </cell>
          <cell r="D26">
            <v>86.416666666666657</v>
          </cell>
          <cell r="E26" t="str">
            <v>B</v>
          </cell>
          <cell r="F26" t="str">
            <v xml:space="preserve">Ananda Susan Aprilia Putri sangat baik dalam .  Cukup dalam . </v>
          </cell>
        </row>
        <row r="27">
          <cell r="B27">
            <v>24</v>
          </cell>
          <cell r="C27" t="str">
            <v>SYIFAUL CHUSNA BANATU ROHMI HADI</v>
          </cell>
          <cell r="D27">
            <v>86.416666666666657</v>
          </cell>
          <cell r="E27" t="str">
            <v>B</v>
          </cell>
          <cell r="F27" t="str">
            <v xml:space="preserve">Ananda Syifaul Chusna Banatu Rohmi Hadi sangat baik dalam .  Cukup dalam . </v>
          </cell>
        </row>
        <row r="28">
          <cell r="B28">
            <v>25</v>
          </cell>
          <cell r="C28" t="str">
            <v>VANESSA VICKY AYU LESTARI</v>
          </cell>
          <cell r="D28">
            <v>86.416666666666657</v>
          </cell>
          <cell r="E28" t="str">
            <v>B</v>
          </cell>
          <cell r="F28" t="str">
            <v xml:space="preserve">Ananda Vanessa Vicky Ayu Lestari sangat baik dalam .  Cukup dalam . </v>
          </cell>
        </row>
        <row r="29">
          <cell r="B29">
            <v>26</v>
          </cell>
          <cell r="C29" t="str">
            <v>WIBI NUR FIRMANSYAH</v>
          </cell>
          <cell r="D29">
            <v>86.416666666666657</v>
          </cell>
          <cell r="E29" t="str">
            <v>B</v>
          </cell>
          <cell r="F29" t="str">
            <v xml:space="preserve">Ananda Wibi Nur Firmansyah sangat baik dalam .  Cukup dalam . </v>
          </cell>
        </row>
        <row r="30">
          <cell r="B30">
            <v>27</v>
          </cell>
          <cell r="C30" t="str">
            <v>ZULFIDA NURUL MAZIDAH</v>
          </cell>
          <cell r="D30">
            <v>78.458333333333329</v>
          </cell>
          <cell r="E30" t="str">
            <v>C</v>
          </cell>
          <cell r="F30" t="str">
            <v xml:space="preserve">Ananda Zulfida Nurul Mazidah sangat baik dalam .  Perlu bimbingan dalam . </v>
          </cell>
        </row>
        <row r="31">
          <cell r="B31">
            <v>28</v>
          </cell>
          <cell r="C31" t="str">
            <v>AZKA AFINA KHOIRUL IZA</v>
          </cell>
          <cell r="D31">
            <v>86.416666666666657</v>
          </cell>
          <cell r="E31" t="str">
            <v>B</v>
          </cell>
          <cell r="F31" t="str">
            <v xml:space="preserve">Ananda Azka Afina Khoirul Iza sangat baik dalam .  Cukup dalam . </v>
          </cell>
        </row>
        <row r="32">
          <cell r="B32">
            <v>29</v>
          </cell>
          <cell r="C32" t="str">
            <v>BAGUS WIDA KANAKA</v>
          </cell>
          <cell r="D32">
            <v>86.416666666666657</v>
          </cell>
          <cell r="E32" t="str">
            <v>B</v>
          </cell>
          <cell r="F32" t="str">
            <v xml:space="preserve">Ananda Bagus Wida Kanaka sangat baik dalam .  Cukup dalam . </v>
          </cell>
        </row>
        <row r="33">
          <cell r="B33">
            <v>30</v>
          </cell>
          <cell r="C33" t="str">
            <v>DENI FIRYA ATHALLAH PRADINAYA</v>
          </cell>
          <cell r="D33">
            <v>86.416666666666657</v>
          </cell>
          <cell r="E33" t="str">
            <v>B</v>
          </cell>
          <cell r="F33" t="str">
            <v xml:space="preserve">Ananda Deni Firya Athallah Pradinaya sangat baik dalam .  Cukup dalam . </v>
          </cell>
        </row>
        <row r="34">
          <cell r="B34">
            <v>31</v>
          </cell>
          <cell r="C34" t="str">
            <v>DEWI GALUH MULANSARI</v>
          </cell>
          <cell r="D34">
            <v>86.416666666666657</v>
          </cell>
          <cell r="E34" t="str">
            <v>B</v>
          </cell>
          <cell r="F34" t="str">
            <v xml:space="preserve">Ananda Dewi Galuh Mulansari sangat baik dalam .  Cukup dalam . </v>
          </cell>
        </row>
        <row r="35">
          <cell r="B35">
            <v>32</v>
          </cell>
          <cell r="C35" t="str">
            <v>DIAN PUJI LESTARI</v>
          </cell>
          <cell r="D35">
            <v>86.416666666666657</v>
          </cell>
          <cell r="E35" t="str">
            <v>B</v>
          </cell>
          <cell r="F35" t="str">
            <v xml:space="preserve">Ananda Dian Puji Lestari sangat baik dalam .  Cukup dalam . </v>
          </cell>
        </row>
        <row r="36">
          <cell r="B36">
            <v>33</v>
          </cell>
          <cell r="C36" t="str">
            <v>Hafidz Langgeng Prasetyo</v>
          </cell>
          <cell r="D36">
            <v>86.416666666666657</v>
          </cell>
          <cell r="E36" t="str">
            <v>B</v>
          </cell>
          <cell r="F36" t="str">
            <v xml:space="preserve">Ananda Hafidz Langgeng Prasetyo sangat baik dalam .  Cukup dalam . </v>
          </cell>
        </row>
        <row r="37">
          <cell r="B37">
            <v>34</v>
          </cell>
          <cell r="C37" t="str">
            <v>JALU ARTHA AJI MANGGALA HANDOKO</v>
          </cell>
          <cell r="D37">
            <v>86.416666666666657</v>
          </cell>
          <cell r="E37" t="str">
            <v>B</v>
          </cell>
          <cell r="F37" t="str">
            <v xml:space="preserve">Ananda Jalu Artha Aji Manggala Handoko sangat baik dalam .  Cukup dalam . </v>
          </cell>
        </row>
        <row r="38">
          <cell r="B38">
            <v>35</v>
          </cell>
          <cell r="C38" t="str">
            <v>LAURENDHO RADIEFCA MURDIONO</v>
          </cell>
          <cell r="D38">
            <v>86.416666666666657</v>
          </cell>
          <cell r="E38" t="str">
            <v>B</v>
          </cell>
          <cell r="F38" t="str">
            <v xml:space="preserve">Ananda Laurendho Radiefca Murdiono sangat baik dalam .  Cukup dalam . </v>
          </cell>
        </row>
        <row r="39">
          <cell r="B39">
            <v>36</v>
          </cell>
          <cell r="C39" t="str">
            <v>MARSYA MAYDINA DWI RISQITA</v>
          </cell>
          <cell r="D39">
            <v>86.416666666666657</v>
          </cell>
          <cell r="E39" t="str">
            <v>B</v>
          </cell>
          <cell r="F39" t="str">
            <v xml:space="preserve">Ananda Marsya Maydina Dwi Risqita sangat baik dalam .  Cukup dalam . </v>
          </cell>
        </row>
        <row r="40">
          <cell r="B40">
            <v>37</v>
          </cell>
          <cell r="C40" t="str">
            <v>MILA SARASWATI</v>
          </cell>
          <cell r="D40">
            <v>86.416666666666657</v>
          </cell>
          <cell r="E40" t="str">
            <v>B</v>
          </cell>
          <cell r="F40" t="str">
            <v xml:space="preserve">Ananda Mila Saraswati sangat baik dalam .  Cukup dalam . </v>
          </cell>
        </row>
        <row r="41">
          <cell r="B41">
            <v>38</v>
          </cell>
          <cell r="C41" t="str">
            <v>MUHAMMAD ARKAN ALLY RACHMAD</v>
          </cell>
          <cell r="D41">
            <v>86.416666666666657</v>
          </cell>
          <cell r="E41" t="str">
            <v>B</v>
          </cell>
          <cell r="F41" t="str">
            <v xml:space="preserve">Ananda Muhammad Arkan Ally Rachmad sangat baik dalam .  Cukup dalam . </v>
          </cell>
        </row>
        <row r="42">
          <cell r="B42">
            <v>39</v>
          </cell>
          <cell r="C42" t="str">
            <v>MUHAMMAD REVIAN ABDULLOH FAQIH</v>
          </cell>
          <cell r="D42">
            <v>86.416666666666657</v>
          </cell>
          <cell r="E42" t="str">
            <v>B</v>
          </cell>
          <cell r="F42" t="str">
            <v xml:space="preserve">Ananda Muhammad Revian Abdulloh Faqih sangat baik dalam .  Cukup dalam . </v>
          </cell>
        </row>
        <row r="43">
          <cell r="B43">
            <v>40</v>
          </cell>
          <cell r="C43" t="str">
            <v>NABILA AYUNINGTIAS</v>
          </cell>
          <cell r="D43">
            <v>86.416666666666657</v>
          </cell>
          <cell r="E43" t="str">
            <v>B</v>
          </cell>
          <cell r="F43" t="str">
            <v xml:space="preserve">Ananda Nabila Ayuningtias sangat baik dalam .  Cukup dalam . </v>
          </cell>
        </row>
        <row r="44">
          <cell r="B44">
            <v>41</v>
          </cell>
          <cell r="C44" t="str">
            <v>NARESWARI MASAYU PUSPANINGRUM</v>
          </cell>
          <cell r="D44">
            <v>86.416666666666657</v>
          </cell>
          <cell r="E44" t="str">
            <v>B</v>
          </cell>
          <cell r="F44" t="str">
            <v xml:space="preserve">Ananda Nareswari Masayu Puspaningrum sangat baik dalam .  Cukup dalam . </v>
          </cell>
        </row>
        <row r="45">
          <cell r="B45">
            <v>42</v>
          </cell>
          <cell r="C45" t="str">
            <v>NOVA SASMYTA</v>
          </cell>
          <cell r="D45">
            <v>86.416666666666657</v>
          </cell>
          <cell r="E45" t="str">
            <v>B</v>
          </cell>
          <cell r="F45" t="str">
            <v xml:space="preserve">Ananda Nova Sasmyta sangat baik dalam .  Cukup dalam . </v>
          </cell>
        </row>
        <row r="46">
          <cell r="B46">
            <v>43</v>
          </cell>
          <cell r="C46" t="str">
            <v>RIDHA RAHMATUL AULA RIDWAN</v>
          </cell>
          <cell r="D46">
            <v>86.416666666666657</v>
          </cell>
          <cell r="E46" t="str">
            <v>B</v>
          </cell>
          <cell r="F46" t="str">
            <v xml:space="preserve">Ananda Ridha Rahmatul Aula Ridwan sangat baik dalam .  Cukup dalam . </v>
          </cell>
        </row>
        <row r="47">
          <cell r="B47">
            <v>44</v>
          </cell>
          <cell r="C47" t="str">
            <v>RIFDA SALSABILA PURNAMA</v>
          </cell>
          <cell r="D47">
            <v>86.416666666666657</v>
          </cell>
          <cell r="E47" t="str">
            <v>B</v>
          </cell>
          <cell r="F47" t="str">
            <v xml:space="preserve">Ananda Rifda Salsabila Purnama sangat baik dalam .  Cukup dalam . </v>
          </cell>
        </row>
        <row r="48">
          <cell r="B48">
            <v>45</v>
          </cell>
          <cell r="C48" t="str">
            <v>RIZKI INTAN KURNIAENDAH</v>
          </cell>
          <cell r="D48">
            <v>86.416666666666657</v>
          </cell>
          <cell r="E48" t="str">
            <v>B</v>
          </cell>
          <cell r="F48" t="str">
            <v xml:space="preserve">Ananda Rizki Intan Kurniaendah sangat baik dalam .  Cukup dalam . </v>
          </cell>
        </row>
        <row r="49">
          <cell r="B49">
            <v>46</v>
          </cell>
          <cell r="C49" t="str">
            <v>RIZKY FIRMANSYAH</v>
          </cell>
          <cell r="D49">
            <v>86.416666666666657</v>
          </cell>
          <cell r="E49" t="str">
            <v>B</v>
          </cell>
          <cell r="F49" t="str">
            <v xml:space="preserve">Ananda Safira Nur Layla Ramadhani sangat baik dalam .  Cukup dalam . </v>
          </cell>
        </row>
        <row r="50">
          <cell r="B50">
            <v>47</v>
          </cell>
          <cell r="C50" t="str">
            <v>SAFIRA NUR LAYLA RAMADHANI</v>
          </cell>
          <cell r="D50">
            <v>86.416666666666657</v>
          </cell>
          <cell r="E50" t="str">
            <v>B</v>
          </cell>
          <cell r="F50" t="str">
            <v xml:space="preserve">Ananda Safira Nur Layla Ramadhani sangat baik dalam .  Cukup dalam . </v>
          </cell>
        </row>
        <row r="51">
          <cell r="B51">
            <v>48</v>
          </cell>
          <cell r="C51" t="str">
            <v>SHANASTRI RUFAIDA</v>
          </cell>
          <cell r="D51">
            <v>86.416666666666657</v>
          </cell>
          <cell r="E51" t="str">
            <v>B</v>
          </cell>
          <cell r="F51" t="str">
            <v xml:space="preserve">Ananda Shanastri Rufaida sangat baik dalam .  Cukup dalam . </v>
          </cell>
        </row>
        <row r="52">
          <cell r="B52">
            <v>49</v>
          </cell>
          <cell r="C52" t="str">
            <v>SHIAM SAHARA</v>
          </cell>
          <cell r="D52">
            <v>86.416666666666657</v>
          </cell>
          <cell r="E52" t="str">
            <v>B</v>
          </cell>
          <cell r="F52" t="str">
            <v xml:space="preserve">Ananda Shiam Sahara sangat baik dalam .  Cukup dalam . </v>
          </cell>
        </row>
        <row r="53">
          <cell r="B53">
            <v>50</v>
          </cell>
          <cell r="C53" t="str">
            <v>SUSAN APRILIA PUTRI</v>
          </cell>
          <cell r="D53">
            <v>86.416666666666657</v>
          </cell>
          <cell r="E53" t="str">
            <v>B</v>
          </cell>
          <cell r="F53" t="str">
            <v xml:space="preserve">Ananda Susan Aprilia Putri sangat baik dalam .  Cukup dalam . </v>
          </cell>
        </row>
      </sheetData>
      <sheetData sheetId="31"/>
      <sheetData sheetId="32">
        <row r="4">
          <cell r="B4">
            <v>1</v>
          </cell>
          <cell r="C4" t="str">
            <v>AZKA AFINA KHOIRUL IZA</v>
          </cell>
          <cell r="D4">
            <v>96.166666666666657</v>
          </cell>
          <cell r="E4" t="str">
            <v>A</v>
          </cell>
          <cell r="F4" t="str">
            <v xml:space="preserve">Ananda Azka Afina Khoirul Iza sangat baik dalam .  Sangat baik dalam . </v>
          </cell>
        </row>
        <row r="5">
          <cell r="B5">
            <v>2</v>
          </cell>
          <cell r="C5" t="str">
            <v>BAGUS WIDA KANAKA</v>
          </cell>
          <cell r="D5">
            <v>58.333333333333336</v>
          </cell>
          <cell r="E5" t="str">
            <v>D</v>
          </cell>
          <cell r="F5" t="str">
            <v xml:space="preserve">Ananda Bagus Wida Kanaka perlu bimbingan dalam .  Perlu bimbingan dalam . </v>
          </cell>
        </row>
        <row r="6">
          <cell r="B6">
            <v>3</v>
          </cell>
          <cell r="C6" t="str">
            <v>DENI FIRYA ATHALLAH PRADINAYA</v>
          </cell>
          <cell r="D6">
            <v>86.416666666666657</v>
          </cell>
          <cell r="E6" t="str">
            <v>B</v>
          </cell>
          <cell r="F6" t="str">
            <v xml:space="preserve">Ananda Deni Firya Athallah Pradinaya sangat baik dalam .  Cukup dalam . </v>
          </cell>
        </row>
        <row r="7">
          <cell r="B7">
            <v>4</v>
          </cell>
          <cell r="C7" t="str">
            <v>DEWI GALUH MULANSARI</v>
          </cell>
          <cell r="D7">
            <v>86.416666666666657</v>
          </cell>
          <cell r="E7" t="str">
            <v>B</v>
          </cell>
          <cell r="F7" t="str">
            <v xml:space="preserve">Ananda Dewi Galuh Mulansari sangat baik dalam .  Cukup dalam . </v>
          </cell>
        </row>
        <row r="8">
          <cell r="B8">
            <v>5</v>
          </cell>
          <cell r="C8" t="str">
            <v>DIAN PUJI LESTARI</v>
          </cell>
          <cell r="D8">
            <v>86.416666666666657</v>
          </cell>
          <cell r="E8" t="str">
            <v>B</v>
          </cell>
          <cell r="F8" t="str">
            <v xml:space="preserve">Ananda Dian Puji Lestari sangat baik dalam .  Cukup dalam . </v>
          </cell>
        </row>
        <row r="9">
          <cell r="B9">
            <v>6</v>
          </cell>
          <cell r="C9" t="str">
            <v>Hafidz Langgeng Prasetyo</v>
          </cell>
          <cell r="D9">
            <v>86.416666666666657</v>
          </cell>
          <cell r="E9" t="str">
            <v>B</v>
          </cell>
          <cell r="F9" t="str">
            <v xml:space="preserve">Ananda Hafidz Langgeng Prasetyo sangat baik dalam .  Cukup dalam . </v>
          </cell>
        </row>
        <row r="10">
          <cell r="B10">
            <v>7</v>
          </cell>
          <cell r="C10" t="str">
            <v>JALU ARTHA AJI MANGGALA HANDOKO</v>
          </cell>
          <cell r="D10">
            <v>86.416666666666657</v>
          </cell>
          <cell r="E10" t="str">
            <v>B</v>
          </cell>
          <cell r="F10" t="str">
            <v xml:space="preserve">Ananda Jalu Artha Aji Manggala Handoko sangat baik dalam .  Cukup dalam . </v>
          </cell>
        </row>
        <row r="11">
          <cell r="B11">
            <v>8</v>
          </cell>
          <cell r="C11" t="str">
            <v>LAURENDHO RADIEFCA MURDIONO</v>
          </cell>
          <cell r="D11">
            <v>86.416666666666657</v>
          </cell>
          <cell r="E11" t="str">
            <v>B</v>
          </cell>
          <cell r="F11" t="str">
            <v xml:space="preserve">Ananda Laurendho Radiefca Murdiono sangat baik dalam .  Cukup dalam . </v>
          </cell>
        </row>
        <row r="12">
          <cell r="B12">
            <v>9</v>
          </cell>
          <cell r="C12" t="str">
            <v>MARSYA MAYDINA DWI RISQITA</v>
          </cell>
          <cell r="D12">
            <v>86.416666666666657</v>
          </cell>
          <cell r="E12" t="str">
            <v>B</v>
          </cell>
          <cell r="F12" t="str">
            <v xml:space="preserve">Ananda Marsya Maydina Dwi Risqita sangat baik dalam .  Cukup dalam . </v>
          </cell>
        </row>
        <row r="13">
          <cell r="B13">
            <v>10</v>
          </cell>
          <cell r="C13" t="str">
            <v>MILA SARASWATI</v>
          </cell>
          <cell r="D13">
            <v>86.416666666666657</v>
          </cell>
          <cell r="E13" t="str">
            <v>B</v>
          </cell>
          <cell r="F13" t="str">
            <v xml:space="preserve">Ananda Mila Saraswati sangat baik dalam .  Cukup dalam . </v>
          </cell>
        </row>
        <row r="14">
          <cell r="B14">
            <v>11</v>
          </cell>
          <cell r="C14" t="str">
            <v>MUHAMMAD ARKAN ALLY RACHMAD</v>
          </cell>
          <cell r="D14">
            <v>86.416666666666657</v>
          </cell>
          <cell r="E14" t="str">
            <v>B</v>
          </cell>
          <cell r="F14" t="str">
            <v xml:space="preserve">Ananda Muhammad Arkan Ally Rachmad sangat baik dalam .  Cukup dalam . </v>
          </cell>
        </row>
        <row r="15">
          <cell r="B15">
            <v>12</v>
          </cell>
          <cell r="C15" t="str">
            <v>MUHAMMAD REVIAN ABDULLOH FAQIH</v>
          </cell>
          <cell r="D15">
            <v>86.416666666666657</v>
          </cell>
          <cell r="E15" t="str">
            <v>B</v>
          </cell>
          <cell r="F15" t="str">
            <v xml:space="preserve">Ananda Muhammad Revian Abdulloh Faqih sangat baik dalam .  Cukup dalam . </v>
          </cell>
        </row>
        <row r="16">
          <cell r="B16">
            <v>13</v>
          </cell>
          <cell r="C16" t="str">
            <v>NABILA AYUNINGTIAS</v>
          </cell>
          <cell r="D16">
            <v>86.416666666666657</v>
          </cell>
          <cell r="E16" t="str">
            <v>B</v>
          </cell>
          <cell r="F16" t="str">
            <v xml:space="preserve">Ananda Nabila Ayuningtias sangat baik dalam .  Cukup dalam . </v>
          </cell>
        </row>
        <row r="17">
          <cell r="B17">
            <v>14</v>
          </cell>
          <cell r="C17" t="str">
            <v>NARESWARI MASAYU PUSPANINGRUM</v>
          </cell>
          <cell r="D17">
            <v>86.416666666666657</v>
          </cell>
          <cell r="E17" t="str">
            <v>B</v>
          </cell>
          <cell r="F17" t="str">
            <v xml:space="preserve">Ananda Nareswari Masayu Puspaningrum sangat baik dalam .  Cukup dalam . </v>
          </cell>
        </row>
        <row r="18">
          <cell r="B18">
            <v>15</v>
          </cell>
          <cell r="C18" t="str">
            <v>NOVA SASMYTA</v>
          </cell>
          <cell r="D18">
            <v>86.416666666666657</v>
          </cell>
          <cell r="E18" t="str">
            <v>B</v>
          </cell>
          <cell r="F18" t="str">
            <v xml:space="preserve">Ananda Nova Sasmyta sangat baik dalam .  Cukup dalam . </v>
          </cell>
        </row>
        <row r="19">
          <cell r="B19">
            <v>16</v>
          </cell>
          <cell r="C19" t="str">
            <v>RIDHA RAHMATUL AULA RIDWAN</v>
          </cell>
          <cell r="D19">
            <v>86.416666666666657</v>
          </cell>
          <cell r="E19" t="str">
            <v>B</v>
          </cell>
          <cell r="F19" t="str">
            <v xml:space="preserve">Ananda Ridha Rahmatul Aula Ridwan sangat baik dalam .  Cukup dalam . </v>
          </cell>
        </row>
        <row r="20">
          <cell r="B20">
            <v>17</v>
          </cell>
          <cell r="C20" t="str">
            <v>RIFDA SALSABILA PURNAMA</v>
          </cell>
          <cell r="D20">
            <v>86.416666666666657</v>
          </cell>
          <cell r="E20" t="str">
            <v>B</v>
          </cell>
          <cell r="F20" t="str">
            <v xml:space="preserve">Ananda Rifda Salsabila Purnama sangat baik dalam .  Cukup dalam . </v>
          </cell>
        </row>
        <row r="21">
          <cell r="B21">
            <v>18</v>
          </cell>
          <cell r="C21" t="str">
            <v>RIZKI INTAN KURNIAENDAH</v>
          </cell>
          <cell r="D21">
            <v>86.416666666666657</v>
          </cell>
          <cell r="E21" t="str">
            <v>B</v>
          </cell>
          <cell r="F21" t="str">
            <v xml:space="preserve">Ananda Rizki Intan Kurniaendah sangat baik dalam .  Cukup dalam . </v>
          </cell>
        </row>
        <row r="22">
          <cell r="B22">
            <v>19</v>
          </cell>
          <cell r="C22" t="str">
            <v>RIZKY FIRMANSYAH</v>
          </cell>
          <cell r="D22">
            <v>86.416666666666657</v>
          </cell>
          <cell r="E22" t="str">
            <v>B</v>
          </cell>
          <cell r="F22" t="str">
            <v xml:space="preserve">Ananda Rizky Firmansyah sangat baik dalam .  Cukup dalam . </v>
          </cell>
        </row>
        <row r="23">
          <cell r="B23">
            <v>20</v>
          </cell>
          <cell r="C23" t="str">
            <v>SAFIRA NUR LAYLA RAMADHANI</v>
          </cell>
          <cell r="D23">
            <v>86.416666666666657</v>
          </cell>
          <cell r="E23" t="str">
            <v>B</v>
          </cell>
          <cell r="F23" t="str">
            <v xml:space="preserve">Ananda Safira Nur Layla Ramadhani sangat baik dalam .  Cukup dalam . </v>
          </cell>
        </row>
        <row r="24">
          <cell r="B24">
            <v>21</v>
          </cell>
          <cell r="C24" t="str">
            <v>SHANASTRI RUFAIDA</v>
          </cell>
          <cell r="D24">
            <v>86.416666666666657</v>
          </cell>
          <cell r="E24" t="str">
            <v>B</v>
          </cell>
          <cell r="F24" t="str">
            <v xml:space="preserve">Ananda Shanastri Rufaida sangat baik dalam .  Cukup dalam . </v>
          </cell>
        </row>
        <row r="25">
          <cell r="B25">
            <v>22</v>
          </cell>
          <cell r="C25" t="str">
            <v>SHIAM SAHARA</v>
          </cell>
          <cell r="D25">
            <v>86.416666666666657</v>
          </cell>
          <cell r="E25" t="str">
            <v>B</v>
          </cell>
          <cell r="F25" t="str">
            <v xml:space="preserve">Ananda Shiam Sahara sangat baik dalam .  Cukup dalam . </v>
          </cell>
        </row>
        <row r="26">
          <cell r="B26">
            <v>23</v>
          </cell>
          <cell r="C26" t="str">
            <v>SUSAN APRILIA PUTRI</v>
          </cell>
          <cell r="D26">
            <v>86.416666666666657</v>
          </cell>
          <cell r="E26" t="str">
            <v>B</v>
          </cell>
          <cell r="F26" t="str">
            <v xml:space="preserve">Ananda Susan Aprilia Putri sangat baik dalam .  Cukup dalam . </v>
          </cell>
        </row>
        <row r="27">
          <cell r="B27">
            <v>24</v>
          </cell>
          <cell r="C27" t="str">
            <v>SYIFAUL CHUSNA BANATU ROHMI HADI</v>
          </cell>
          <cell r="D27">
            <v>86.416666666666657</v>
          </cell>
          <cell r="E27" t="str">
            <v>B</v>
          </cell>
          <cell r="F27" t="str">
            <v xml:space="preserve">Ananda Syifaul Chusna Banatu Rohmi Hadi sangat baik dalam .  Cukup dalam . </v>
          </cell>
        </row>
        <row r="28">
          <cell r="B28">
            <v>25</v>
          </cell>
          <cell r="C28" t="str">
            <v>VANESSA VICKY AYU LESTARI</v>
          </cell>
          <cell r="D28">
            <v>86.416666666666657</v>
          </cell>
          <cell r="E28" t="str">
            <v>B</v>
          </cell>
          <cell r="F28" t="str">
            <v xml:space="preserve">Ananda Vanessa Vicky Ayu Lestari sangat baik dalam .  Cukup dalam . </v>
          </cell>
        </row>
        <row r="29">
          <cell r="B29">
            <v>26</v>
          </cell>
          <cell r="C29" t="str">
            <v>WIBI NUR FIRMANSYAH</v>
          </cell>
          <cell r="D29">
            <v>86.416666666666657</v>
          </cell>
          <cell r="E29" t="str">
            <v>B</v>
          </cell>
          <cell r="F29" t="str">
            <v xml:space="preserve">Ananda Wibi Nur Firmansyah sangat baik dalam .  Cukup dalam . </v>
          </cell>
        </row>
        <row r="30">
          <cell r="B30">
            <v>27</v>
          </cell>
          <cell r="C30" t="str">
            <v>ZULFIDA NURUL MAZIDAH</v>
          </cell>
          <cell r="D30">
            <v>78.458333333333329</v>
          </cell>
          <cell r="E30" t="str">
            <v>C</v>
          </cell>
          <cell r="F30" t="str">
            <v xml:space="preserve">Ananda Zulfida Nurul Mazidah sangat baik dalam .  Perlu bimbingan dalam . </v>
          </cell>
        </row>
        <row r="31">
          <cell r="B31">
            <v>28</v>
          </cell>
          <cell r="C31" t="str">
            <v>AZKA AFINA KHOIRUL IZA</v>
          </cell>
          <cell r="D31">
            <v>86.416666666666657</v>
          </cell>
          <cell r="E31" t="str">
            <v>B</v>
          </cell>
          <cell r="F31" t="str">
            <v xml:space="preserve">Ananda Azka Afina Khoirul Iza sangat baik dalam .  Cukup dalam . </v>
          </cell>
        </row>
        <row r="32">
          <cell r="B32">
            <v>29</v>
          </cell>
          <cell r="C32" t="str">
            <v>BAGUS WIDA KANAKA</v>
          </cell>
          <cell r="D32">
            <v>86.416666666666657</v>
          </cell>
          <cell r="E32" t="str">
            <v>B</v>
          </cell>
          <cell r="F32" t="str">
            <v xml:space="preserve">Ananda Bagus Wida Kanaka sangat baik dalam .  Cukup dalam . </v>
          </cell>
        </row>
        <row r="33">
          <cell r="B33">
            <v>30</v>
          </cell>
          <cell r="C33" t="str">
            <v>DENI FIRYA ATHALLAH PRADINAYA</v>
          </cell>
          <cell r="D33">
            <v>86.416666666666657</v>
          </cell>
          <cell r="E33" t="str">
            <v>B</v>
          </cell>
          <cell r="F33" t="str">
            <v xml:space="preserve">Ananda Deni Firya Athallah Pradinaya sangat baik dalam .  Cukup dalam . </v>
          </cell>
        </row>
        <row r="34">
          <cell r="B34">
            <v>31</v>
          </cell>
          <cell r="C34" t="str">
            <v>DEWI GALUH MULANSARI</v>
          </cell>
          <cell r="D34">
            <v>86.416666666666657</v>
          </cell>
          <cell r="E34" t="str">
            <v>B</v>
          </cell>
          <cell r="F34" t="str">
            <v xml:space="preserve">Ananda Dewi Galuh Mulansari sangat baik dalam .  Cukup dalam . </v>
          </cell>
        </row>
        <row r="35">
          <cell r="B35">
            <v>32</v>
          </cell>
          <cell r="C35" t="str">
            <v>DIAN PUJI LESTARI</v>
          </cell>
          <cell r="D35">
            <v>86.416666666666657</v>
          </cell>
          <cell r="E35" t="str">
            <v>B</v>
          </cell>
          <cell r="F35" t="str">
            <v xml:space="preserve">Ananda Dian Puji Lestari sangat baik dalam .  Cukup dalam . </v>
          </cell>
        </row>
        <row r="36">
          <cell r="B36">
            <v>33</v>
          </cell>
          <cell r="C36" t="str">
            <v>Hafidz Langgeng Prasetyo</v>
          </cell>
          <cell r="D36">
            <v>86.416666666666657</v>
          </cell>
          <cell r="E36" t="str">
            <v>B</v>
          </cell>
          <cell r="F36" t="str">
            <v xml:space="preserve">Ananda Hafidz Langgeng Prasetyo sangat baik dalam .  Cukup dalam . </v>
          </cell>
        </row>
        <row r="37">
          <cell r="B37">
            <v>34</v>
          </cell>
          <cell r="C37" t="str">
            <v>JALU ARTHA AJI MANGGALA HANDOKO</v>
          </cell>
          <cell r="D37">
            <v>86.416666666666657</v>
          </cell>
          <cell r="E37" t="str">
            <v>B</v>
          </cell>
          <cell r="F37" t="str">
            <v xml:space="preserve">Ananda Jalu Artha Aji Manggala Handoko sangat baik dalam .  Cukup dalam . </v>
          </cell>
        </row>
        <row r="38">
          <cell r="B38">
            <v>35</v>
          </cell>
          <cell r="C38" t="str">
            <v>LAURENDHO RADIEFCA MURDIONO</v>
          </cell>
          <cell r="D38">
            <v>86.416666666666657</v>
          </cell>
          <cell r="E38" t="str">
            <v>B</v>
          </cell>
          <cell r="F38" t="str">
            <v xml:space="preserve">Ananda Laurendho Radiefca Murdiono sangat baik dalam .  Cukup dalam . </v>
          </cell>
        </row>
        <row r="39">
          <cell r="B39">
            <v>36</v>
          </cell>
          <cell r="C39" t="str">
            <v>MARSYA MAYDINA DWI RISQITA</v>
          </cell>
          <cell r="D39">
            <v>86.416666666666657</v>
          </cell>
          <cell r="E39" t="str">
            <v>B</v>
          </cell>
          <cell r="F39" t="str">
            <v xml:space="preserve">Ananda Marsya Maydina Dwi Risqita sangat baik dalam .  Cukup dalam . </v>
          </cell>
        </row>
        <row r="40">
          <cell r="B40">
            <v>37</v>
          </cell>
          <cell r="C40" t="str">
            <v>MILA SARASWATI</v>
          </cell>
          <cell r="D40">
            <v>86.416666666666657</v>
          </cell>
          <cell r="E40" t="str">
            <v>B</v>
          </cell>
          <cell r="F40" t="str">
            <v xml:space="preserve">Ananda Mila Saraswati sangat baik dalam .  Cukup dalam . </v>
          </cell>
        </row>
        <row r="41">
          <cell r="B41">
            <v>38</v>
          </cell>
          <cell r="C41" t="str">
            <v>MUHAMMAD ARKAN ALLY RACHMAD</v>
          </cell>
          <cell r="D41">
            <v>86.416666666666657</v>
          </cell>
          <cell r="E41" t="str">
            <v>B</v>
          </cell>
          <cell r="F41" t="str">
            <v xml:space="preserve">Ananda Muhammad Arkan Ally Rachmad sangat baik dalam .  Cukup dalam . </v>
          </cell>
        </row>
        <row r="42">
          <cell r="B42">
            <v>39</v>
          </cell>
          <cell r="C42" t="str">
            <v>MUHAMMAD REVIAN ABDULLOH FAQIH</v>
          </cell>
          <cell r="D42">
            <v>86.416666666666657</v>
          </cell>
          <cell r="E42" t="str">
            <v>B</v>
          </cell>
          <cell r="F42" t="str">
            <v xml:space="preserve">Ananda Muhammad Revian Abdulloh Faqih sangat baik dalam .  Cukup dalam . </v>
          </cell>
        </row>
        <row r="43">
          <cell r="B43">
            <v>40</v>
          </cell>
          <cell r="C43" t="str">
            <v>NABILA AYUNINGTIAS</v>
          </cell>
          <cell r="D43">
            <v>86.416666666666657</v>
          </cell>
          <cell r="E43" t="str">
            <v>B</v>
          </cell>
          <cell r="F43" t="str">
            <v xml:space="preserve">Ananda Nabila Ayuningtias sangat baik dalam .  Cukup dalam . </v>
          </cell>
        </row>
        <row r="44">
          <cell r="B44">
            <v>41</v>
          </cell>
          <cell r="C44" t="str">
            <v>NARESWARI MASAYU PUSPANINGRUM</v>
          </cell>
          <cell r="D44">
            <v>86.416666666666657</v>
          </cell>
          <cell r="E44" t="str">
            <v>B</v>
          </cell>
          <cell r="F44" t="str">
            <v xml:space="preserve">Ananda Nareswari Masayu Puspaningrum sangat baik dalam .  Cukup dalam . </v>
          </cell>
        </row>
        <row r="45">
          <cell r="B45">
            <v>42</v>
          </cell>
          <cell r="C45" t="str">
            <v>NOVA SASMYTA</v>
          </cell>
          <cell r="D45">
            <v>86.416666666666657</v>
          </cell>
          <cell r="E45" t="str">
            <v>B</v>
          </cell>
          <cell r="F45" t="str">
            <v xml:space="preserve">Ananda Nova Sasmyta sangat baik dalam .  Cukup dalam . </v>
          </cell>
        </row>
        <row r="46">
          <cell r="B46">
            <v>43</v>
          </cell>
          <cell r="C46" t="str">
            <v>RIDHA RAHMATUL AULA RIDWAN</v>
          </cell>
          <cell r="D46">
            <v>86.416666666666657</v>
          </cell>
          <cell r="E46" t="str">
            <v>B</v>
          </cell>
          <cell r="F46" t="str">
            <v xml:space="preserve">Ananda Ridha Rahmatul Aula Ridwan sangat baik dalam .  Cukup dalam . </v>
          </cell>
        </row>
        <row r="47">
          <cell r="B47">
            <v>44</v>
          </cell>
          <cell r="C47" t="str">
            <v>RIFDA SALSABILA PURNAMA</v>
          </cell>
          <cell r="D47">
            <v>86.416666666666657</v>
          </cell>
          <cell r="E47" t="str">
            <v>B</v>
          </cell>
          <cell r="F47" t="str">
            <v xml:space="preserve">Ananda Rifda Salsabila Purnama sangat baik dalam .  Cukup dalam . </v>
          </cell>
        </row>
        <row r="48">
          <cell r="B48">
            <v>45</v>
          </cell>
          <cell r="C48" t="str">
            <v>RIZKI INTAN KURNIAENDAH</v>
          </cell>
          <cell r="D48">
            <v>86.416666666666657</v>
          </cell>
          <cell r="E48" t="str">
            <v>B</v>
          </cell>
          <cell r="F48" t="str">
            <v xml:space="preserve">Ananda Rizki Intan Kurniaendah sangat baik dalam .  Cukup dalam . </v>
          </cell>
        </row>
        <row r="49">
          <cell r="B49">
            <v>46</v>
          </cell>
          <cell r="C49" t="str">
            <v>RIZKY FIRMANSYAH</v>
          </cell>
          <cell r="D49">
            <v>86.416666666666657</v>
          </cell>
          <cell r="E49" t="str">
            <v>B</v>
          </cell>
          <cell r="F49" t="str">
            <v xml:space="preserve">Ananda Safira Nur Layla Ramadhani sangat baik dalam .  Cukup dalam . </v>
          </cell>
        </row>
        <row r="50">
          <cell r="B50">
            <v>47</v>
          </cell>
          <cell r="C50" t="str">
            <v>SAFIRA NUR LAYLA RAMADHANI</v>
          </cell>
          <cell r="D50">
            <v>86.416666666666657</v>
          </cell>
          <cell r="E50" t="str">
            <v>B</v>
          </cell>
          <cell r="F50" t="str">
            <v xml:space="preserve">Ananda Safira Nur Layla Ramadhani sangat baik dalam .  Cukup dalam . </v>
          </cell>
        </row>
        <row r="51">
          <cell r="B51">
            <v>48</v>
          </cell>
          <cell r="C51" t="str">
            <v>SHANASTRI RUFAIDA</v>
          </cell>
          <cell r="D51">
            <v>86.416666666666657</v>
          </cell>
          <cell r="E51" t="str">
            <v>B</v>
          </cell>
          <cell r="F51" t="str">
            <v xml:space="preserve">Ananda Shanastri Rufaida sangat baik dalam .  Cukup dalam . </v>
          </cell>
        </row>
        <row r="52">
          <cell r="B52">
            <v>49</v>
          </cell>
          <cell r="C52" t="str">
            <v>SHIAM SAHARA</v>
          </cell>
          <cell r="D52">
            <v>86.416666666666657</v>
          </cell>
          <cell r="E52" t="str">
            <v>B</v>
          </cell>
          <cell r="F52" t="str">
            <v xml:space="preserve">Ananda Shiam Sahara sangat baik dalam .  Cukup dalam . </v>
          </cell>
        </row>
        <row r="53">
          <cell r="B53">
            <v>50</v>
          </cell>
          <cell r="C53" t="str">
            <v>SUSAN APRILIA PUTRI</v>
          </cell>
          <cell r="D53">
            <v>86.416666666666657</v>
          </cell>
          <cell r="E53" t="str">
            <v>B</v>
          </cell>
          <cell r="F53" t="str">
            <v xml:space="preserve">Ananda Susan Aprilia Putri sangat baik dalam .  Cukup dalam . </v>
          </cell>
        </row>
      </sheetData>
      <sheetData sheetId="33"/>
      <sheetData sheetId="34">
        <row r="4">
          <cell r="B4">
            <v>1</v>
          </cell>
          <cell r="C4" t="str">
            <v>AZKA AFINA KHOIRUL IZA</v>
          </cell>
          <cell r="D4">
            <v>96.166666666666657</v>
          </cell>
          <cell r="E4" t="str">
            <v>A</v>
          </cell>
          <cell r="F4" t="str">
            <v xml:space="preserve">Ananda Azka Afina Khoirul Iza sangat baik dalam Mengenal dan memahami sandhangan/pangangguy aksara Jawa/carakan Madura.  Sangat baik dalam Mengenal, memahami dan mengidentifikasi kata berimbuhan dalam teks sesuai kaidah. </v>
          </cell>
        </row>
        <row r="5">
          <cell r="B5">
            <v>2</v>
          </cell>
          <cell r="C5" t="str">
            <v>BAGUS WIDA KANAKA</v>
          </cell>
          <cell r="D5">
            <v>85.9</v>
          </cell>
          <cell r="E5" t="str">
            <v>B</v>
          </cell>
          <cell r="F5" t="str">
            <v xml:space="preserve">Ananda Bagus Wida Kanaka sangat baik dalam Mengenal, memahami, mengidentifikasi teks puisi modern dalam bentuk lisan dan tulis.  Perlu bimbingan dalam Mengenal, memahami dan mengidentifikasi kata berimbuhan dalam teks sesuai kaidah. </v>
          </cell>
        </row>
        <row r="6">
          <cell r="B6">
            <v>3</v>
          </cell>
          <cell r="C6" t="str">
            <v>DENI FIRYA ATHALLAH PRADINAYA</v>
          </cell>
          <cell r="D6">
            <v>93.766666666666666</v>
          </cell>
          <cell r="E6" t="str">
            <v>A</v>
          </cell>
          <cell r="F6" t="str">
            <v xml:space="preserve">Ananda Deni Firya Athallah Pradinaya sangat baik dalam Mengenal dan memahami sandhangan/pangangguy aksara Jawa/carakan Madura.  Cukup dalam Mengenal, memahami dan mengidentifikasi kata berimbuhan dalam teks sesuai kaidah. </v>
          </cell>
        </row>
        <row r="7">
          <cell r="B7">
            <v>4</v>
          </cell>
          <cell r="C7" t="str">
            <v>DEWI GALUH MULANSARI</v>
          </cell>
          <cell r="D7">
            <v>93.766666666666666</v>
          </cell>
          <cell r="E7" t="str">
            <v>A</v>
          </cell>
          <cell r="F7" t="str">
            <v xml:space="preserve">Ananda Dewi Galuh Mulansari sangat baik dalam Mengenal dan memahami sandhangan/pangangguy aksara Jawa/carakan Madura.  Cukup dalam Mengenal, memahami dan mengidentifikasi kata berimbuhan dalam teks sesuai kaidah. </v>
          </cell>
        </row>
        <row r="8">
          <cell r="B8">
            <v>5</v>
          </cell>
          <cell r="C8" t="str">
            <v>DIAN PUJI LESTARI</v>
          </cell>
          <cell r="D8">
            <v>93.766666666666666</v>
          </cell>
          <cell r="E8" t="str">
            <v>A</v>
          </cell>
          <cell r="F8" t="str">
            <v xml:space="preserve">Ananda Dian Puji Lestari sangat baik dalam Mengenal dan memahami sandhangan/pangangguy aksara Jawa/carakan Madura.  Cukup dalam Mengenal, memahami dan mengidentifikasi kata berimbuhan dalam teks sesuai kaidah. </v>
          </cell>
        </row>
        <row r="9">
          <cell r="B9">
            <v>6</v>
          </cell>
          <cell r="C9" t="str">
            <v>Hafidz Langgeng Prasetyo</v>
          </cell>
          <cell r="D9">
            <v>93.766666666666666</v>
          </cell>
          <cell r="E9" t="str">
            <v>A</v>
          </cell>
          <cell r="F9" t="str">
            <v xml:space="preserve">Ananda Hafidz Langgeng Prasetyo sangat baik dalam Mengenal dan memahami sandhangan/pangangguy aksara Jawa/carakan Madura.  Cukup dalam Mengenal, memahami dan mengidentifikasi kata berimbuhan dalam teks sesuai kaidah. </v>
          </cell>
        </row>
        <row r="10">
          <cell r="B10">
            <v>7</v>
          </cell>
          <cell r="C10" t="str">
            <v>JALU ARTHA AJI MANGGALA HANDOKO</v>
          </cell>
          <cell r="D10">
            <v>93.766666666666666</v>
          </cell>
          <cell r="E10" t="str">
            <v>A</v>
          </cell>
          <cell r="F10" t="str">
            <v xml:space="preserve">Ananda Jalu Artha Aji Manggala Handoko sangat baik dalam Mengenal dan memahami sandhangan/pangangguy aksara Jawa/carakan Madura.  Cukup dalam Mengenal, memahami dan mengidentifikasi kata berimbuhan dalam teks sesuai kaidah. </v>
          </cell>
        </row>
        <row r="11">
          <cell r="B11">
            <v>8</v>
          </cell>
          <cell r="C11" t="str">
            <v>LAURENDHO RADIEFCA MURDIONO</v>
          </cell>
          <cell r="D11">
            <v>93.766666666666666</v>
          </cell>
          <cell r="E11" t="str">
            <v>A</v>
          </cell>
          <cell r="F11" t="str">
            <v xml:space="preserve">Ananda Laurendho Radiefca Murdiono sangat baik dalam Mengenal dan memahami sandhangan/pangangguy aksara Jawa/carakan Madura.  Cukup dalam Mengenal, memahami dan mengidentifikasi kata berimbuhan dalam teks sesuai kaidah. </v>
          </cell>
        </row>
        <row r="12">
          <cell r="B12">
            <v>9</v>
          </cell>
          <cell r="C12" t="str">
            <v>MARSYA MAYDINA DWI RISQITA</v>
          </cell>
          <cell r="D12">
            <v>93.766666666666666</v>
          </cell>
          <cell r="E12" t="str">
            <v>A</v>
          </cell>
          <cell r="F12" t="str">
            <v xml:space="preserve">Ananda Marsya Maydina Dwi Risqita sangat baik dalam Mengenal dan memahami sandhangan/pangangguy aksara Jawa/carakan Madura.  Cukup dalam Mengenal, memahami dan mengidentifikasi kata berimbuhan dalam teks sesuai kaidah. </v>
          </cell>
        </row>
        <row r="13">
          <cell r="B13">
            <v>10</v>
          </cell>
          <cell r="C13" t="str">
            <v>MILA SARASWATI</v>
          </cell>
          <cell r="D13">
            <v>93.766666666666666</v>
          </cell>
          <cell r="E13" t="str">
            <v>A</v>
          </cell>
          <cell r="F13" t="str">
            <v xml:space="preserve">Ananda Mila Saraswati sangat baik dalam Mengenal dan memahami sandhangan/pangangguy aksara Jawa/carakan Madura.  Cukup dalam Mengenal, memahami dan mengidentifikasi kata berimbuhan dalam teks sesuai kaidah. </v>
          </cell>
        </row>
        <row r="14">
          <cell r="B14">
            <v>11</v>
          </cell>
          <cell r="C14" t="str">
            <v>MUHAMMAD ARKAN ALLY RACHMAD</v>
          </cell>
          <cell r="D14">
            <v>93.766666666666666</v>
          </cell>
          <cell r="E14" t="str">
            <v>A</v>
          </cell>
          <cell r="F14" t="str">
            <v xml:space="preserve">Ananda Muhammad Arkan Ally Rachmad sangat baik dalam Mengenal dan memahami sandhangan/pangangguy aksara Jawa/carakan Madura.  Cukup dalam Mengenal, memahami dan mengidentifikasi kata berimbuhan dalam teks sesuai kaidah. </v>
          </cell>
        </row>
        <row r="15">
          <cell r="B15">
            <v>12</v>
          </cell>
          <cell r="C15" t="str">
            <v>MUHAMMAD REVIAN ABDULLOH FAQIH</v>
          </cell>
          <cell r="D15">
            <v>93.766666666666666</v>
          </cell>
          <cell r="E15" t="str">
            <v>A</v>
          </cell>
          <cell r="F15" t="str">
            <v xml:space="preserve">Ananda Muhammad Revian Abdulloh Faqih sangat baik dalam Mengenal dan memahami sandhangan/pangangguy aksara Jawa/carakan Madura.  Cukup dalam Mengenal, memahami dan mengidentifikasi kata berimbuhan dalam teks sesuai kaidah. </v>
          </cell>
        </row>
        <row r="16">
          <cell r="B16">
            <v>13</v>
          </cell>
          <cell r="C16" t="str">
            <v>NABILA AYUNINGTIAS</v>
          </cell>
          <cell r="D16">
            <v>93.766666666666666</v>
          </cell>
          <cell r="E16" t="str">
            <v>A</v>
          </cell>
          <cell r="F16" t="str">
            <v xml:space="preserve">Ananda Nabila Ayuningtias sangat baik dalam Mengenal dan memahami sandhangan/pangangguy aksara Jawa/carakan Madura.  Cukup dalam Mengenal, memahami dan mengidentifikasi kata berimbuhan dalam teks sesuai kaidah. </v>
          </cell>
        </row>
        <row r="17">
          <cell r="B17">
            <v>14</v>
          </cell>
          <cell r="C17" t="str">
            <v>NARESWARI MASAYU PUSPANINGRUM</v>
          </cell>
          <cell r="D17">
            <v>93.766666666666666</v>
          </cell>
          <cell r="E17" t="str">
            <v>A</v>
          </cell>
          <cell r="F17" t="str">
            <v xml:space="preserve">Ananda Nareswari Masayu Puspaningrum sangat baik dalam Mengenal dan memahami sandhangan/pangangguy aksara Jawa/carakan Madura.  Cukup dalam Mengenal, memahami dan mengidentifikasi kata berimbuhan dalam teks sesuai kaidah. </v>
          </cell>
        </row>
        <row r="18">
          <cell r="B18">
            <v>15</v>
          </cell>
          <cell r="C18" t="str">
            <v>NOVA SASMYTA</v>
          </cell>
          <cell r="D18">
            <v>93.766666666666666</v>
          </cell>
          <cell r="E18" t="str">
            <v>A</v>
          </cell>
          <cell r="F18" t="str">
            <v xml:space="preserve">Ananda Nova Sasmyta sangat baik dalam Mengenal dan memahami sandhangan/pangangguy aksara Jawa/carakan Madura.  Cukup dalam Mengenal, memahami dan mengidentifikasi kata berimbuhan dalam teks sesuai kaidah. </v>
          </cell>
        </row>
        <row r="19">
          <cell r="B19">
            <v>16</v>
          </cell>
          <cell r="C19" t="str">
            <v>RIDHA RAHMATUL AULA RIDWAN</v>
          </cell>
          <cell r="D19">
            <v>93.766666666666666</v>
          </cell>
          <cell r="E19" t="str">
            <v>A</v>
          </cell>
          <cell r="F19" t="str">
            <v xml:space="preserve">Ananda Ridha Rahmatul Aula Ridwan sangat baik dalam Mengenal dan memahami sandhangan/pangangguy aksara Jawa/carakan Madura.  Cukup dalam Mengenal, memahami dan mengidentifikasi kata berimbuhan dalam teks sesuai kaidah. </v>
          </cell>
        </row>
        <row r="20">
          <cell r="B20">
            <v>17</v>
          </cell>
          <cell r="C20" t="str">
            <v>RIFDA SALSABILA PURNAMA</v>
          </cell>
          <cell r="D20">
            <v>93.766666666666666</v>
          </cell>
          <cell r="E20" t="str">
            <v>A</v>
          </cell>
          <cell r="F20" t="str">
            <v xml:space="preserve">Ananda Rifda Salsabila Purnama sangat baik dalam Mengenal dan memahami sandhangan/pangangguy aksara Jawa/carakan Madura.  Cukup dalam Mengenal, memahami dan mengidentifikasi kata berimbuhan dalam teks sesuai kaidah. </v>
          </cell>
        </row>
        <row r="21">
          <cell r="B21">
            <v>18</v>
          </cell>
          <cell r="C21" t="str">
            <v>RIZKI INTAN KURNIAENDAH</v>
          </cell>
          <cell r="D21">
            <v>93.766666666666666</v>
          </cell>
          <cell r="E21" t="str">
            <v>A</v>
          </cell>
          <cell r="F21" t="str">
            <v xml:space="preserve">Ananda Rizki Intan Kurniaendah sangat baik dalam Mengenal dan memahami sandhangan/pangangguy aksara Jawa/carakan Madura.  Cukup dalam Mengenal, memahami dan mengidentifikasi kata berimbuhan dalam teks sesuai kaidah. </v>
          </cell>
        </row>
        <row r="22">
          <cell r="B22">
            <v>19</v>
          </cell>
          <cell r="C22" t="str">
            <v>RIZKY FIRMANSYAH</v>
          </cell>
          <cell r="D22">
            <v>93.766666666666666</v>
          </cell>
          <cell r="E22" t="str">
            <v>A</v>
          </cell>
          <cell r="F22" t="str">
            <v xml:space="preserve">Ananda Rizky Firmansyah sangat baik dalam Mengenal dan memahami sandhangan/pangangguy aksara Jawa/carakan Madura.  Cukup dalam Mengenal, memahami dan mengidentifikasi kata berimbuhan dalam teks sesuai kaidah. </v>
          </cell>
        </row>
        <row r="23">
          <cell r="B23">
            <v>20</v>
          </cell>
          <cell r="C23" t="str">
            <v>SAFIRA NUR LAYLA RAMADHANI</v>
          </cell>
          <cell r="D23">
            <v>93.766666666666666</v>
          </cell>
          <cell r="E23" t="str">
            <v>A</v>
          </cell>
          <cell r="F23" t="str">
            <v xml:space="preserve">Ananda Safira Nur Layla Ramadhani sangat baik dalam Mengenal dan memahami sandhangan/pangangguy aksara Jawa/carakan Madura.  Cukup dalam Mengenal, memahami dan mengidentifikasi kata berimbuhan dalam teks sesuai kaidah. </v>
          </cell>
        </row>
        <row r="24">
          <cell r="B24">
            <v>21</v>
          </cell>
          <cell r="C24" t="str">
            <v>SHANASTRI RUFAIDA</v>
          </cell>
          <cell r="D24">
            <v>93.766666666666666</v>
          </cell>
          <cell r="E24" t="str">
            <v>A</v>
          </cell>
          <cell r="F24" t="str">
            <v xml:space="preserve">Ananda Shanastri Rufaida sangat baik dalam Mengenal dan memahami sandhangan/pangangguy aksara Jawa/carakan Madura.  Cukup dalam Mengenal, memahami dan mengidentifikasi kata berimbuhan dalam teks sesuai kaidah. </v>
          </cell>
        </row>
        <row r="25">
          <cell r="B25">
            <v>22</v>
          </cell>
          <cell r="C25" t="str">
            <v>SHIAM SAHARA</v>
          </cell>
          <cell r="D25">
            <v>93.766666666666666</v>
          </cell>
          <cell r="E25" t="str">
            <v>A</v>
          </cell>
          <cell r="F25" t="str">
            <v xml:space="preserve">Ananda Shiam Sahara sangat baik dalam Mengenal dan memahami sandhangan/pangangguy aksara Jawa/carakan Madura.  Cukup dalam Mengenal, memahami dan mengidentifikasi kata berimbuhan dalam teks sesuai kaidah. </v>
          </cell>
        </row>
        <row r="26">
          <cell r="B26">
            <v>23</v>
          </cell>
          <cell r="C26" t="str">
            <v>SUSAN APRILIA PUTRI</v>
          </cell>
          <cell r="D26">
            <v>93.766666666666666</v>
          </cell>
          <cell r="E26" t="str">
            <v>A</v>
          </cell>
          <cell r="F26" t="str">
            <v xml:space="preserve">Ananda Susan Aprilia Putri sangat baik dalam Mengenal dan memahami sandhangan/pangangguy aksara Jawa/carakan Madura.  Cukup dalam Mengenal, memahami dan mengidentifikasi kata berimbuhan dalam teks sesuai kaidah. </v>
          </cell>
        </row>
        <row r="27">
          <cell r="B27">
            <v>24</v>
          </cell>
          <cell r="C27" t="str">
            <v>SYIFAUL CHUSNA BANATU ROHMI HADI</v>
          </cell>
          <cell r="D27">
            <v>93.766666666666666</v>
          </cell>
          <cell r="E27" t="str">
            <v>A</v>
          </cell>
          <cell r="F27" t="str">
            <v xml:space="preserve">Ananda Syifaul Chusna Banatu Rohmi Hadi sangat baik dalam Mengenal dan memahami sandhangan/pangangguy aksara Jawa/carakan Madura.  Cukup dalam Mengenal, memahami dan mengidentifikasi kata berimbuhan dalam teks sesuai kaidah. </v>
          </cell>
        </row>
        <row r="28">
          <cell r="B28">
            <v>25</v>
          </cell>
          <cell r="C28" t="str">
            <v>VANESSA VICKY AYU LESTARI</v>
          </cell>
          <cell r="D28">
            <v>93.766666666666666</v>
          </cell>
          <cell r="E28" t="str">
            <v>A</v>
          </cell>
          <cell r="F28" t="str">
            <v xml:space="preserve">Ananda Vanessa Vicky Ayu Lestari sangat baik dalam Mengenal dan memahami sandhangan/pangangguy aksara Jawa/carakan Madura.  Cukup dalam Mengenal, memahami dan mengidentifikasi kata berimbuhan dalam teks sesuai kaidah. </v>
          </cell>
        </row>
        <row r="29">
          <cell r="B29">
            <v>26</v>
          </cell>
          <cell r="C29" t="str">
            <v>WIBI NUR FIRMANSYAH</v>
          </cell>
          <cell r="D29">
            <v>93.766666666666666</v>
          </cell>
          <cell r="E29" t="str">
            <v>A</v>
          </cell>
          <cell r="F29" t="str">
            <v xml:space="preserve">Ananda Wibi Nur Firmansyah sangat baik dalam Mengenal dan memahami sandhangan/pangangguy aksara Jawa/carakan Madura.  Cukup dalam Mengenal, memahami dan mengidentifikasi kata berimbuhan dalam teks sesuai kaidah. </v>
          </cell>
        </row>
        <row r="30">
          <cell r="B30">
            <v>27</v>
          </cell>
          <cell r="C30" t="str">
            <v>ZULFIDA NURUL MAZIDAH</v>
          </cell>
          <cell r="D30">
            <v>87.119047619047606</v>
          </cell>
          <cell r="E30" t="str">
            <v>B</v>
          </cell>
          <cell r="F30" t="str">
            <v xml:space="preserve">Ananda Zulfida Nurul Mazidah sangat baik dalam Mengenal dan memahami sandhangan/pangangguy aksara Jawa/carakan Madura.  Perlu bimbingan dalam . </v>
          </cell>
        </row>
        <row r="31">
          <cell r="B31">
            <v>28</v>
          </cell>
          <cell r="C31" t="str">
            <v>AZKA AFINA KHOIRUL IZA</v>
          </cell>
          <cell r="D31">
            <v>93.766666666666666</v>
          </cell>
          <cell r="E31" t="str">
            <v>A</v>
          </cell>
          <cell r="F31" t="str">
            <v xml:space="preserve">Ananda Azka Afina Khoirul Iza sangat baik dalam Mengenal dan memahami sandhangan/pangangguy aksara Jawa/carakan Madura.  Cukup dalam Mengenal, memahami dan mengidentifikasi kata berimbuhan dalam teks sesuai kaidah. </v>
          </cell>
        </row>
        <row r="32">
          <cell r="B32">
            <v>29</v>
          </cell>
          <cell r="C32" t="str">
            <v>BAGUS WIDA KANAKA</v>
          </cell>
          <cell r="D32">
            <v>93.766666666666666</v>
          </cell>
          <cell r="E32" t="str">
            <v>A</v>
          </cell>
          <cell r="F32" t="str">
            <v xml:space="preserve">Ananda Bagus Wida Kanaka sangat baik dalam Mengenal dan memahami sandhangan/pangangguy aksara Jawa/carakan Madura.  Cukup dalam Mengenal, memahami dan mengidentifikasi kata berimbuhan dalam teks sesuai kaidah. </v>
          </cell>
        </row>
        <row r="33">
          <cell r="B33">
            <v>30</v>
          </cell>
          <cell r="C33" t="str">
            <v>DENI FIRYA ATHALLAH PRADINAYA</v>
          </cell>
          <cell r="D33">
            <v>93.766666666666666</v>
          </cell>
          <cell r="E33" t="str">
            <v>A</v>
          </cell>
          <cell r="F33" t="str">
            <v xml:space="preserve">Ananda Deni Firya Athallah Pradinaya sangat baik dalam Mengenal dan memahami sandhangan/pangangguy aksara Jawa/carakan Madura.  Cukup dalam Mengenal, memahami dan mengidentifikasi kata berimbuhan dalam teks sesuai kaidah. </v>
          </cell>
        </row>
        <row r="34">
          <cell r="B34">
            <v>31</v>
          </cell>
          <cell r="C34" t="str">
            <v>DEWI GALUH MULANSARI</v>
          </cell>
          <cell r="D34">
            <v>93.766666666666666</v>
          </cell>
          <cell r="E34" t="str">
            <v>A</v>
          </cell>
          <cell r="F34" t="str">
            <v xml:space="preserve">Ananda Dewi Galuh Mulansari sangat baik dalam Mengenal dan memahami sandhangan/pangangguy aksara Jawa/carakan Madura.  Cukup dalam Mengenal, memahami dan mengidentifikasi kata berimbuhan dalam teks sesuai kaidah. </v>
          </cell>
        </row>
        <row r="35">
          <cell r="B35">
            <v>32</v>
          </cell>
          <cell r="C35" t="str">
            <v>DIAN PUJI LESTARI</v>
          </cell>
          <cell r="D35">
            <v>93.766666666666666</v>
          </cell>
          <cell r="E35" t="str">
            <v>A</v>
          </cell>
          <cell r="F35" t="str">
            <v xml:space="preserve">Ananda Dian Puji Lestari sangat baik dalam Mengenal dan memahami sandhangan/pangangguy aksara Jawa/carakan Madura.  Cukup dalam Mengenal, memahami dan mengidentifikasi kata berimbuhan dalam teks sesuai kaidah. </v>
          </cell>
        </row>
        <row r="36">
          <cell r="B36">
            <v>33</v>
          </cell>
          <cell r="C36" t="str">
            <v>Hafidz Langgeng Prasetyo</v>
          </cell>
          <cell r="D36">
            <v>93.766666666666666</v>
          </cell>
          <cell r="E36" t="str">
            <v>A</v>
          </cell>
          <cell r="F36" t="str">
            <v xml:space="preserve">Ananda Hafidz Langgeng Prasetyo sangat baik dalam Mengenal dan memahami sandhangan/pangangguy aksara Jawa/carakan Madura.  Cukup dalam Mengenal, memahami dan mengidentifikasi kata berimbuhan dalam teks sesuai kaidah. </v>
          </cell>
        </row>
        <row r="37">
          <cell r="B37">
            <v>34</v>
          </cell>
          <cell r="C37" t="str">
            <v>JALU ARTHA AJI MANGGALA HANDOKO</v>
          </cell>
          <cell r="D37">
            <v>93.766666666666666</v>
          </cell>
          <cell r="E37" t="str">
            <v>A</v>
          </cell>
          <cell r="F37" t="str">
            <v xml:space="preserve">Ananda Jalu Artha Aji Manggala Handoko sangat baik dalam Mengenal dan memahami sandhangan/pangangguy aksara Jawa/carakan Madura.  Cukup dalam Mengenal, memahami dan mengidentifikasi kata berimbuhan dalam teks sesuai kaidah. </v>
          </cell>
        </row>
        <row r="38">
          <cell r="B38">
            <v>35</v>
          </cell>
          <cell r="C38" t="str">
            <v>LAURENDHO RADIEFCA MURDIONO</v>
          </cell>
          <cell r="D38">
            <v>93.766666666666666</v>
          </cell>
          <cell r="E38" t="str">
            <v>A</v>
          </cell>
          <cell r="F38" t="str">
            <v xml:space="preserve">Ananda Laurendho Radiefca Murdiono sangat baik dalam Mengenal dan memahami sandhangan/pangangguy aksara Jawa/carakan Madura.  Cukup dalam Mengenal, memahami dan mengidentifikasi kata berimbuhan dalam teks sesuai kaidah. </v>
          </cell>
        </row>
        <row r="39">
          <cell r="B39">
            <v>36</v>
          </cell>
          <cell r="C39" t="str">
            <v>MARSYA MAYDINA DWI RISQITA</v>
          </cell>
          <cell r="D39">
            <v>93.766666666666666</v>
          </cell>
          <cell r="E39" t="str">
            <v>A</v>
          </cell>
          <cell r="F39" t="str">
            <v xml:space="preserve">Ananda Marsya Maydina Dwi Risqita sangat baik dalam Mengenal dan memahami sandhangan/pangangguy aksara Jawa/carakan Madura.  Cukup dalam Mengenal, memahami dan mengidentifikasi kata berimbuhan dalam teks sesuai kaidah. </v>
          </cell>
        </row>
        <row r="40">
          <cell r="B40">
            <v>37</v>
          </cell>
          <cell r="C40" t="str">
            <v>MILA SARASWATI</v>
          </cell>
          <cell r="D40">
            <v>93.766666666666666</v>
          </cell>
          <cell r="E40" t="str">
            <v>A</v>
          </cell>
          <cell r="F40" t="str">
            <v xml:space="preserve">Ananda Mila Saraswati sangat baik dalam Mengenal dan memahami sandhangan/pangangguy aksara Jawa/carakan Madura.  Cukup dalam Mengenal, memahami dan mengidentifikasi kata berimbuhan dalam teks sesuai kaidah. </v>
          </cell>
        </row>
        <row r="41">
          <cell r="B41">
            <v>38</v>
          </cell>
          <cell r="C41" t="str">
            <v>MUHAMMAD ARKAN ALLY RACHMAD</v>
          </cell>
          <cell r="D41">
            <v>93.766666666666666</v>
          </cell>
          <cell r="E41" t="str">
            <v>A</v>
          </cell>
          <cell r="F41" t="str">
            <v xml:space="preserve">Ananda Muhammad Arkan Ally Rachmad sangat baik dalam Mengenal dan memahami sandhangan/pangangguy aksara Jawa/carakan Madura.  Cukup dalam Mengenal, memahami dan mengidentifikasi kata berimbuhan dalam teks sesuai kaidah. </v>
          </cell>
        </row>
        <row r="42">
          <cell r="B42">
            <v>39</v>
          </cell>
          <cell r="C42" t="str">
            <v>MUHAMMAD REVIAN ABDULLOH FAQIH</v>
          </cell>
          <cell r="D42">
            <v>93.766666666666666</v>
          </cell>
          <cell r="E42" t="str">
            <v>A</v>
          </cell>
          <cell r="F42" t="str">
            <v xml:space="preserve">Ananda Muhammad Revian Abdulloh Faqih sangat baik dalam Mengenal dan memahami sandhangan/pangangguy aksara Jawa/carakan Madura.  Cukup dalam Mengenal, memahami dan mengidentifikasi kata berimbuhan dalam teks sesuai kaidah. </v>
          </cell>
        </row>
        <row r="43">
          <cell r="B43">
            <v>40</v>
          </cell>
          <cell r="C43" t="str">
            <v>NABILA AYUNINGTIAS</v>
          </cell>
          <cell r="D43">
            <v>93.766666666666666</v>
          </cell>
          <cell r="E43" t="str">
            <v>A</v>
          </cell>
          <cell r="F43" t="str">
            <v xml:space="preserve">Ananda Nabila Ayuningtias sangat baik dalam Mengenal dan memahami sandhangan/pangangguy aksara Jawa/carakan Madura.  Cukup dalam Mengenal, memahami dan mengidentifikasi kata berimbuhan dalam teks sesuai kaidah. </v>
          </cell>
        </row>
        <row r="44">
          <cell r="B44">
            <v>41</v>
          </cell>
          <cell r="C44" t="str">
            <v>NARESWARI MASAYU PUSPANINGRUM</v>
          </cell>
          <cell r="D44">
            <v>93.766666666666666</v>
          </cell>
          <cell r="E44" t="str">
            <v>A</v>
          </cell>
          <cell r="F44" t="str">
            <v xml:space="preserve">Ananda Nareswari Masayu Puspaningrum sangat baik dalam Mengenal dan memahami sandhangan/pangangguy aksara Jawa/carakan Madura.  Cukup dalam Mengenal, memahami dan mengidentifikasi kata berimbuhan dalam teks sesuai kaidah. </v>
          </cell>
        </row>
        <row r="45">
          <cell r="B45">
            <v>42</v>
          </cell>
          <cell r="C45" t="str">
            <v>NOVA SASMYTA</v>
          </cell>
          <cell r="D45">
            <v>93.766666666666666</v>
          </cell>
          <cell r="E45" t="str">
            <v>A</v>
          </cell>
          <cell r="F45" t="str">
            <v xml:space="preserve">Ananda Nova Sasmyta sangat baik dalam Mengenal dan memahami sandhangan/pangangguy aksara Jawa/carakan Madura.  Cukup dalam Mengenal, memahami dan mengidentifikasi kata berimbuhan dalam teks sesuai kaidah. </v>
          </cell>
        </row>
        <row r="46">
          <cell r="B46">
            <v>43</v>
          </cell>
          <cell r="C46" t="str">
            <v>RIDHA RAHMATUL AULA RIDWAN</v>
          </cell>
          <cell r="D46">
            <v>93.766666666666666</v>
          </cell>
          <cell r="E46" t="str">
            <v>A</v>
          </cell>
          <cell r="F46" t="str">
            <v xml:space="preserve">Ananda Ridha Rahmatul Aula Ridwan sangat baik dalam Mengenal dan memahami sandhangan/pangangguy aksara Jawa/carakan Madura.  Cukup dalam Mengenal, memahami dan mengidentifikasi kata berimbuhan dalam teks sesuai kaidah. </v>
          </cell>
        </row>
        <row r="47">
          <cell r="B47">
            <v>44</v>
          </cell>
          <cell r="C47" t="str">
            <v>RIFDA SALSABILA PURNAMA</v>
          </cell>
          <cell r="D47">
            <v>93.766666666666666</v>
          </cell>
          <cell r="E47" t="str">
            <v>A</v>
          </cell>
          <cell r="F47" t="str">
            <v xml:space="preserve">Ananda Rifda Salsabila Purnama sangat baik dalam Mengenal dan memahami sandhangan/pangangguy aksara Jawa/carakan Madura.  Cukup dalam Mengenal, memahami dan mengidentifikasi kata berimbuhan dalam teks sesuai kaidah. </v>
          </cell>
        </row>
        <row r="48">
          <cell r="B48">
            <v>45</v>
          </cell>
          <cell r="C48" t="str">
            <v>RIZKI INTAN KURNIAENDAH</v>
          </cell>
          <cell r="D48">
            <v>93.766666666666666</v>
          </cell>
          <cell r="E48" t="str">
            <v>A</v>
          </cell>
          <cell r="F48" t="str">
            <v xml:space="preserve">Ananda Rizki Intan Kurniaendah sangat baik dalam Mengenal dan memahami sandhangan/pangangguy aksara Jawa/carakan Madura.  Cukup dalam Mengenal, memahami dan mengidentifikasi kata berimbuhan dalam teks sesuai kaidah. </v>
          </cell>
        </row>
        <row r="49">
          <cell r="B49">
            <v>46</v>
          </cell>
          <cell r="C49" t="str">
            <v>RIZKY FIRMANSYAH</v>
          </cell>
          <cell r="D49">
            <v>93.766666666666666</v>
          </cell>
          <cell r="E49" t="str">
            <v>A</v>
          </cell>
          <cell r="F49" t="str">
            <v xml:space="preserve">Ananda Rizky Firmansyah sangat baik dalam Mengenal dan memahami sandhangan/pangangguy aksara Jawa/carakan Madura.  Cukup dalam Mengenal, memahami dan mengidentifikasi kata berimbuhan dalam teks sesuai kaidah. </v>
          </cell>
        </row>
        <row r="50">
          <cell r="B50">
            <v>47</v>
          </cell>
          <cell r="C50" t="str">
            <v>SAFIRA NUR LAYLA RAMADHANI</v>
          </cell>
          <cell r="D50">
            <v>93.766666666666666</v>
          </cell>
          <cell r="E50" t="str">
            <v>A</v>
          </cell>
          <cell r="F50" t="str">
            <v xml:space="preserve">Ananda Safira Nur Layla Ramadhani sangat baik dalam Mengenal dan memahami sandhangan/pangangguy aksara Jawa/carakan Madura.  Cukup dalam Mengenal, memahami dan mengidentifikasi kata berimbuhan dalam teks sesuai kaidah. </v>
          </cell>
        </row>
        <row r="51">
          <cell r="B51">
            <v>48</v>
          </cell>
          <cell r="C51" t="str">
            <v>SHANASTRI RUFAIDA</v>
          </cell>
          <cell r="D51">
            <v>93.766666666666666</v>
          </cell>
          <cell r="E51" t="str">
            <v>A</v>
          </cell>
          <cell r="F51" t="str">
            <v xml:space="preserve">Ananda Shanastri Rufaida sangat baik dalam Mengenal dan memahami sandhangan/pangangguy aksara Jawa/carakan Madura.  Cukup dalam Mengenal, memahami dan mengidentifikasi kata berimbuhan dalam teks sesuai kaidah. </v>
          </cell>
        </row>
        <row r="52">
          <cell r="B52">
            <v>49</v>
          </cell>
          <cell r="C52" t="str">
            <v>SHIAM SAHARA</v>
          </cell>
          <cell r="D52">
            <v>93.766666666666666</v>
          </cell>
          <cell r="E52" t="str">
            <v>A</v>
          </cell>
          <cell r="F52" t="str">
            <v xml:space="preserve">Ananda Shiam Sahara sangat baik dalam Mengenal dan memahami sandhangan/pangangguy aksara Jawa/carakan Madura.  Cukup dalam Mengenal, memahami dan mengidentifikasi kata berimbuhan dalam teks sesuai kaidah. </v>
          </cell>
        </row>
        <row r="53">
          <cell r="B53">
            <v>50</v>
          </cell>
          <cell r="C53" t="str">
            <v>SUSAN APRILIA PUTRI</v>
          </cell>
          <cell r="D53">
            <v>93.766666666666666</v>
          </cell>
          <cell r="E53" t="str">
            <v>A</v>
          </cell>
          <cell r="F53" t="str">
            <v xml:space="preserve">Ananda Susan Aprilia Putri sangat baik dalam Mengenal dan memahami sandhangan/pangangguy aksara Jawa/carakan Madura.  Cukup dalam Mengenal, memahami dan mengidentifikasi kata berimbuhan dalam teks sesuai kaidah. </v>
          </cell>
        </row>
      </sheetData>
      <sheetData sheetId="35"/>
      <sheetData sheetId="36">
        <row r="4">
          <cell r="B4">
            <v>1</v>
          </cell>
          <cell r="C4" t="str">
            <v>AZKA AFINA KHOIRUL IZA</v>
          </cell>
          <cell r="D4">
            <v>95.119047619047606</v>
          </cell>
          <cell r="E4" t="str">
            <v>A</v>
          </cell>
          <cell r="F4" t="str">
            <v xml:space="preserve">Ananda Azka Afina Khoirul Iza sangat baik dalam Menggali isi dan amanat puisi yang disajikan secara lisan dan tulis dengan tujuan untuk kesenangan.  Sangat baik dalam Menggali pengetahuan baru yang terdapat pada teks nonfiksi. </v>
          </cell>
        </row>
        <row r="5">
          <cell r="B5">
            <v>2</v>
          </cell>
          <cell r="C5" t="str">
            <v>BAGUS WIDA KANAKA</v>
          </cell>
          <cell r="D5">
            <v>59.416666666666671</v>
          </cell>
          <cell r="E5" t="str">
            <v>D</v>
          </cell>
          <cell r="F5" t="str">
            <v xml:space="preserve">Ananda Bagus Wida Kanaka perlu bimbingan dalam Menggali isi dan amanat puisi yang disajikan secara lisan dan tulis dengan tujuan untuk kesenangan.  Perlu bimbingan dalam Menggali pengetahuan baru yang terdapat pada teks nonfiksi. </v>
          </cell>
        </row>
        <row r="6">
          <cell r="B6">
            <v>3</v>
          </cell>
          <cell r="C6" t="str">
            <v>DENI FIRYA ATHALLAH PRADINAYA</v>
          </cell>
          <cell r="D6">
            <v>78.458333333333329</v>
          </cell>
          <cell r="E6" t="str">
            <v>C</v>
          </cell>
          <cell r="F6" t="str">
            <v xml:space="preserve">Ananda Deni Firya Athallah Pradinaya sangat baik dalam Menggali isi dan amanat puisi yang disajikan secara lisan dan tulis dengan tujuan untuk kesenangan.  Perlu bimbingan dalam Mencermati tokoh-tokoh yang terdapat pada teks fiksi. </v>
          </cell>
        </row>
        <row r="7">
          <cell r="B7">
            <v>4</v>
          </cell>
          <cell r="C7" t="str">
            <v>DEWI GALUH MULANSARI</v>
          </cell>
          <cell r="D7">
            <v>78.458333333333329</v>
          </cell>
          <cell r="E7" t="str">
            <v>C</v>
          </cell>
          <cell r="F7" t="str">
            <v xml:space="preserve">Ananda Dewi Galuh Mulansari sangat baik dalam Menggali isi dan amanat puisi yang disajikan secara lisan dan tulis dengan tujuan untuk kesenangan.  Perlu bimbingan dalam Mencermati tokoh-tokoh yang terdapat pada teks fiksi. </v>
          </cell>
        </row>
        <row r="8">
          <cell r="B8">
            <v>5</v>
          </cell>
          <cell r="C8" t="str">
            <v>DIAN PUJI LESTARI</v>
          </cell>
          <cell r="D8">
            <v>78.458333333333329</v>
          </cell>
          <cell r="E8" t="str">
            <v>C</v>
          </cell>
          <cell r="F8" t="str">
            <v xml:space="preserve">Ananda Dian Puji Lestari sangat baik dalam Menggali isi dan amanat puisi yang disajikan secara lisan dan tulis dengan tujuan untuk kesenangan.  Perlu bimbingan dalam Mencermati tokoh-tokoh yang terdapat pada teks fiksi. </v>
          </cell>
        </row>
        <row r="9">
          <cell r="B9">
            <v>6</v>
          </cell>
          <cell r="C9" t="str">
            <v>Hafidz Langgeng Prasetyo</v>
          </cell>
          <cell r="D9">
            <v>78.458333333333329</v>
          </cell>
          <cell r="E9" t="str">
            <v>C</v>
          </cell>
          <cell r="F9" t="str">
            <v xml:space="preserve">Ananda Hafidz Langgeng Prasetyo sangat baik dalam Menggali isi dan amanat puisi yang disajikan secara lisan dan tulis dengan tujuan untuk kesenangan.  Perlu bimbingan dalam Mencermati tokoh-tokoh yang terdapat pada teks fiksi. </v>
          </cell>
        </row>
        <row r="10">
          <cell r="B10">
            <v>7</v>
          </cell>
          <cell r="C10" t="str">
            <v>JALU ARTHA AJI MANGGALA HANDOKO</v>
          </cell>
          <cell r="D10">
            <v>78.458333333333329</v>
          </cell>
          <cell r="E10" t="str">
            <v>C</v>
          </cell>
          <cell r="F10" t="str">
            <v xml:space="preserve">Ananda Jalu Artha Aji Manggala Handoko sangat baik dalam Menggali isi dan amanat puisi yang disajikan secara lisan dan tulis dengan tujuan untuk kesenangan.  Perlu bimbingan dalam Mencermati tokoh-tokoh yang terdapat pada teks fiksi. </v>
          </cell>
        </row>
        <row r="11">
          <cell r="B11">
            <v>8</v>
          </cell>
          <cell r="C11" t="str">
            <v>LAURENDHO RADIEFCA MURDIONO</v>
          </cell>
          <cell r="D11">
            <v>78.458333333333329</v>
          </cell>
          <cell r="E11" t="str">
            <v>C</v>
          </cell>
          <cell r="F11" t="str">
            <v xml:space="preserve">Ananda Laurendho Radiefca Murdiono sangat baik dalam Menggali isi dan amanat puisi yang disajikan secara lisan dan tulis dengan tujuan untuk kesenangan.  Perlu bimbingan dalam Mencermati tokoh-tokoh yang terdapat pada teks fiksi. </v>
          </cell>
        </row>
        <row r="12">
          <cell r="B12">
            <v>9</v>
          </cell>
          <cell r="C12" t="str">
            <v>MARSYA MAYDINA DWI RISQITA</v>
          </cell>
          <cell r="D12">
            <v>78.458333333333329</v>
          </cell>
          <cell r="E12" t="str">
            <v>C</v>
          </cell>
          <cell r="F12" t="str">
            <v xml:space="preserve">Ananda Marsya Maydina Dwi Risqita sangat baik dalam Menggali isi dan amanat puisi yang disajikan secara lisan dan tulis dengan tujuan untuk kesenangan.  Perlu bimbingan dalam Mencermati tokoh-tokoh yang terdapat pada teks fiksi. </v>
          </cell>
        </row>
        <row r="13">
          <cell r="B13">
            <v>10</v>
          </cell>
          <cell r="C13" t="str">
            <v>MILA SARASWATI</v>
          </cell>
          <cell r="D13">
            <v>78.458333333333329</v>
          </cell>
          <cell r="E13" t="str">
            <v>C</v>
          </cell>
          <cell r="F13" t="str">
            <v xml:space="preserve">Ananda Mila Saraswati sangat baik dalam Menggali isi dan amanat puisi yang disajikan secara lisan dan tulis dengan tujuan untuk kesenangan.  Perlu bimbingan dalam Mencermati tokoh-tokoh yang terdapat pada teks fiksi. </v>
          </cell>
        </row>
        <row r="14">
          <cell r="B14">
            <v>11</v>
          </cell>
          <cell r="C14" t="str">
            <v>MUHAMMAD ARKAN ALLY RACHMAD</v>
          </cell>
          <cell r="D14">
            <v>78.458333333333329</v>
          </cell>
          <cell r="E14" t="str">
            <v>C</v>
          </cell>
          <cell r="F14" t="str">
            <v xml:space="preserve">Ananda Muhammad Arkan Ally Rachmad sangat baik dalam Menggali isi dan amanat puisi yang disajikan secara lisan dan tulis dengan tujuan untuk kesenangan.  Perlu bimbingan dalam Mencermati tokoh-tokoh yang terdapat pada teks fiksi. </v>
          </cell>
        </row>
        <row r="15">
          <cell r="B15">
            <v>12</v>
          </cell>
          <cell r="C15" t="str">
            <v>MUHAMMAD REVIAN ABDULLOH FAQIH</v>
          </cell>
          <cell r="D15">
            <v>78.458333333333329</v>
          </cell>
          <cell r="E15" t="str">
            <v>C</v>
          </cell>
          <cell r="F15" t="str">
            <v xml:space="preserve">Ananda Muhammad Revian Abdulloh Faqih sangat baik dalam Menggali isi dan amanat puisi yang disajikan secara lisan dan tulis dengan tujuan untuk kesenangan.  Perlu bimbingan dalam Mencermati tokoh-tokoh yang terdapat pada teks fiksi. </v>
          </cell>
        </row>
        <row r="16">
          <cell r="B16">
            <v>13</v>
          </cell>
          <cell r="C16" t="str">
            <v>NABILA AYUNINGTIAS</v>
          </cell>
          <cell r="D16">
            <v>78.458333333333329</v>
          </cell>
          <cell r="E16" t="str">
            <v>C</v>
          </cell>
          <cell r="F16" t="str">
            <v xml:space="preserve">Ananda Nabila Ayuningtias sangat baik dalam Menggali isi dan amanat puisi yang disajikan secara lisan dan tulis dengan tujuan untuk kesenangan.  Perlu bimbingan dalam Mencermati tokoh-tokoh yang terdapat pada teks fiksi. </v>
          </cell>
        </row>
        <row r="17">
          <cell r="B17">
            <v>14</v>
          </cell>
          <cell r="C17" t="str">
            <v>NARESWARI MASAYU PUSPANINGRUM</v>
          </cell>
          <cell r="D17">
            <v>78.458333333333329</v>
          </cell>
          <cell r="E17" t="str">
            <v>C</v>
          </cell>
          <cell r="F17" t="str">
            <v xml:space="preserve">Ananda Nareswari Masayu Puspaningrum sangat baik dalam Menggali isi dan amanat puisi yang disajikan secara lisan dan tulis dengan tujuan untuk kesenangan.  Perlu bimbingan dalam Mencermati tokoh-tokoh yang terdapat pada teks fiksi. </v>
          </cell>
        </row>
        <row r="18">
          <cell r="B18">
            <v>15</v>
          </cell>
          <cell r="C18" t="str">
            <v>NOVA SASMYTA</v>
          </cell>
          <cell r="D18">
            <v>78.458333333333329</v>
          </cell>
          <cell r="E18" t="str">
            <v>C</v>
          </cell>
          <cell r="F18" t="str">
            <v xml:space="preserve">Ananda Nova Sasmyta sangat baik dalam Menggali isi dan amanat puisi yang disajikan secara lisan dan tulis dengan tujuan untuk kesenangan.  Perlu bimbingan dalam Mencermati tokoh-tokoh yang terdapat pada teks fiksi. </v>
          </cell>
        </row>
        <row r="19">
          <cell r="B19">
            <v>16</v>
          </cell>
          <cell r="C19" t="str">
            <v>RIDHA RAHMATUL AULA RIDWAN</v>
          </cell>
          <cell r="D19">
            <v>78.458333333333329</v>
          </cell>
          <cell r="E19" t="str">
            <v>C</v>
          </cell>
          <cell r="F19" t="str">
            <v xml:space="preserve">Ananda Ridha Rahmatul Aula Ridwan sangat baik dalam Menggali isi dan amanat puisi yang disajikan secara lisan dan tulis dengan tujuan untuk kesenangan.  Perlu bimbingan dalam Mencermati tokoh-tokoh yang terdapat pada teks fiksi. </v>
          </cell>
        </row>
        <row r="20">
          <cell r="B20">
            <v>17</v>
          </cell>
          <cell r="C20" t="str">
            <v>RIFDA SALSABILA PURNAMA</v>
          </cell>
          <cell r="D20">
            <v>78.458333333333329</v>
          </cell>
          <cell r="E20" t="str">
            <v>C</v>
          </cell>
          <cell r="F20" t="str">
            <v xml:space="preserve">Ananda Rifda Salsabila Purnama sangat baik dalam Menggali isi dan amanat puisi yang disajikan secara lisan dan tulis dengan tujuan untuk kesenangan.  Perlu bimbingan dalam Mencermati tokoh-tokoh yang terdapat pada teks fiksi. </v>
          </cell>
        </row>
        <row r="21">
          <cell r="B21">
            <v>18</v>
          </cell>
          <cell r="C21" t="str">
            <v>RIZKI INTAN KURNIAENDAH</v>
          </cell>
          <cell r="D21">
            <v>78.458333333333329</v>
          </cell>
          <cell r="E21" t="str">
            <v>C</v>
          </cell>
          <cell r="F21" t="str">
            <v xml:space="preserve">Ananda Rizki Intan Kurniaendah sangat baik dalam Menggali isi dan amanat puisi yang disajikan secara lisan dan tulis dengan tujuan untuk kesenangan.  Perlu bimbingan dalam Mencermati tokoh-tokoh yang terdapat pada teks fiksi. </v>
          </cell>
        </row>
        <row r="22">
          <cell r="B22">
            <v>19</v>
          </cell>
          <cell r="C22" t="str">
            <v>RIZKY FIRMANSYAH</v>
          </cell>
          <cell r="D22">
            <v>78.458333333333329</v>
          </cell>
          <cell r="E22" t="str">
            <v>C</v>
          </cell>
          <cell r="F22" t="str">
            <v xml:space="preserve">Ananda Rizky Firmansyah sangat baik dalam Menggali isi dan amanat puisi yang disajikan secara lisan dan tulis dengan tujuan untuk kesenangan.  Perlu bimbingan dalam Mencermati tokoh-tokoh yang terdapat pada teks fiksi. </v>
          </cell>
        </row>
        <row r="23">
          <cell r="B23">
            <v>20</v>
          </cell>
          <cell r="C23" t="str">
            <v>SAFIRA NUR LAYLA RAMADHANI</v>
          </cell>
          <cell r="D23">
            <v>78.458333333333329</v>
          </cell>
          <cell r="E23" t="str">
            <v>C</v>
          </cell>
          <cell r="F23" t="str">
            <v xml:space="preserve">Ananda Safira Nur Layla Ramadhani sangat baik dalam Menggali isi dan amanat puisi yang disajikan secara lisan dan tulis dengan tujuan untuk kesenangan.  Perlu bimbingan dalam Mencermati tokoh-tokoh yang terdapat pada teks fiksi. </v>
          </cell>
        </row>
        <row r="24">
          <cell r="B24">
            <v>21</v>
          </cell>
          <cell r="C24" t="str">
            <v>SHANASTRI RUFAIDA</v>
          </cell>
          <cell r="D24">
            <v>78.458333333333329</v>
          </cell>
          <cell r="E24" t="str">
            <v>C</v>
          </cell>
          <cell r="F24" t="str">
            <v xml:space="preserve">Ananda Shanastri Rufaida sangat baik dalam Menggali isi dan amanat puisi yang disajikan secara lisan dan tulis dengan tujuan untuk kesenangan.  Perlu bimbingan dalam Mencermati tokoh-tokoh yang terdapat pada teks fiksi. </v>
          </cell>
        </row>
        <row r="25">
          <cell r="B25">
            <v>22</v>
          </cell>
          <cell r="C25" t="str">
            <v>SHIAM SAHARA</v>
          </cell>
          <cell r="D25">
            <v>78.458333333333329</v>
          </cell>
          <cell r="E25" t="str">
            <v>C</v>
          </cell>
          <cell r="F25" t="str">
            <v xml:space="preserve">Ananda Shiam Sahara sangat baik dalam Menggali isi dan amanat puisi yang disajikan secara lisan dan tulis dengan tujuan untuk kesenangan.  Perlu bimbingan dalam Mencermati tokoh-tokoh yang terdapat pada teks fiksi. </v>
          </cell>
        </row>
        <row r="26">
          <cell r="B26">
            <v>23</v>
          </cell>
          <cell r="C26" t="str">
            <v>SUSAN APRILIA PUTRI</v>
          </cell>
          <cell r="D26">
            <v>78.458333333333329</v>
          </cell>
          <cell r="E26" t="str">
            <v>C</v>
          </cell>
          <cell r="F26" t="str">
            <v xml:space="preserve">Ananda Susan Aprilia Putri sangat baik dalam Menggali isi dan amanat puisi yang disajikan secara lisan dan tulis dengan tujuan untuk kesenangan.  Perlu bimbingan dalam Mencermati tokoh-tokoh yang terdapat pada teks fiksi. </v>
          </cell>
        </row>
        <row r="27">
          <cell r="B27">
            <v>24</v>
          </cell>
          <cell r="C27" t="str">
            <v>SYIFAUL CHUSNA BANATU ROHMI HADI</v>
          </cell>
          <cell r="D27">
            <v>78.458333333333329</v>
          </cell>
          <cell r="E27" t="str">
            <v>C</v>
          </cell>
          <cell r="F27" t="str">
            <v xml:space="preserve">Ananda Syifaul Chusna Banatu Rohmi Hadi sangat baik dalam Menggali isi dan amanat puisi yang disajikan secara lisan dan tulis dengan tujuan untuk kesenangan.  Perlu bimbingan dalam Mencermati tokoh-tokoh yang terdapat pada teks fiksi. </v>
          </cell>
        </row>
        <row r="28">
          <cell r="B28">
            <v>25</v>
          </cell>
          <cell r="C28" t="str">
            <v>VANESSA VICKY AYU LESTARI</v>
          </cell>
          <cell r="D28">
            <v>78.458333333333329</v>
          </cell>
          <cell r="E28" t="str">
            <v>C</v>
          </cell>
          <cell r="F28" t="str">
            <v xml:space="preserve">Ananda Vanessa Vicky Ayu Lestari sangat baik dalam Menggali isi dan amanat puisi yang disajikan secara lisan dan tulis dengan tujuan untuk kesenangan.  Perlu bimbingan dalam Mencermati tokoh-tokoh yang terdapat pada teks fiksi. </v>
          </cell>
        </row>
        <row r="29">
          <cell r="B29">
            <v>26</v>
          </cell>
          <cell r="C29" t="str">
            <v>WIBI NUR FIRMANSYAH</v>
          </cell>
          <cell r="D29">
            <v>78.458333333333329</v>
          </cell>
          <cell r="E29" t="str">
            <v>C</v>
          </cell>
          <cell r="F29" t="str">
            <v xml:space="preserve">Ananda Wibi Nur Firmansyah sangat baik dalam Menggali isi dan amanat puisi yang disajikan secara lisan dan tulis dengan tujuan untuk kesenangan.  Perlu bimbingan dalam Mencermati tokoh-tokoh yang terdapat pada teks fiksi. </v>
          </cell>
        </row>
        <row r="30">
          <cell r="B30">
            <v>27</v>
          </cell>
          <cell r="C30" t="str">
            <v>ZULFIDA NURUL MAZIDAH</v>
          </cell>
          <cell r="D30">
            <v>78.458333333333329</v>
          </cell>
          <cell r="E30" t="str">
            <v>C</v>
          </cell>
          <cell r="F30" t="str">
            <v xml:space="preserve">Ananda Zulfida Nurul Mazidah sangat baik dalam Menggali isi dan amanat puisi yang disajikan secara lisan dan tulis dengan tujuan untuk kesenangan.  Perlu bimbingan dalam Mencermati tokoh-tokoh yang terdapat pada teks fiksi. </v>
          </cell>
        </row>
        <row r="31">
          <cell r="B31">
            <v>28</v>
          </cell>
          <cell r="C31" t="str">
            <v>AZKA AFINA KHOIRUL IZA</v>
          </cell>
          <cell r="D31">
            <v>78.458333333333329</v>
          </cell>
          <cell r="E31" t="str">
            <v>C</v>
          </cell>
          <cell r="F31" t="str">
            <v xml:space="preserve">Ananda Azka Afina Khoirul Iza sangat baik dalam Menggali isi dan amanat puisi yang disajikan secara lisan dan tulis dengan tujuan untuk kesenangan.  Perlu bimbingan dalam Mencermati tokoh-tokoh yang terdapat pada teks fiksi. </v>
          </cell>
        </row>
        <row r="32">
          <cell r="B32">
            <v>29</v>
          </cell>
          <cell r="C32" t="str">
            <v>BAGUS WIDA KANAKA</v>
          </cell>
          <cell r="D32">
            <v>78.458333333333329</v>
          </cell>
          <cell r="E32" t="str">
            <v>C</v>
          </cell>
          <cell r="F32" t="str">
            <v xml:space="preserve">Ananda Bagus Wida Kanaka sangat baik dalam Menggali isi dan amanat puisi yang disajikan secara lisan dan tulis dengan tujuan untuk kesenangan.  Perlu bimbingan dalam Mencermati tokoh-tokoh yang terdapat pada teks fiksi. </v>
          </cell>
        </row>
        <row r="33">
          <cell r="B33">
            <v>30</v>
          </cell>
          <cell r="C33" t="str">
            <v>DENI FIRYA ATHALLAH PRADINAYA</v>
          </cell>
          <cell r="D33">
            <v>78.458333333333329</v>
          </cell>
          <cell r="E33" t="str">
            <v>C</v>
          </cell>
          <cell r="F33" t="str">
            <v xml:space="preserve">Ananda Deni Firya Athallah Pradinaya sangat baik dalam Menggali isi dan amanat puisi yang disajikan secara lisan dan tulis dengan tujuan untuk kesenangan.  Perlu bimbingan dalam Mencermati tokoh-tokoh yang terdapat pada teks fiksi. </v>
          </cell>
        </row>
        <row r="34">
          <cell r="B34">
            <v>31</v>
          </cell>
          <cell r="C34" t="str">
            <v>DEWI GALUH MULANSARI</v>
          </cell>
          <cell r="D34">
            <v>78.458333333333329</v>
          </cell>
          <cell r="E34" t="str">
            <v>C</v>
          </cell>
          <cell r="F34" t="str">
            <v xml:space="preserve">Ananda Dewi Galuh Mulansari sangat baik dalam Menggali isi dan amanat puisi yang disajikan secara lisan dan tulis dengan tujuan untuk kesenangan.  Perlu bimbingan dalam Mencermati tokoh-tokoh yang terdapat pada teks fiksi. </v>
          </cell>
        </row>
        <row r="35">
          <cell r="B35">
            <v>32</v>
          </cell>
          <cell r="C35" t="str">
            <v>DIAN PUJI LESTARI</v>
          </cell>
          <cell r="D35">
            <v>78.458333333333329</v>
          </cell>
          <cell r="E35" t="str">
            <v>C</v>
          </cell>
          <cell r="F35" t="str">
            <v xml:space="preserve">Ananda Dian Puji Lestari sangat baik dalam Menggali isi dan amanat puisi yang disajikan secara lisan dan tulis dengan tujuan untuk kesenangan.  Perlu bimbingan dalam Mencermati tokoh-tokoh yang terdapat pada teks fiksi. </v>
          </cell>
        </row>
        <row r="36">
          <cell r="B36">
            <v>33</v>
          </cell>
          <cell r="C36" t="str">
            <v>Hafidz Langgeng Prasetyo</v>
          </cell>
          <cell r="D36">
            <v>78.458333333333329</v>
          </cell>
          <cell r="E36" t="str">
            <v>C</v>
          </cell>
          <cell r="F36" t="str">
            <v xml:space="preserve">Ananda Hafidz Langgeng Prasetyo sangat baik dalam Menggali isi dan amanat puisi yang disajikan secara lisan dan tulis dengan tujuan untuk kesenangan.  Perlu bimbingan dalam Mencermati tokoh-tokoh yang terdapat pada teks fiksi. </v>
          </cell>
        </row>
        <row r="37">
          <cell r="B37">
            <v>34</v>
          </cell>
          <cell r="C37" t="str">
            <v>JALU ARTHA AJI MANGGALA HANDOKO</v>
          </cell>
          <cell r="D37">
            <v>78.458333333333329</v>
          </cell>
          <cell r="E37" t="str">
            <v>C</v>
          </cell>
          <cell r="F37" t="str">
            <v xml:space="preserve">Ananda Jalu Artha Aji Manggala Handoko sangat baik dalam Menggali isi dan amanat puisi yang disajikan secara lisan dan tulis dengan tujuan untuk kesenangan.  Perlu bimbingan dalam Mencermati tokoh-tokoh yang terdapat pada teks fiksi. </v>
          </cell>
        </row>
        <row r="38">
          <cell r="B38">
            <v>35</v>
          </cell>
          <cell r="C38" t="str">
            <v>LAURENDHO RADIEFCA MURDIONO</v>
          </cell>
          <cell r="D38">
            <v>78.458333333333329</v>
          </cell>
          <cell r="E38" t="str">
            <v>C</v>
          </cell>
          <cell r="F38" t="str">
            <v xml:space="preserve">Ananda Laurendho Radiefca Murdiono sangat baik dalam Menggali isi dan amanat puisi yang disajikan secara lisan dan tulis dengan tujuan untuk kesenangan.  Perlu bimbingan dalam Mencermati tokoh-tokoh yang terdapat pada teks fiksi. </v>
          </cell>
        </row>
        <row r="39">
          <cell r="B39">
            <v>36</v>
          </cell>
          <cell r="C39" t="str">
            <v>MARSYA MAYDINA DWI RISQITA</v>
          </cell>
          <cell r="D39">
            <v>78.458333333333329</v>
          </cell>
          <cell r="E39" t="str">
            <v>C</v>
          </cell>
          <cell r="F39" t="str">
            <v xml:space="preserve">Ananda Marsya Maydina Dwi Risqita sangat baik dalam Menggali isi dan amanat puisi yang disajikan secara lisan dan tulis dengan tujuan untuk kesenangan.  Perlu bimbingan dalam Mencermati tokoh-tokoh yang terdapat pada teks fiksi. </v>
          </cell>
        </row>
        <row r="40">
          <cell r="B40">
            <v>37</v>
          </cell>
          <cell r="C40" t="str">
            <v>MILA SARASWATI</v>
          </cell>
          <cell r="D40">
            <v>78.458333333333329</v>
          </cell>
          <cell r="E40" t="str">
            <v>C</v>
          </cell>
          <cell r="F40" t="str">
            <v xml:space="preserve">Ananda Mila Saraswati sangat baik dalam Menggali isi dan amanat puisi yang disajikan secara lisan dan tulis dengan tujuan untuk kesenangan.  Perlu bimbingan dalam Mencermati tokoh-tokoh yang terdapat pada teks fiksi. </v>
          </cell>
        </row>
        <row r="41">
          <cell r="B41">
            <v>38</v>
          </cell>
          <cell r="C41" t="str">
            <v>MUHAMMAD ARKAN ALLY RACHMAD</v>
          </cell>
          <cell r="D41">
            <v>78.458333333333329</v>
          </cell>
          <cell r="E41" t="str">
            <v>C</v>
          </cell>
          <cell r="F41" t="str">
            <v xml:space="preserve">Ananda Muhammad Arkan Ally Rachmad sangat baik dalam Menggali isi dan amanat puisi yang disajikan secara lisan dan tulis dengan tujuan untuk kesenangan.  Perlu bimbingan dalam Mencermati tokoh-tokoh yang terdapat pada teks fiksi. </v>
          </cell>
        </row>
        <row r="42">
          <cell r="B42">
            <v>39</v>
          </cell>
          <cell r="C42" t="str">
            <v>MUHAMMAD REVIAN ABDULLOH FAQIH</v>
          </cell>
          <cell r="D42">
            <v>78.458333333333329</v>
          </cell>
          <cell r="E42" t="str">
            <v>C</v>
          </cell>
          <cell r="F42" t="str">
            <v xml:space="preserve">Ananda Muhammad Revian Abdulloh Faqih sangat baik dalam Menggali isi dan amanat puisi yang disajikan secara lisan dan tulis dengan tujuan untuk kesenangan.  Perlu bimbingan dalam Mencermati tokoh-tokoh yang terdapat pada teks fiksi. </v>
          </cell>
        </row>
        <row r="43">
          <cell r="B43">
            <v>40</v>
          </cell>
          <cell r="C43" t="str">
            <v>NABILA AYUNINGTIAS</v>
          </cell>
          <cell r="D43">
            <v>78.458333333333329</v>
          </cell>
          <cell r="E43" t="str">
            <v>C</v>
          </cell>
          <cell r="F43" t="str">
            <v xml:space="preserve">Ananda Nabila Ayuningtias sangat baik dalam Menggali isi dan amanat puisi yang disajikan secara lisan dan tulis dengan tujuan untuk kesenangan.  Perlu bimbingan dalam Mencermati tokoh-tokoh yang terdapat pada teks fiksi. </v>
          </cell>
        </row>
        <row r="44">
          <cell r="B44">
            <v>41</v>
          </cell>
          <cell r="C44" t="str">
            <v>NARESWARI MASAYU PUSPANINGRUM</v>
          </cell>
          <cell r="D44">
            <v>78.458333333333329</v>
          </cell>
          <cell r="E44" t="str">
            <v>C</v>
          </cell>
          <cell r="F44" t="str">
            <v xml:space="preserve">Ananda Nareswari Masayu Puspaningrum sangat baik dalam Menggali isi dan amanat puisi yang disajikan secara lisan dan tulis dengan tujuan untuk kesenangan.  Perlu bimbingan dalam Mencermati tokoh-tokoh yang terdapat pada teks fiksi. </v>
          </cell>
        </row>
        <row r="45">
          <cell r="B45">
            <v>42</v>
          </cell>
          <cell r="C45" t="str">
            <v>NOVA SASMYTA</v>
          </cell>
          <cell r="D45">
            <v>78.458333333333329</v>
          </cell>
          <cell r="E45" t="str">
            <v>C</v>
          </cell>
          <cell r="F45" t="str">
            <v xml:space="preserve">Ananda Nova Sasmyta sangat baik dalam Menggali isi dan amanat puisi yang disajikan secara lisan dan tulis dengan tujuan untuk kesenangan.  Perlu bimbingan dalam Mencermati tokoh-tokoh yang terdapat pada teks fiksi. </v>
          </cell>
        </row>
        <row r="46">
          <cell r="B46">
            <v>43</v>
          </cell>
          <cell r="C46" t="str">
            <v>RIDHA RAHMATUL AULA RIDWAN</v>
          </cell>
          <cell r="D46">
            <v>78.458333333333329</v>
          </cell>
          <cell r="E46" t="str">
            <v>C</v>
          </cell>
          <cell r="F46" t="str">
            <v xml:space="preserve">Ananda Ridha Rahmatul Aula Ridwan sangat baik dalam Menggali isi dan amanat puisi yang disajikan secara lisan dan tulis dengan tujuan untuk kesenangan.  Perlu bimbingan dalam Mencermati tokoh-tokoh yang terdapat pada teks fiksi. </v>
          </cell>
        </row>
        <row r="47">
          <cell r="B47">
            <v>44</v>
          </cell>
          <cell r="C47" t="str">
            <v>RIFDA SALSABILA PURNAMA</v>
          </cell>
          <cell r="D47">
            <v>78.458333333333329</v>
          </cell>
          <cell r="E47" t="str">
            <v>C</v>
          </cell>
          <cell r="F47" t="str">
            <v xml:space="preserve">Ananda Rifda Salsabila Purnama sangat baik dalam Menggali isi dan amanat puisi yang disajikan secara lisan dan tulis dengan tujuan untuk kesenangan.  Perlu bimbingan dalam Mencermati tokoh-tokoh yang terdapat pada teks fiksi. </v>
          </cell>
        </row>
        <row r="48">
          <cell r="B48">
            <v>45</v>
          </cell>
          <cell r="C48" t="str">
            <v>RIZKI INTAN KURNIAENDAH</v>
          </cell>
          <cell r="D48">
            <v>78.458333333333329</v>
          </cell>
          <cell r="E48" t="str">
            <v>C</v>
          </cell>
          <cell r="F48" t="str">
            <v xml:space="preserve">Ananda Rizki Intan Kurniaendah sangat baik dalam Menggali isi dan amanat puisi yang disajikan secara lisan dan tulis dengan tujuan untuk kesenangan.  Perlu bimbingan dalam Mencermati tokoh-tokoh yang terdapat pada teks fiksi. </v>
          </cell>
        </row>
        <row r="49">
          <cell r="B49">
            <v>46</v>
          </cell>
          <cell r="C49" t="str">
            <v>RIZKY FIRMANSYAH</v>
          </cell>
          <cell r="D49">
            <v>78.458333333333329</v>
          </cell>
          <cell r="E49" t="str">
            <v>C</v>
          </cell>
          <cell r="F49" t="str">
            <v xml:space="preserve">Ananda Rizky Firmansyah sangat baik dalam Menggali isi dan amanat puisi yang disajikan secara lisan dan tulis dengan tujuan untuk kesenangan.  Perlu bimbingan dalam Mencermati tokoh-tokoh yang terdapat pada teks fiksi. </v>
          </cell>
        </row>
        <row r="50">
          <cell r="B50">
            <v>47</v>
          </cell>
          <cell r="C50" t="str">
            <v>SAFIRA NUR LAYLA RAMADHANI</v>
          </cell>
          <cell r="D50">
            <v>78.458333333333329</v>
          </cell>
          <cell r="E50" t="str">
            <v>C</v>
          </cell>
          <cell r="F50" t="str">
            <v xml:space="preserve">Ananda Safira Nur Layla Ramadhani sangat baik dalam Menggali isi dan amanat puisi yang disajikan secara lisan dan tulis dengan tujuan untuk kesenangan.  Perlu bimbingan dalam Mencermati tokoh-tokoh yang terdapat pada teks fiksi. </v>
          </cell>
        </row>
        <row r="51">
          <cell r="B51">
            <v>48</v>
          </cell>
          <cell r="C51" t="str">
            <v>SHANASTRI RUFAIDA</v>
          </cell>
          <cell r="D51">
            <v>78.458333333333329</v>
          </cell>
          <cell r="E51" t="str">
            <v>C</v>
          </cell>
          <cell r="F51" t="str">
            <v xml:space="preserve">Ananda Shanastri Rufaida sangat baik dalam Menggali isi dan amanat puisi yang disajikan secara lisan dan tulis dengan tujuan untuk kesenangan.  Perlu bimbingan dalam Mencermati tokoh-tokoh yang terdapat pada teks fiksi. </v>
          </cell>
        </row>
        <row r="52">
          <cell r="B52">
            <v>49</v>
          </cell>
          <cell r="C52" t="str">
            <v>SHIAM SAHARA</v>
          </cell>
          <cell r="D52">
            <v>78.458333333333329</v>
          </cell>
          <cell r="E52" t="str">
            <v>C</v>
          </cell>
          <cell r="F52" t="str">
            <v xml:space="preserve">Ananda Shiam Sahara sangat baik dalam Menggali isi dan amanat puisi yang disajikan secara lisan dan tulis dengan tujuan untuk kesenangan.  Perlu bimbingan dalam Mencermati tokoh-tokoh yang terdapat pada teks fiksi. </v>
          </cell>
        </row>
        <row r="53">
          <cell r="B53">
            <v>50</v>
          </cell>
          <cell r="C53" t="str">
            <v>SUSAN APRILIA PUTRI</v>
          </cell>
          <cell r="D53">
            <v>78.458333333333329</v>
          </cell>
          <cell r="E53" t="str">
            <v>C</v>
          </cell>
          <cell r="F53" t="str">
            <v xml:space="preserve">Ananda Susan Aprilia Putri sangat baik dalam Menggali isi dan amanat puisi yang disajikan secara lisan dan tulis dengan tujuan untuk kesenangan.  Perlu bimbingan dalam Mencermati tokoh-tokoh yang terdapat pada teks fiksi. </v>
          </cell>
        </row>
      </sheetData>
      <sheetData sheetId="37"/>
      <sheetData sheetId="38"/>
      <sheetData sheetId="39">
        <row r="4">
          <cell r="B4">
            <v>1</v>
          </cell>
          <cell r="C4" t="str">
            <v>AZKA AFINA KHOIRUL IZA</v>
          </cell>
          <cell r="D4">
            <v>83.333333333333329</v>
          </cell>
          <cell r="E4" t="str">
            <v>B</v>
          </cell>
          <cell r="F4" t="str">
            <v xml:space="preserve">Ananda Azka Afina Khoirul Iza baik dalam menggambar dan membentuk tiga dimensi.  Baik dalam menggambar dan membentuk tiga dimensi. </v>
          </cell>
        </row>
        <row r="5">
          <cell r="B5">
            <v>2</v>
          </cell>
          <cell r="C5" t="str">
            <v>BAGUS WIDA KANAKA</v>
          </cell>
          <cell r="D5">
            <v>83.333333333333329</v>
          </cell>
          <cell r="E5" t="str">
            <v>B</v>
          </cell>
          <cell r="F5" t="str">
            <v xml:space="preserve">Ananda Bagus Wida Kanaka baik dalam menggambar dan membentuk tiga dimensi.  Baik dalam menggambar dan membentuk tiga dimensi. </v>
          </cell>
        </row>
        <row r="6">
          <cell r="B6">
            <v>3</v>
          </cell>
          <cell r="C6" t="str">
            <v>DENI FIRYA ATHALLAH PRADINAYA</v>
          </cell>
          <cell r="D6">
            <v>83.333333333333329</v>
          </cell>
          <cell r="E6" t="str">
            <v>B</v>
          </cell>
          <cell r="F6" t="str">
            <v xml:space="preserve">Ananda Deni Firya Athallah Pradinaya baik dalam menggambar dan membentuk tiga dimensi.  Baik dalam menggambar dan membentuk tiga dimensi. </v>
          </cell>
        </row>
        <row r="7">
          <cell r="B7">
            <v>4</v>
          </cell>
          <cell r="C7" t="str">
            <v>DEWI GALUH MULANSARI</v>
          </cell>
          <cell r="D7">
            <v>83.333333333333329</v>
          </cell>
          <cell r="E7" t="str">
            <v>B</v>
          </cell>
          <cell r="F7" t="str">
            <v xml:space="preserve">Ananda Dewi Galuh Mulansari baik dalam menggambar dan membentuk tiga dimensi.  Baik dalam menggambar dan membentuk tiga dimensi. </v>
          </cell>
        </row>
        <row r="8">
          <cell r="B8">
            <v>5</v>
          </cell>
          <cell r="C8" t="str">
            <v>DIAN PUJI LESTARI</v>
          </cell>
          <cell r="D8">
            <v>83.333333333333329</v>
          </cell>
          <cell r="E8" t="str">
            <v>B</v>
          </cell>
          <cell r="F8" t="str">
            <v xml:space="preserve">Ananda Dian Puji Lestari baik dalam menggambar dan membentuk tiga dimensi.  Baik dalam menggambar dan membentuk tiga dimensi. </v>
          </cell>
        </row>
        <row r="9">
          <cell r="B9">
            <v>6</v>
          </cell>
          <cell r="C9" t="str">
            <v>Hafidz Langgeng Prasetyo</v>
          </cell>
          <cell r="D9">
            <v>83.333333333333329</v>
          </cell>
          <cell r="E9" t="str">
            <v>B</v>
          </cell>
          <cell r="F9" t="str">
            <v xml:space="preserve">Ananda Hafidz Langgeng Prasetyo baik dalam menggambar dan membentuk tiga dimensi.  Baik dalam menggambar dan membentuk tiga dimensi. </v>
          </cell>
        </row>
        <row r="10">
          <cell r="B10">
            <v>7</v>
          </cell>
          <cell r="C10" t="str">
            <v>JALU ARTHA AJI MANGGALA HANDOKO</v>
          </cell>
          <cell r="D10">
            <v>83.333333333333329</v>
          </cell>
          <cell r="E10" t="str">
            <v>B</v>
          </cell>
          <cell r="F10" t="str">
            <v xml:space="preserve">Ananda Jalu Artha Aji Manggala Handoko baik dalam menggambar dan membentuk tiga dimensi.  Baik dalam menggambar dan membentuk tiga dimensi. </v>
          </cell>
        </row>
        <row r="11">
          <cell r="B11">
            <v>8</v>
          </cell>
          <cell r="C11" t="str">
            <v>LAURENDHO RADIEFCA MURDIONO</v>
          </cell>
          <cell r="D11">
            <v>83.333333333333329</v>
          </cell>
          <cell r="E11" t="str">
            <v>B</v>
          </cell>
          <cell r="F11" t="str">
            <v xml:space="preserve">Ananda Laurendho Radiefca Murdiono baik dalam menggambar dan membentuk tiga dimensi.  Baik dalam menggambar dan membentuk tiga dimensi. </v>
          </cell>
        </row>
        <row r="12">
          <cell r="B12">
            <v>9</v>
          </cell>
          <cell r="C12" t="str">
            <v>MARSYA MAYDINA DWI RISQITA</v>
          </cell>
          <cell r="D12">
            <v>83.333333333333329</v>
          </cell>
          <cell r="E12" t="str">
            <v>B</v>
          </cell>
          <cell r="F12" t="str">
            <v xml:space="preserve">Ananda Marsya Maydina Dwi Risqita baik dalam menggambar dan membentuk tiga dimensi.  Baik dalam menggambar dan membentuk tiga dimensi. </v>
          </cell>
        </row>
        <row r="13">
          <cell r="B13">
            <v>10</v>
          </cell>
          <cell r="C13" t="str">
            <v>MILA SARASWATI</v>
          </cell>
          <cell r="D13">
            <v>83.333333333333329</v>
          </cell>
          <cell r="E13" t="str">
            <v>B</v>
          </cell>
          <cell r="F13" t="str">
            <v xml:space="preserve">Ananda Mila Saraswati baik dalam menggambar dan membentuk tiga dimensi.  Baik dalam menggambar dan membentuk tiga dimensi. </v>
          </cell>
        </row>
        <row r="14">
          <cell r="B14">
            <v>11</v>
          </cell>
          <cell r="C14" t="str">
            <v>MUHAMMAD ARKAN ALLY RACHMAD</v>
          </cell>
          <cell r="D14">
            <v>83.333333333333329</v>
          </cell>
          <cell r="E14" t="str">
            <v>B</v>
          </cell>
          <cell r="F14" t="str">
            <v xml:space="preserve">Ananda Muhammad Arkan Ally Rachmad baik dalam menggambar dan membentuk tiga dimensi.  Baik dalam menggambar dan membentuk tiga dimensi. </v>
          </cell>
        </row>
        <row r="15">
          <cell r="B15">
            <v>12</v>
          </cell>
          <cell r="C15" t="str">
            <v>MUHAMMAD REVIAN ABDULLOH FAQIH</v>
          </cell>
          <cell r="D15">
            <v>83.333333333333329</v>
          </cell>
          <cell r="E15" t="str">
            <v>B</v>
          </cell>
          <cell r="F15" t="str">
            <v xml:space="preserve">Ananda Muhammad Revian Abdulloh Faqih baik dalam menggambar dan membentuk tiga dimensi.  Baik dalam menggambar dan membentuk tiga dimensi. </v>
          </cell>
        </row>
        <row r="16">
          <cell r="B16">
            <v>13</v>
          </cell>
          <cell r="C16" t="str">
            <v>NABILA AYUNINGTIAS</v>
          </cell>
          <cell r="D16">
            <v>83.333333333333329</v>
          </cell>
          <cell r="E16" t="str">
            <v>B</v>
          </cell>
          <cell r="F16" t="str">
            <v xml:space="preserve">Ananda Nabila Ayuningtias baik dalam menggambar dan membentuk tiga dimensi.  Baik dalam menggambar dan membentuk tiga dimensi. </v>
          </cell>
        </row>
        <row r="17">
          <cell r="B17">
            <v>14</v>
          </cell>
          <cell r="C17" t="str">
            <v>NARESWARI MASAYU PUSPANINGRUM</v>
          </cell>
          <cell r="D17">
            <v>83.333333333333329</v>
          </cell>
          <cell r="E17" t="str">
            <v>B</v>
          </cell>
          <cell r="F17" t="str">
            <v xml:space="preserve">Ananda Nareswari Masayu Puspaningrum baik dalam menggambar dan membentuk tiga dimensi.  Baik dalam menggambar dan membentuk tiga dimensi. </v>
          </cell>
        </row>
        <row r="18">
          <cell r="B18">
            <v>15</v>
          </cell>
          <cell r="C18" t="str">
            <v>NOVA SASMYTA</v>
          </cell>
          <cell r="D18">
            <v>83.333333333333329</v>
          </cell>
          <cell r="E18" t="str">
            <v>B</v>
          </cell>
          <cell r="F18" t="str">
            <v xml:space="preserve">Ananda Nova Sasmyta baik dalam menggambar dan membentuk tiga dimensi.  Baik dalam menggambar dan membentuk tiga dimensi. </v>
          </cell>
        </row>
        <row r="19">
          <cell r="B19">
            <v>16</v>
          </cell>
          <cell r="C19" t="str">
            <v>RIDHA RAHMATUL AULA RIDWAN</v>
          </cell>
          <cell r="D19">
            <v>83.333333333333329</v>
          </cell>
          <cell r="E19" t="str">
            <v>B</v>
          </cell>
          <cell r="F19" t="str">
            <v xml:space="preserve">Ananda Ridha Rahmatul Aula Ridwan baik dalam menggambar dan membentuk tiga dimensi.  Baik dalam menggambar dan membentuk tiga dimensi. </v>
          </cell>
        </row>
        <row r="20">
          <cell r="B20">
            <v>17</v>
          </cell>
          <cell r="C20" t="str">
            <v>RIFDA SALSABILA PURNAMA</v>
          </cell>
          <cell r="D20">
            <v>83.333333333333329</v>
          </cell>
          <cell r="E20" t="str">
            <v>B</v>
          </cell>
          <cell r="F20" t="str">
            <v xml:space="preserve">Ananda Rifda Salsabila Purnama baik dalam menggambar dan membentuk tiga dimensi.  Baik dalam menggambar dan membentuk tiga dimensi. </v>
          </cell>
        </row>
        <row r="21">
          <cell r="B21">
            <v>18</v>
          </cell>
          <cell r="C21" t="str">
            <v>RIZKI INTAN KURNIAENDAH</v>
          </cell>
          <cell r="D21">
            <v>83.333333333333329</v>
          </cell>
          <cell r="E21" t="str">
            <v>B</v>
          </cell>
          <cell r="F21" t="str">
            <v xml:space="preserve">Ananda Rizki Intan Kurniaendah baik dalam menggambar dan membentuk tiga dimensi.  Baik dalam menggambar dan membentuk tiga dimensi. </v>
          </cell>
        </row>
        <row r="22">
          <cell r="B22">
            <v>19</v>
          </cell>
          <cell r="C22" t="str">
            <v>RIZKY FIRMANSYAH</v>
          </cell>
          <cell r="D22">
            <v>83.333333333333329</v>
          </cell>
          <cell r="E22" t="str">
            <v>B</v>
          </cell>
          <cell r="F22" t="str">
            <v xml:space="preserve">Ananda Rizky Firmansyah baik dalam menggambar dan membentuk tiga dimensi.  Baik dalam menggambar dan membentuk tiga dimensi. </v>
          </cell>
        </row>
        <row r="23">
          <cell r="B23">
            <v>20</v>
          </cell>
          <cell r="C23" t="str">
            <v>SAFIRA NUR LAYLA RAMADHANI</v>
          </cell>
          <cell r="D23">
            <v>83.333333333333329</v>
          </cell>
          <cell r="E23" t="str">
            <v>B</v>
          </cell>
          <cell r="F23" t="str">
            <v xml:space="preserve">Ananda Safira Nur Layla Ramadhani baik dalam menggambar dan membentuk tiga dimensi.  Baik dalam menggambar dan membentuk tiga dimensi. </v>
          </cell>
        </row>
        <row r="24">
          <cell r="B24">
            <v>21</v>
          </cell>
          <cell r="C24" t="str">
            <v>SHANASTRI RUFAIDA</v>
          </cell>
          <cell r="D24">
            <v>83.333333333333329</v>
          </cell>
          <cell r="E24" t="str">
            <v>B</v>
          </cell>
          <cell r="F24" t="str">
            <v xml:space="preserve">Ananda Shanastri Rufaida baik dalam menggambar dan membentuk tiga dimensi.  Baik dalam menggambar dan membentuk tiga dimensi. </v>
          </cell>
        </row>
        <row r="25">
          <cell r="B25">
            <v>22</v>
          </cell>
          <cell r="C25" t="str">
            <v>SHIAM SAHARA</v>
          </cell>
          <cell r="D25">
            <v>83.333333333333329</v>
          </cell>
          <cell r="E25" t="str">
            <v>B</v>
          </cell>
          <cell r="F25" t="str">
            <v xml:space="preserve">Ananda Shiam Sahara baik dalam menggambar dan membentuk tiga dimensi.  Baik dalam menggambar dan membentuk tiga dimensi. </v>
          </cell>
        </row>
        <row r="26">
          <cell r="B26">
            <v>23</v>
          </cell>
          <cell r="C26" t="str">
            <v>SUSAN APRILIA PUTRI</v>
          </cell>
          <cell r="D26">
            <v>83.333333333333329</v>
          </cell>
          <cell r="E26" t="str">
            <v>B</v>
          </cell>
          <cell r="F26" t="str">
            <v xml:space="preserve">Ananda Susan Aprilia Putri baik dalam menggambar dan membentuk tiga dimensi.  Baik dalam menggambar dan membentuk tiga dimensi. </v>
          </cell>
        </row>
        <row r="27">
          <cell r="B27">
            <v>24</v>
          </cell>
          <cell r="C27" t="str">
            <v>SYIFAUL CHUSNA BANATU ROHMI HADI</v>
          </cell>
          <cell r="D27">
            <v>83.333333333333329</v>
          </cell>
          <cell r="E27" t="str">
            <v>B</v>
          </cell>
          <cell r="F27" t="str">
            <v xml:space="preserve">Ananda Syifaul Chusna Banatu Rohmi Hadi baik dalam menggambar dan membentuk tiga dimensi.  Baik dalam menggambar dan membentuk tiga dimensi. </v>
          </cell>
        </row>
        <row r="28">
          <cell r="B28">
            <v>25</v>
          </cell>
          <cell r="C28" t="str">
            <v>VANESSA VICKY AYU LESTARI</v>
          </cell>
          <cell r="D28">
            <v>83.333333333333329</v>
          </cell>
          <cell r="E28" t="str">
            <v>B</v>
          </cell>
          <cell r="F28" t="str">
            <v xml:space="preserve">Ananda Vanessa Vicky Ayu Lestari baik dalam menggambar dan membentuk tiga dimensi.  Baik dalam menggambar dan membentuk tiga dimensi. </v>
          </cell>
        </row>
        <row r="29">
          <cell r="B29">
            <v>26</v>
          </cell>
          <cell r="C29" t="str">
            <v>WIBI NUR FIRMANSYAH</v>
          </cell>
          <cell r="D29">
            <v>83.333333333333329</v>
          </cell>
          <cell r="E29" t="str">
            <v>B</v>
          </cell>
          <cell r="F29" t="str">
            <v xml:space="preserve">Ananda Wibi Nur Firmansyah baik dalam menggambar dan membentuk tiga dimensi.  Baik dalam menggambar dan membentuk tiga dimensi. </v>
          </cell>
        </row>
        <row r="30">
          <cell r="B30">
            <v>27</v>
          </cell>
          <cell r="C30" t="str">
            <v>ZULFIDA NURUL MAZIDAH</v>
          </cell>
          <cell r="D30">
            <v>83.333333333333329</v>
          </cell>
          <cell r="E30" t="str">
            <v>B</v>
          </cell>
          <cell r="F30" t="str">
            <v xml:space="preserve">Ananda Zulfida Nurul Mazidah baik dalam menggambar dan membentuk tiga dimensi.  Baik dalam menggambar dan membentuk tiga dimensi. </v>
          </cell>
        </row>
        <row r="31">
          <cell r="B31">
            <v>28</v>
          </cell>
          <cell r="C31" t="str">
            <v>AZKA AFINA KHOIRUL IZA</v>
          </cell>
          <cell r="D31">
            <v>83.333333333333329</v>
          </cell>
          <cell r="E31" t="str">
            <v>B</v>
          </cell>
          <cell r="F31" t="str">
            <v xml:space="preserve">Ananda Azka Afina Khoirul Iza baik dalam menggambar dan membentuk tiga dimensi.  Baik dalam menggambar dan membentuk tiga dimensi. </v>
          </cell>
        </row>
        <row r="32">
          <cell r="B32">
            <v>29</v>
          </cell>
          <cell r="C32" t="str">
            <v>BAGUS WIDA KANAKA</v>
          </cell>
          <cell r="D32">
            <v>83.333333333333329</v>
          </cell>
          <cell r="E32" t="str">
            <v>B</v>
          </cell>
          <cell r="F32" t="str">
            <v xml:space="preserve">Ananda Bagus Wida Kanaka baik dalam menggambar dan membentuk tiga dimensi.  Baik dalam menggambar dan membentuk tiga dimensi. </v>
          </cell>
        </row>
        <row r="33">
          <cell r="B33">
            <v>30</v>
          </cell>
          <cell r="C33" t="str">
            <v>DENI FIRYA ATHALLAH PRADINAYA</v>
          </cell>
          <cell r="D33">
            <v>83.333333333333329</v>
          </cell>
          <cell r="E33" t="str">
            <v>B</v>
          </cell>
          <cell r="F33" t="str">
            <v xml:space="preserve">Ananda Deni Firya Athallah Pradinaya baik dalam menggambar dan membentuk tiga dimensi.  Baik dalam menggambar dan membentuk tiga dimensi. </v>
          </cell>
        </row>
        <row r="34">
          <cell r="B34">
            <v>31</v>
          </cell>
          <cell r="C34" t="str">
            <v>DEWI GALUH MULANSARI</v>
          </cell>
          <cell r="D34">
            <v>83.333333333333329</v>
          </cell>
          <cell r="E34" t="str">
            <v>B</v>
          </cell>
          <cell r="F34" t="str">
            <v xml:space="preserve">Ananda Dewi Galuh Mulansari baik dalam menggambar dan membentuk tiga dimensi.  Baik dalam menggambar dan membentuk tiga dimensi. </v>
          </cell>
        </row>
        <row r="35">
          <cell r="B35">
            <v>32</v>
          </cell>
          <cell r="C35" t="str">
            <v>DIAN PUJI LESTARI</v>
          </cell>
          <cell r="D35">
            <v>83.333333333333329</v>
          </cell>
          <cell r="E35" t="str">
            <v>B</v>
          </cell>
          <cell r="F35" t="str">
            <v xml:space="preserve">Ananda Dian Puji Lestari baik dalam menggambar dan membentuk tiga dimensi.  Baik dalam menggambar dan membentuk tiga dimensi. </v>
          </cell>
        </row>
        <row r="36">
          <cell r="B36">
            <v>33</v>
          </cell>
          <cell r="C36" t="str">
            <v>Hafidz Langgeng Prasetyo</v>
          </cell>
          <cell r="D36">
            <v>83.333333333333329</v>
          </cell>
          <cell r="E36" t="str">
            <v>B</v>
          </cell>
          <cell r="F36" t="str">
            <v xml:space="preserve">Ananda Hafidz Langgeng Prasetyo baik dalam menggambar dan membentuk tiga dimensi.  Baik dalam menggambar dan membentuk tiga dimensi. </v>
          </cell>
        </row>
        <row r="37">
          <cell r="B37">
            <v>34</v>
          </cell>
          <cell r="C37" t="str">
            <v>JALU ARTHA AJI MANGGALA HANDOKO</v>
          </cell>
          <cell r="D37">
            <v>83.333333333333329</v>
          </cell>
          <cell r="E37" t="str">
            <v>B</v>
          </cell>
          <cell r="F37" t="str">
            <v xml:space="preserve">Ananda Jalu Artha Aji Manggala Handoko baik dalam menggambar dan membentuk tiga dimensi.  Baik dalam menggambar dan membentuk tiga dimensi. </v>
          </cell>
        </row>
        <row r="38">
          <cell r="B38">
            <v>35</v>
          </cell>
          <cell r="C38" t="str">
            <v>LAURENDHO RADIEFCA MURDIONO</v>
          </cell>
          <cell r="D38">
            <v>83.333333333333329</v>
          </cell>
          <cell r="E38" t="str">
            <v>B</v>
          </cell>
          <cell r="F38" t="str">
            <v xml:space="preserve">Ananda Laurendho Radiefca Murdiono baik dalam menggambar dan membentuk tiga dimensi.  Baik dalam menggambar dan membentuk tiga dimensi. </v>
          </cell>
        </row>
        <row r="39">
          <cell r="B39">
            <v>36</v>
          </cell>
          <cell r="C39" t="str">
            <v>MARSYA MAYDINA DWI RISQITA</v>
          </cell>
          <cell r="D39">
            <v>83.333333333333329</v>
          </cell>
          <cell r="E39" t="str">
            <v>B</v>
          </cell>
          <cell r="F39" t="str">
            <v xml:space="preserve">Ananda Marsya Maydina Dwi Risqita baik dalam menggambar dan membentuk tiga dimensi.  Baik dalam menggambar dan membentuk tiga dimensi. </v>
          </cell>
        </row>
        <row r="40">
          <cell r="B40">
            <v>37</v>
          </cell>
          <cell r="C40" t="str">
            <v>MILA SARASWATI</v>
          </cell>
          <cell r="D40">
            <v>83.333333333333329</v>
          </cell>
          <cell r="E40" t="str">
            <v>B</v>
          </cell>
          <cell r="F40" t="str">
            <v xml:space="preserve">Ananda Mila Saraswati baik dalam menggambar dan membentuk tiga dimensi.  Baik dalam menggambar dan membentuk tiga dimensi. </v>
          </cell>
        </row>
        <row r="41">
          <cell r="B41">
            <v>38</v>
          </cell>
          <cell r="C41" t="str">
            <v>MUHAMMAD ARKAN ALLY RACHMAD</v>
          </cell>
          <cell r="D41">
            <v>83.333333333333329</v>
          </cell>
          <cell r="E41" t="str">
            <v>B</v>
          </cell>
          <cell r="F41" t="str">
            <v xml:space="preserve">Ananda Muhammad Arkan Ally Rachmad baik dalam menggambar dan membentuk tiga dimensi.  Baik dalam menggambar dan membentuk tiga dimensi. </v>
          </cell>
        </row>
        <row r="42">
          <cell r="B42">
            <v>39</v>
          </cell>
          <cell r="C42" t="str">
            <v>MUHAMMAD REVIAN ABDULLOH FAQIH</v>
          </cell>
          <cell r="D42">
            <v>83.333333333333329</v>
          </cell>
          <cell r="E42" t="str">
            <v>B</v>
          </cell>
          <cell r="F42" t="str">
            <v xml:space="preserve">Ananda Muhammad Revian Abdulloh Faqih baik dalam menggambar dan membentuk tiga dimensi.  Baik dalam menggambar dan membentuk tiga dimensi. </v>
          </cell>
        </row>
        <row r="43">
          <cell r="B43">
            <v>40</v>
          </cell>
          <cell r="C43" t="str">
            <v>NABILA AYUNINGTIAS</v>
          </cell>
          <cell r="D43">
            <v>83.333333333333329</v>
          </cell>
          <cell r="E43" t="str">
            <v>B</v>
          </cell>
          <cell r="F43" t="str">
            <v xml:space="preserve">Ananda Nabila Ayuningtias baik dalam menggambar dan membentuk tiga dimensi.  Baik dalam menggambar dan membentuk tiga dimensi. </v>
          </cell>
        </row>
        <row r="44">
          <cell r="B44">
            <v>41</v>
          </cell>
          <cell r="C44" t="str">
            <v>NARESWARI MASAYU PUSPANINGRUM</v>
          </cell>
          <cell r="D44">
            <v>83.333333333333329</v>
          </cell>
          <cell r="E44" t="str">
            <v>B</v>
          </cell>
          <cell r="F44" t="str">
            <v xml:space="preserve">Ananda Nareswari Masayu Puspaningrum baik dalam menggambar dan membentuk tiga dimensi.  Baik dalam menggambar dan membentuk tiga dimensi. </v>
          </cell>
        </row>
        <row r="45">
          <cell r="B45">
            <v>42</v>
          </cell>
          <cell r="C45" t="str">
            <v>NOVA SASMYTA</v>
          </cell>
          <cell r="D45">
            <v>83.333333333333329</v>
          </cell>
          <cell r="E45" t="str">
            <v>B</v>
          </cell>
          <cell r="F45" t="str">
            <v xml:space="preserve">Ananda Nova Sasmyta baik dalam menggambar dan membentuk tiga dimensi.  Baik dalam menggambar dan membentuk tiga dimensi. </v>
          </cell>
        </row>
        <row r="46">
          <cell r="B46">
            <v>43</v>
          </cell>
          <cell r="C46" t="str">
            <v>RIDHA RAHMATUL AULA RIDWAN</v>
          </cell>
          <cell r="D46">
            <v>83.333333333333329</v>
          </cell>
          <cell r="E46" t="str">
            <v>B</v>
          </cell>
          <cell r="F46" t="str">
            <v xml:space="preserve">Ananda Ridha Rahmatul Aula Ridwan baik dalam menggambar dan membentuk tiga dimensi.  Baik dalam menggambar dan membentuk tiga dimensi. </v>
          </cell>
        </row>
        <row r="47">
          <cell r="B47">
            <v>44</v>
          </cell>
          <cell r="C47" t="str">
            <v>RIFDA SALSABILA PURNAMA</v>
          </cell>
          <cell r="D47">
            <v>83.333333333333329</v>
          </cell>
          <cell r="E47" t="str">
            <v>B</v>
          </cell>
          <cell r="F47" t="str">
            <v xml:space="preserve">Ananda Rifda Salsabila Purnama baik dalam menggambar dan membentuk tiga dimensi.  Baik dalam menggambar dan membentuk tiga dimensi. </v>
          </cell>
        </row>
        <row r="48">
          <cell r="B48">
            <v>45</v>
          </cell>
          <cell r="C48" t="str">
            <v>RIZKI INTAN KURNIAENDAH</v>
          </cell>
          <cell r="D48">
            <v>83.333333333333329</v>
          </cell>
          <cell r="E48" t="str">
            <v>B</v>
          </cell>
          <cell r="F48" t="str">
            <v xml:space="preserve">Ananda Rizki Intan Kurniaendah baik dalam menggambar dan membentuk tiga dimensi.  Baik dalam menggambar dan membentuk tiga dimensi. </v>
          </cell>
        </row>
        <row r="49">
          <cell r="B49">
            <v>46</v>
          </cell>
          <cell r="C49" t="str">
            <v>RIZKY FIRMANSYAH</v>
          </cell>
          <cell r="D49">
            <v>83.333333333333329</v>
          </cell>
          <cell r="E49" t="str">
            <v>B</v>
          </cell>
          <cell r="F49" t="str">
            <v xml:space="preserve">Ananda Rizky Firmansyah baik dalam menggambar dan membentuk tiga dimensi.  Baik dalam menggambar dan membentuk tiga dimensi. </v>
          </cell>
        </row>
        <row r="50">
          <cell r="B50">
            <v>47</v>
          </cell>
          <cell r="C50" t="str">
            <v>SAFIRA NUR LAYLA RAMADHANI</v>
          </cell>
          <cell r="D50">
            <v>83.333333333333329</v>
          </cell>
          <cell r="E50" t="str">
            <v>B</v>
          </cell>
          <cell r="F50" t="str">
            <v xml:space="preserve">Ananda Safira Nur Layla Ramadhani baik dalam menggambar dan membentuk tiga dimensi.  Baik dalam menggambar dan membentuk tiga dimensi. </v>
          </cell>
        </row>
        <row r="51">
          <cell r="B51">
            <v>48</v>
          </cell>
          <cell r="C51" t="str">
            <v>SHANASTRI RUFAIDA</v>
          </cell>
          <cell r="D51">
            <v>83.333333333333329</v>
          </cell>
          <cell r="E51" t="str">
            <v>B</v>
          </cell>
          <cell r="F51" t="str">
            <v xml:space="preserve">Ananda Shanastri Rufaida baik dalam menggambar dan membentuk tiga dimensi.  Baik dalam menggambar dan membentuk tiga dimensi. </v>
          </cell>
        </row>
        <row r="52">
          <cell r="B52">
            <v>49</v>
          </cell>
          <cell r="C52" t="str">
            <v>SHIAM SAHARA</v>
          </cell>
          <cell r="D52">
            <v>83.333333333333329</v>
          </cell>
          <cell r="E52" t="str">
            <v>B</v>
          </cell>
          <cell r="F52" t="str">
            <v xml:space="preserve">Ananda Shiam Sahara baik dalam menggambar dan membentuk tiga dimensi.  Baik dalam menggambar dan membentuk tiga dimensi. </v>
          </cell>
        </row>
        <row r="53">
          <cell r="B53">
            <v>50</v>
          </cell>
          <cell r="C53" t="str">
            <v>SUSAN APRILIA PUTRI</v>
          </cell>
          <cell r="D53">
            <v>83.333333333333329</v>
          </cell>
          <cell r="E53" t="str">
            <v>B</v>
          </cell>
          <cell r="F53" t="str">
            <v xml:space="preserve">Ananda Susan Aprilia Putri baik dalam menggambar dan membentuk tiga dimensi.  Baik dalam menggambar dan membentuk tiga dimensi. </v>
          </cell>
        </row>
      </sheetData>
      <sheetData sheetId="40"/>
      <sheetData sheetId="41">
        <row r="4">
          <cell r="B4">
            <v>1</v>
          </cell>
          <cell r="C4" t="str">
            <v>AZKA AFINA KHOIRUL IZA</v>
          </cell>
          <cell r="D4">
            <v>83.333333333333329</v>
          </cell>
          <cell r="E4" t="str">
            <v>B</v>
          </cell>
          <cell r="F4" t="str">
            <v>Ananda Azka Afina Khoirul Iza baik dalam Menyajikan hasil identifikasi karakteristik ruang dan pemanfaatan sumber daya alam untuk kesejahteraan masyarakat dari tingkat kota/kabupaten sampai tingkat provinsi..  Baik dalam Menyajikan hasil identifikasi kara</v>
          </cell>
        </row>
        <row r="5">
          <cell r="B5">
            <v>2</v>
          </cell>
          <cell r="C5" t="str">
            <v>BAGUS WIDA KANAKA</v>
          </cell>
          <cell r="D5">
            <v>83.333333333333329</v>
          </cell>
          <cell r="E5" t="str">
            <v>B</v>
          </cell>
          <cell r="F5" t="str">
            <v>Ananda Bagus Wida Kanaka baik dalam Menyajikan hasil identifikasi karakteristik ruang dan pemanfaatan sumber daya alam untuk kesejahteraan masyarakat dari tingkat kota/kabupaten sampai tingkat provinsi..  Baik dalam Menyajikan hasil identifikasi karakteri</v>
          </cell>
        </row>
        <row r="6">
          <cell r="B6">
            <v>3</v>
          </cell>
          <cell r="C6" t="str">
            <v>DENI FIRYA ATHALLAH PRADINAYA</v>
          </cell>
          <cell r="D6">
            <v>83.333333333333329</v>
          </cell>
          <cell r="E6" t="str">
            <v>B</v>
          </cell>
          <cell r="F6" t="str">
            <v>Ananda Deni Firya Athallah Pradinaya baik dalam Menyajikan hasil identifikasi karakteristik ruang dan pemanfaatan sumber daya alam untuk kesejahteraan masyarakat dari tingkat kota/kabupaten sampai tingkat provinsi..  Baik dalam Menyajikan hasil identifika</v>
          </cell>
        </row>
        <row r="7">
          <cell r="B7">
            <v>4</v>
          </cell>
          <cell r="C7" t="str">
            <v>DEWI GALUH MULANSARI</v>
          </cell>
          <cell r="D7">
            <v>83.333333333333329</v>
          </cell>
          <cell r="E7" t="str">
            <v>B</v>
          </cell>
          <cell r="F7" t="str">
            <v>Ananda Dewi Galuh Mulansari baik dalam Menyajikan hasil identifikasi karakteristik ruang dan pemanfaatan sumber daya alam untuk kesejahteraan masyarakat dari tingkat kota/kabupaten sampai tingkat provinsi..  Baik dalam Menyajikan hasil identifikasi karakt</v>
          </cell>
        </row>
        <row r="8">
          <cell r="B8">
            <v>5</v>
          </cell>
          <cell r="C8" t="str">
            <v>DIAN PUJI LESTARI</v>
          </cell>
          <cell r="D8">
            <v>83.333333333333329</v>
          </cell>
          <cell r="E8" t="str">
            <v>B</v>
          </cell>
          <cell r="F8" t="str">
            <v>Ananda Dian Puji Lestari baik dalam Menyajikan hasil identifikasi karakteristik ruang dan pemanfaatan sumber daya alam untuk kesejahteraan masyarakat dari tingkat kota/kabupaten sampai tingkat provinsi..  Baik dalam Menyajikan hasil identifikasi karakteri</v>
          </cell>
        </row>
        <row r="9">
          <cell r="B9">
            <v>6</v>
          </cell>
          <cell r="C9" t="str">
            <v>Hafidz Langgeng Prasetyo</v>
          </cell>
          <cell r="D9">
            <v>83.333333333333329</v>
          </cell>
          <cell r="E9" t="str">
            <v>B</v>
          </cell>
          <cell r="F9" t="str">
            <v>Ananda Hafidz Langgeng Prasetyo baik dalam Menyajikan hasil identifikasi karakteristik ruang dan pemanfaatan sumber daya alam untuk kesejahteraan masyarakat dari tingkat kota/kabupaten sampai tingkat provinsi..  Baik dalam Menyajikan hasil identifikasi ka</v>
          </cell>
        </row>
        <row r="10">
          <cell r="B10">
            <v>7</v>
          </cell>
          <cell r="C10" t="str">
            <v>JALU ARTHA AJI MANGGALA HANDOKO</v>
          </cell>
          <cell r="D10">
            <v>83.333333333333329</v>
          </cell>
          <cell r="E10" t="str">
            <v>B</v>
          </cell>
          <cell r="F10" t="str">
            <v>Ananda Jalu Artha Aji Manggala Handoko baik dalam Menyajikan hasil identifikasi karakteristik ruang dan pemanfaatan sumber daya alam untuk kesejahteraan masyarakat dari tingkat kota/kabupaten sampai tingkat provinsi..  Baik dalam Menyajikan hasil identifi</v>
          </cell>
        </row>
        <row r="11">
          <cell r="B11">
            <v>8</v>
          </cell>
          <cell r="C11" t="str">
            <v>LAURENDHO RADIEFCA MURDIONO</v>
          </cell>
          <cell r="D11">
            <v>83.333333333333329</v>
          </cell>
          <cell r="E11" t="str">
            <v>B</v>
          </cell>
          <cell r="F11" t="str">
            <v>Ananda Laurendho Radiefca Murdiono baik dalam Menyajikan hasil identifikasi karakteristik ruang dan pemanfaatan sumber daya alam untuk kesejahteraan masyarakat dari tingkat kota/kabupaten sampai tingkat provinsi..  Baik dalam Menyajikan hasil identifikasi</v>
          </cell>
        </row>
        <row r="12">
          <cell r="B12">
            <v>9</v>
          </cell>
          <cell r="C12" t="str">
            <v>MARSYA MAYDINA DWI RISQITA</v>
          </cell>
          <cell r="D12">
            <v>83.333333333333329</v>
          </cell>
          <cell r="E12" t="str">
            <v>B</v>
          </cell>
          <cell r="F12" t="str">
            <v xml:space="preserve">Ananda Marsya Maydina Dwi Risqita baik dalam Menyajikan hasil identifikasi karakteristik ruang dan pemanfaatan sumber daya alam untuk kesejahteraan masyarakat dari tingkat kota/kabupaten sampai tingkat provinsi..  Baik dalam Menyajikan hasil identifikasi </v>
          </cell>
        </row>
        <row r="13">
          <cell r="B13">
            <v>10</v>
          </cell>
          <cell r="C13" t="str">
            <v>MILA SARASWATI</v>
          </cell>
          <cell r="D13">
            <v>83.333333333333329</v>
          </cell>
          <cell r="E13" t="str">
            <v>B</v>
          </cell>
          <cell r="F13" t="str">
            <v>Ananda Mila Saraswati baik dalam Menyajikan hasil identifikasi karakteristik ruang dan pemanfaatan sumber daya alam untuk kesejahteraan masyarakat dari tingkat kota/kabupaten sampai tingkat provinsi..  Baik dalam Menyajikan hasil identifikasi karakteristi</v>
          </cell>
        </row>
        <row r="14">
          <cell r="B14">
            <v>11</v>
          </cell>
          <cell r="C14" t="str">
            <v>MUHAMMAD ARKAN ALLY RACHMAD</v>
          </cell>
          <cell r="D14">
            <v>83.333333333333329</v>
          </cell>
          <cell r="E14" t="str">
            <v>B</v>
          </cell>
          <cell r="F14" t="str">
            <v>Ananda Muhammad Arkan Ally Rachmad baik dalam Menyajikan hasil identifikasi karakteristik ruang dan pemanfaatan sumber daya alam untuk kesejahteraan masyarakat dari tingkat kota/kabupaten sampai tingkat provinsi..  Baik dalam Menyajikan hasil identifikasi</v>
          </cell>
        </row>
        <row r="15">
          <cell r="B15">
            <v>12</v>
          </cell>
          <cell r="C15" t="str">
            <v>MUHAMMAD REVIAN ABDULLOH FAQIH</v>
          </cell>
          <cell r="D15">
            <v>83.333333333333329</v>
          </cell>
          <cell r="E15" t="str">
            <v>B</v>
          </cell>
          <cell r="F15" t="str">
            <v>Ananda Muhammad Revian Abdulloh Faqih baik dalam Menyajikan hasil identifikasi karakteristik ruang dan pemanfaatan sumber daya alam untuk kesejahteraan masyarakat dari tingkat kota/kabupaten sampai tingkat provinsi..  Baik dalam Menyajikan hasil identifik</v>
          </cell>
        </row>
        <row r="16">
          <cell r="B16">
            <v>13</v>
          </cell>
          <cell r="C16" t="str">
            <v>NABILA AYUNINGTIAS</v>
          </cell>
          <cell r="D16">
            <v>83.333333333333329</v>
          </cell>
          <cell r="E16" t="str">
            <v>B</v>
          </cell>
          <cell r="F16" t="str">
            <v>Ananda Nabila Ayuningtias baik dalam Menyajikan hasil identifikasi karakteristik ruang dan pemanfaatan sumber daya alam untuk kesejahteraan masyarakat dari tingkat kota/kabupaten sampai tingkat provinsi..  Baik dalam Menyajikan hasil identifikasi karakter</v>
          </cell>
        </row>
        <row r="17">
          <cell r="B17">
            <v>14</v>
          </cell>
          <cell r="C17" t="str">
            <v>NARESWARI MASAYU PUSPANINGRUM</v>
          </cell>
          <cell r="D17">
            <v>83.333333333333329</v>
          </cell>
          <cell r="E17" t="str">
            <v>B</v>
          </cell>
          <cell r="F17" t="str">
            <v>Ananda Nareswari Masayu Puspaningrum baik dalam Menyajikan hasil identifikasi karakteristik ruang dan pemanfaatan sumber daya alam untuk kesejahteraan masyarakat dari tingkat kota/kabupaten sampai tingkat provinsi..  Baik dalam Menyajikan hasil identifika</v>
          </cell>
        </row>
        <row r="18">
          <cell r="B18">
            <v>15</v>
          </cell>
          <cell r="C18" t="str">
            <v>NOVA SASMYTA</v>
          </cell>
          <cell r="D18">
            <v>83.333333333333329</v>
          </cell>
          <cell r="E18" t="str">
            <v>B</v>
          </cell>
          <cell r="F18" t="str">
            <v xml:space="preserve">Ananda Nova Sasmyta baik dalam Menyajikan hasil identifikasi karakteristik ruang dan pemanfaatan sumber daya alam untuk kesejahteraan masyarakat dari tingkat kota/kabupaten sampai tingkat provinsi..  Baik dalam Menyajikan hasil identifikasi karakteristik </v>
          </cell>
        </row>
        <row r="19">
          <cell r="B19">
            <v>16</v>
          </cell>
          <cell r="C19" t="str">
            <v>RIDHA RAHMATUL AULA RIDWAN</v>
          </cell>
          <cell r="D19">
            <v>83.333333333333329</v>
          </cell>
          <cell r="E19" t="str">
            <v>B</v>
          </cell>
          <cell r="F19" t="str">
            <v xml:space="preserve">Ananda Ridha Rahmatul Aula Ridwan baik dalam Menyajikan hasil identifikasi karakteristik ruang dan pemanfaatan sumber daya alam untuk kesejahteraan masyarakat dari tingkat kota/kabupaten sampai tingkat provinsi..  Baik dalam Menyajikan hasil identifikasi </v>
          </cell>
        </row>
        <row r="20">
          <cell r="B20">
            <v>17</v>
          </cell>
          <cell r="C20" t="str">
            <v>RIFDA SALSABILA PURNAMA</v>
          </cell>
          <cell r="D20">
            <v>83.333333333333329</v>
          </cell>
          <cell r="E20" t="str">
            <v>B</v>
          </cell>
          <cell r="F20" t="str">
            <v>Ananda Rifda Salsabila Purnama baik dalam Menyajikan hasil identifikasi karakteristik ruang dan pemanfaatan sumber daya alam untuk kesejahteraan masyarakat dari tingkat kota/kabupaten sampai tingkat provinsi..  Baik dalam Menyajikan hasil identifikasi kar</v>
          </cell>
        </row>
        <row r="21">
          <cell r="B21">
            <v>18</v>
          </cell>
          <cell r="C21" t="str">
            <v>RIZKI INTAN KURNIAENDAH</v>
          </cell>
          <cell r="D21">
            <v>83.333333333333329</v>
          </cell>
          <cell r="E21" t="str">
            <v>B</v>
          </cell>
          <cell r="F21" t="str">
            <v>Ananda Rizki Intan Kurniaendah baik dalam Menyajikan hasil identifikasi karakteristik ruang dan pemanfaatan sumber daya alam untuk kesejahteraan masyarakat dari tingkat kota/kabupaten sampai tingkat provinsi..  Baik dalam Menyajikan hasil identifikasi kar</v>
          </cell>
        </row>
        <row r="22">
          <cell r="B22">
            <v>19</v>
          </cell>
          <cell r="C22" t="str">
            <v>RIZKY FIRMANSYAH</v>
          </cell>
          <cell r="D22">
            <v>83.333333333333329</v>
          </cell>
          <cell r="E22" t="str">
            <v>B</v>
          </cell>
          <cell r="F22" t="str">
            <v>Ananda Rizky Firmansyah baik dalam Menyajikan hasil identifikasi karakteristik ruang dan pemanfaatan sumber daya alam untuk kesejahteraan masyarakat dari tingkat kota/kabupaten sampai tingkat provinsi..  Baik dalam Menyajikan hasil identifikasi karakteris</v>
          </cell>
        </row>
        <row r="23">
          <cell r="B23">
            <v>20</v>
          </cell>
          <cell r="C23" t="str">
            <v>SAFIRA NUR LAYLA RAMADHANI</v>
          </cell>
          <cell r="D23">
            <v>83.333333333333329</v>
          </cell>
          <cell r="E23" t="str">
            <v>B</v>
          </cell>
          <cell r="F23" t="str">
            <v xml:space="preserve">Ananda Safira Nur Layla Ramadhani baik dalam Menyajikan hasil identifikasi karakteristik ruang dan pemanfaatan sumber daya alam untuk kesejahteraan masyarakat dari tingkat kota/kabupaten sampai tingkat provinsi..  Baik dalam Menyajikan hasil identifikasi </v>
          </cell>
        </row>
        <row r="24">
          <cell r="B24">
            <v>21</v>
          </cell>
          <cell r="C24" t="str">
            <v>SHANASTRI RUFAIDA</v>
          </cell>
          <cell r="D24">
            <v>83.333333333333329</v>
          </cell>
          <cell r="E24" t="str">
            <v>B</v>
          </cell>
          <cell r="F24" t="str">
            <v>Ananda Shanastri Rufaida baik dalam Menyajikan hasil identifikasi karakteristik ruang dan pemanfaatan sumber daya alam untuk kesejahteraan masyarakat dari tingkat kota/kabupaten sampai tingkat provinsi..  Baik dalam Menyajikan hasil identifikasi karakteri</v>
          </cell>
        </row>
        <row r="25">
          <cell r="B25">
            <v>22</v>
          </cell>
          <cell r="C25" t="str">
            <v>SHIAM SAHARA</v>
          </cell>
          <cell r="D25">
            <v>83.333333333333329</v>
          </cell>
          <cell r="E25" t="str">
            <v>B</v>
          </cell>
          <cell r="F25" t="str">
            <v xml:space="preserve">Ananda Shiam Sahara baik dalam Menyajikan hasil identifikasi karakteristik ruang dan pemanfaatan sumber daya alam untuk kesejahteraan masyarakat dari tingkat kota/kabupaten sampai tingkat provinsi..  Baik dalam Menyajikan hasil identifikasi karakteristik </v>
          </cell>
        </row>
        <row r="26">
          <cell r="B26">
            <v>23</v>
          </cell>
          <cell r="C26" t="str">
            <v>SUSAN APRILIA PUTRI</v>
          </cell>
          <cell r="D26">
            <v>83.333333333333329</v>
          </cell>
          <cell r="E26" t="str">
            <v>B</v>
          </cell>
          <cell r="F26" t="str">
            <v>Ananda Susan Aprilia Putri baik dalam Menyajikan hasil identifikasi karakteristik ruang dan pemanfaatan sumber daya alam untuk kesejahteraan masyarakat dari tingkat kota/kabupaten sampai tingkat provinsi..  Baik dalam Menyajikan hasil identifikasi karakte</v>
          </cell>
        </row>
        <row r="27">
          <cell r="B27">
            <v>24</v>
          </cell>
          <cell r="C27" t="str">
            <v>SYIFAUL CHUSNA BANATU ROHMI HADI</v>
          </cell>
          <cell r="D27">
            <v>83.333333333333329</v>
          </cell>
          <cell r="E27" t="str">
            <v>B</v>
          </cell>
          <cell r="F27" t="str">
            <v>Ananda Syifaul Chusna Banatu Rohmi Hadi baik dalam Menyajikan hasil identifikasi karakteristik ruang dan pemanfaatan sumber daya alam untuk kesejahteraan masyarakat dari tingkat kota/kabupaten sampai tingkat provinsi..  Baik dalam Menyajikan hasil identif</v>
          </cell>
        </row>
        <row r="28">
          <cell r="B28">
            <v>25</v>
          </cell>
          <cell r="C28" t="str">
            <v>VANESSA VICKY AYU LESTARI</v>
          </cell>
          <cell r="D28">
            <v>83.333333333333329</v>
          </cell>
          <cell r="E28" t="str">
            <v>B</v>
          </cell>
          <cell r="F28" t="str">
            <v>Ananda Vanessa Vicky Ayu Lestari baik dalam Menyajikan hasil identifikasi karakteristik ruang dan pemanfaatan sumber daya alam untuk kesejahteraan masyarakat dari tingkat kota/kabupaten sampai tingkat provinsi..  Baik dalam Menyajikan hasil identifikasi k</v>
          </cell>
        </row>
        <row r="29">
          <cell r="B29">
            <v>26</v>
          </cell>
          <cell r="C29" t="str">
            <v>WIBI NUR FIRMANSYAH</v>
          </cell>
          <cell r="D29">
            <v>83.333333333333329</v>
          </cell>
          <cell r="E29" t="str">
            <v>B</v>
          </cell>
          <cell r="F29" t="str">
            <v>Ananda Wibi Nur Firmansyah baik dalam Menyajikan hasil identifikasi karakteristik ruang dan pemanfaatan sumber daya alam untuk kesejahteraan masyarakat dari tingkat kota/kabupaten sampai tingkat provinsi..  Baik dalam Menyajikan hasil identifikasi karakte</v>
          </cell>
        </row>
        <row r="30">
          <cell r="B30">
            <v>27</v>
          </cell>
          <cell r="C30" t="str">
            <v>ZULFIDA NURUL MAZIDAH</v>
          </cell>
          <cell r="D30">
            <v>83.333333333333329</v>
          </cell>
          <cell r="E30" t="str">
            <v>B</v>
          </cell>
          <cell r="F30" t="str">
            <v>Ananda Zulfida Nurul Mazidah baik dalam Menyajikan hasil identifikasi karakteristik ruang dan pemanfaatan sumber daya alam untuk kesejahteraan masyarakat dari tingkat kota/kabupaten sampai tingkat provinsi..  Baik dalam Menyajikan hasil identifikasi karak</v>
          </cell>
        </row>
        <row r="31">
          <cell r="B31">
            <v>28</v>
          </cell>
          <cell r="C31" t="str">
            <v>AZKA AFINA KHOIRUL IZA</v>
          </cell>
          <cell r="D31">
            <v>83.333333333333329</v>
          </cell>
          <cell r="E31" t="str">
            <v>B</v>
          </cell>
          <cell r="F31" t="str">
            <v>Ananda Azka Afina Khoirul Iza baik dalam Menyajikan hasil identifikasi karakteristik ruang dan pemanfaatan sumber daya alam untuk kesejahteraan masyarakat dari tingkat kota/kabupaten sampai tingkat provinsi..  Baik dalam Menyajikan hasil identifikasi kara</v>
          </cell>
        </row>
        <row r="32">
          <cell r="B32">
            <v>29</v>
          </cell>
          <cell r="C32" t="str">
            <v>BAGUS WIDA KANAKA</v>
          </cell>
          <cell r="D32">
            <v>83.333333333333329</v>
          </cell>
          <cell r="E32" t="str">
            <v>B</v>
          </cell>
          <cell r="F32" t="str">
            <v>Ananda Bagus Wida Kanaka baik dalam Menyajikan hasil identifikasi karakteristik ruang dan pemanfaatan sumber daya alam untuk kesejahteraan masyarakat dari tingkat kota/kabupaten sampai tingkat provinsi..  Baik dalam Menyajikan hasil identifikasi karakteri</v>
          </cell>
        </row>
        <row r="33">
          <cell r="B33">
            <v>30</v>
          </cell>
          <cell r="C33" t="str">
            <v>DENI FIRYA ATHALLAH PRADINAYA</v>
          </cell>
          <cell r="D33">
            <v>83.333333333333329</v>
          </cell>
          <cell r="E33" t="str">
            <v>B</v>
          </cell>
          <cell r="F33" t="str">
            <v>Ananda Deni Firya Athallah Pradinaya baik dalam Menyajikan hasil identifikasi karakteristik ruang dan pemanfaatan sumber daya alam untuk kesejahteraan masyarakat dari tingkat kota/kabupaten sampai tingkat provinsi..  Baik dalam Menyajikan hasil identifika</v>
          </cell>
        </row>
        <row r="34">
          <cell r="B34">
            <v>31</v>
          </cell>
          <cell r="C34" t="str">
            <v>DEWI GALUH MULANSARI</v>
          </cell>
          <cell r="D34">
            <v>83.333333333333329</v>
          </cell>
          <cell r="E34" t="str">
            <v>B</v>
          </cell>
          <cell r="F34" t="str">
            <v>Ananda Dewi Galuh Mulansari baik dalam Menyajikan hasil identifikasi karakteristik ruang dan pemanfaatan sumber daya alam untuk kesejahteraan masyarakat dari tingkat kota/kabupaten sampai tingkat provinsi..  Baik dalam Menyajikan hasil identifikasi karakt</v>
          </cell>
        </row>
        <row r="35">
          <cell r="B35">
            <v>32</v>
          </cell>
          <cell r="C35" t="str">
            <v>DIAN PUJI LESTARI</v>
          </cell>
          <cell r="D35">
            <v>83.333333333333329</v>
          </cell>
          <cell r="E35" t="str">
            <v>B</v>
          </cell>
          <cell r="F35" t="str">
            <v>Ananda Dian Puji Lestari baik dalam Menyajikan hasil identifikasi karakteristik ruang dan pemanfaatan sumber daya alam untuk kesejahteraan masyarakat dari tingkat kota/kabupaten sampai tingkat provinsi..  Baik dalam Menyajikan hasil identifikasi karakteri</v>
          </cell>
        </row>
        <row r="36">
          <cell r="B36">
            <v>33</v>
          </cell>
          <cell r="C36" t="str">
            <v>Hafidz Langgeng Prasetyo</v>
          </cell>
          <cell r="D36">
            <v>83.333333333333329</v>
          </cell>
          <cell r="E36" t="str">
            <v>B</v>
          </cell>
          <cell r="F36" t="str">
            <v>Ananda Hafidz Langgeng Prasetyo baik dalam Menyajikan hasil identifikasi karakteristik ruang dan pemanfaatan sumber daya alam untuk kesejahteraan masyarakat dari tingkat kota/kabupaten sampai tingkat provinsi..  Baik dalam Menyajikan hasil identifikasi ka</v>
          </cell>
        </row>
        <row r="37">
          <cell r="B37">
            <v>34</v>
          </cell>
          <cell r="C37" t="str">
            <v>JALU ARTHA AJI MANGGALA HANDOKO</v>
          </cell>
          <cell r="D37">
            <v>83.333333333333329</v>
          </cell>
          <cell r="E37" t="str">
            <v>B</v>
          </cell>
          <cell r="F37" t="str">
            <v>Ananda Jalu Artha Aji Manggala Handoko baik dalam Menyajikan hasil identifikasi karakteristik ruang dan pemanfaatan sumber daya alam untuk kesejahteraan masyarakat dari tingkat kota/kabupaten sampai tingkat provinsi..  Baik dalam Menyajikan hasil identifi</v>
          </cell>
        </row>
        <row r="38">
          <cell r="B38">
            <v>35</v>
          </cell>
          <cell r="C38" t="str">
            <v>LAURENDHO RADIEFCA MURDIONO</v>
          </cell>
          <cell r="D38">
            <v>83.333333333333329</v>
          </cell>
          <cell r="E38" t="str">
            <v>B</v>
          </cell>
          <cell r="F38" t="str">
            <v>Ananda Laurendho Radiefca Murdiono baik dalam Menyajikan hasil identifikasi karakteristik ruang dan pemanfaatan sumber daya alam untuk kesejahteraan masyarakat dari tingkat kota/kabupaten sampai tingkat provinsi..  Baik dalam Menyajikan hasil identifikasi</v>
          </cell>
        </row>
        <row r="39">
          <cell r="B39">
            <v>36</v>
          </cell>
          <cell r="C39" t="str">
            <v>MARSYA MAYDINA DWI RISQITA</v>
          </cell>
          <cell r="D39">
            <v>83.333333333333329</v>
          </cell>
          <cell r="E39" t="str">
            <v>B</v>
          </cell>
          <cell r="F39" t="str">
            <v xml:space="preserve">Ananda Marsya Maydina Dwi Risqita baik dalam Menyajikan hasil identifikasi karakteristik ruang dan pemanfaatan sumber daya alam untuk kesejahteraan masyarakat dari tingkat kota/kabupaten sampai tingkat provinsi..  Baik dalam Menyajikan hasil identifikasi </v>
          </cell>
        </row>
        <row r="40">
          <cell r="B40">
            <v>37</v>
          </cell>
          <cell r="C40" t="str">
            <v>MILA SARASWATI</v>
          </cell>
          <cell r="D40">
            <v>83.333333333333329</v>
          </cell>
          <cell r="E40" t="str">
            <v>B</v>
          </cell>
          <cell r="F40" t="str">
            <v>Ananda Mila Saraswati baik dalam Menyajikan hasil identifikasi karakteristik ruang dan pemanfaatan sumber daya alam untuk kesejahteraan masyarakat dari tingkat kota/kabupaten sampai tingkat provinsi..  Baik dalam Menyajikan hasil identifikasi karakteristi</v>
          </cell>
        </row>
        <row r="41">
          <cell r="B41">
            <v>38</v>
          </cell>
          <cell r="C41" t="str">
            <v>MUHAMMAD ARKAN ALLY RACHMAD</v>
          </cell>
          <cell r="D41">
            <v>83.333333333333329</v>
          </cell>
          <cell r="E41" t="str">
            <v>B</v>
          </cell>
          <cell r="F41" t="str">
            <v>Ananda Muhammad Arkan Ally Rachmad baik dalam Menyajikan hasil identifikasi karakteristik ruang dan pemanfaatan sumber daya alam untuk kesejahteraan masyarakat dari tingkat kota/kabupaten sampai tingkat provinsi..  Baik dalam Menyajikan hasil identifikasi</v>
          </cell>
        </row>
        <row r="42">
          <cell r="B42">
            <v>39</v>
          </cell>
          <cell r="C42" t="str">
            <v>MUHAMMAD REVIAN ABDULLOH FAQIH</v>
          </cell>
          <cell r="D42">
            <v>83.333333333333329</v>
          </cell>
          <cell r="E42" t="str">
            <v>B</v>
          </cell>
          <cell r="F42" t="str">
            <v>Ananda Muhammad Revian Abdulloh Faqih baik dalam Menyajikan hasil identifikasi karakteristik ruang dan pemanfaatan sumber daya alam untuk kesejahteraan masyarakat dari tingkat kota/kabupaten sampai tingkat provinsi..  Baik dalam Menyajikan hasil identifik</v>
          </cell>
        </row>
        <row r="43">
          <cell r="B43">
            <v>40</v>
          </cell>
          <cell r="C43" t="str">
            <v>NABILA AYUNINGTIAS</v>
          </cell>
          <cell r="D43">
            <v>83.333333333333329</v>
          </cell>
          <cell r="E43" t="str">
            <v>B</v>
          </cell>
          <cell r="F43" t="str">
            <v>Ananda Nabila Ayuningtias baik dalam Menyajikan hasil identifikasi karakteristik ruang dan pemanfaatan sumber daya alam untuk kesejahteraan masyarakat dari tingkat kota/kabupaten sampai tingkat provinsi..  Baik dalam Menyajikan hasil identifikasi karakter</v>
          </cell>
        </row>
        <row r="44">
          <cell r="B44">
            <v>41</v>
          </cell>
          <cell r="C44" t="str">
            <v>NARESWARI MASAYU PUSPANINGRUM</v>
          </cell>
          <cell r="D44">
            <v>83.333333333333329</v>
          </cell>
          <cell r="E44" t="str">
            <v>B</v>
          </cell>
          <cell r="F44" t="str">
            <v>Ananda Nareswari Masayu Puspaningrum baik dalam Menyajikan hasil identifikasi karakteristik ruang dan pemanfaatan sumber daya alam untuk kesejahteraan masyarakat dari tingkat kota/kabupaten sampai tingkat provinsi..  Baik dalam Menyajikan hasil identifika</v>
          </cell>
        </row>
        <row r="45">
          <cell r="B45">
            <v>42</v>
          </cell>
          <cell r="C45" t="str">
            <v>NOVA SASMYTA</v>
          </cell>
          <cell r="D45">
            <v>83.333333333333329</v>
          </cell>
          <cell r="E45" t="str">
            <v>B</v>
          </cell>
          <cell r="F45" t="str">
            <v xml:space="preserve">Ananda Nova Sasmyta baik dalam Menyajikan hasil identifikasi karakteristik ruang dan pemanfaatan sumber daya alam untuk kesejahteraan masyarakat dari tingkat kota/kabupaten sampai tingkat provinsi..  Baik dalam Menyajikan hasil identifikasi karakteristik </v>
          </cell>
        </row>
        <row r="46">
          <cell r="B46">
            <v>43</v>
          </cell>
          <cell r="C46" t="str">
            <v>RIDHA RAHMATUL AULA RIDWAN</v>
          </cell>
          <cell r="D46">
            <v>83.333333333333329</v>
          </cell>
          <cell r="E46" t="str">
            <v>B</v>
          </cell>
          <cell r="F46" t="str">
            <v xml:space="preserve">Ananda Ridha Rahmatul Aula Ridwan baik dalam Menyajikan hasil identifikasi karakteristik ruang dan pemanfaatan sumber daya alam untuk kesejahteraan masyarakat dari tingkat kota/kabupaten sampai tingkat provinsi..  Baik dalam Menyajikan hasil identifikasi </v>
          </cell>
        </row>
        <row r="47">
          <cell r="B47">
            <v>44</v>
          </cell>
          <cell r="C47" t="str">
            <v>RIFDA SALSABILA PURNAMA</v>
          </cell>
          <cell r="D47">
            <v>83.333333333333329</v>
          </cell>
          <cell r="E47" t="str">
            <v>B</v>
          </cell>
          <cell r="F47" t="str">
            <v>Ananda Rifda Salsabila Purnama baik dalam Menyajikan hasil identifikasi karakteristik ruang dan pemanfaatan sumber daya alam untuk kesejahteraan masyarakat dari tingkat kota/kabupaten sampai tingkat provinsi..  Baik dalam Menyajikan hasil identifikasi kar</v>
          </cell>
        </row>
        <row r="48">
          <cell r="B48">
            <v>45</v>
          </cell>
          <cell r="C48" t="str">
            <v>RIZKI INTAN KURNIAENDAH</v>
          </cell>
          <cell r="D48">
            <v>83.333333333333329</v>
          </cell>
          <cell r="E48" t="str">
            <v>B</v>
          </cell>
          <cell r="F48" t="str">
            <v>Ananda Rizki Intan Kurniaendah baik dalam Menyajikan hasil identifikasi karakteristik ruang dan pemanfaatan sumber daya alam untuk kesejahteraan masyarakat dari tingkat kota/kabupaten sampai tingkat provinsi..  Baik dalam Menyajikan hasil identifikasi kar</v>
          </cell>
        </row>
        <row r="49">
          <cell r="B49">
            <v>46</v>
          </cell>
          <cell r="C49" t="str">
            <v>RIZKY FIRMANSYAH</v>
          </cell>
          <cell r="D49">
            <v>83.333333333333329</v>
          </cell>
          <cell r="E49" t="str">
            <v>B</v>
          </cell>
          <cell r="F49" t="str">
            <v>Ananda Rizky Firmansyah baik dalam Menyajikan hasil identifikasi karakteristik ruang dan pemanfaatan sumber daya alam untuk kesejahteraan masyarakat dari tingkat kota/kabupaten sampai tingkat provinsi..  Baik dalam Menyajikan hasil identifikasi karakteris</v>
          </cell>
        </row>
        <row r="50">
          <cell r="B50">
            <v>47</v>
          </cell>
          <cell r="C50" t="str">
            <v>SAFIRA NUR LAYLA RAMADHANI</v>
          </cell>
          <cell r="D50">
            <v>83.333333333333329</v>
          </cell>
          <cell r="E50" t="str">
            <v>B</v>
          </cell>
          <cell r="F50" t="str">
            <v xml:space="preserve">Ananda Safira Nur Layla Ramadhani baik dalam Menyajikan hasil identifikasi karakteristik ruang dan pemanfaatan sumber daya alam untuk kesejahteraan masyarakat dari tingkat kota/kabupaten sampai tingkat provinsi..  Baik dalam Menyajikan hasil identifikasi </v>
          </cell>
        </row>
        <row r="51">
          <cell r="B51">
            <v>48</v>
          </cell>
          <cell r="C51" t="str">
            <v>SHANASTRI RUFAIDA</v>
          </cell>
          <cell r="D51">
            <v>83.333333333333329</v>
          </cell>
          <cell r="E51" t="str">
            <v>B</v>
          </cell>
          <cell r="F51" t="str">
            <v>Ananda Shanastri Rufaida baik dalam Menyajikan hasil identifikasi karakteristik ruang dan pemanfaatan sumber daya alam untuk kesejahteraan masyarakat dari tingkat kota/kabupaten sampai tingkat provinsi..  Baik dalam Menyajikan hasil identifikasi karakteri</v>
          </cell>
        </row>
        <row r="52">
          <cell r="B52">
            <v>49</v>
          </cell>
          <cell r="C52" t="str">
            <v>SHIAM SAHARA</v>
          </cell>
          <cell r="D52">
            <v>83.333333333333329</v>
          </cell>
          <cell r="E52" t="str">
            <v>B</v>
          </cell>
          <cell r="F52" t="str">
            <v xml:space="preserve">Ananda Shiam Sahara baik dalam Menyajikan hasil identifikasi karakteristik ruang dan pemanfaatan sumber daya alam untuk kesejahteraan masyarakat dari tingkat kota/kabupaten sampai tingkat provinsi..  Baik dalam Menyajikan hasil identifikasi karakteristik </v>
          </cell>
        </row>
        <row r="53">
          <cell r="B53">
            <v>50</v>
          </cell>
          <cell r="C53" t="str">
            <v>SUSAN APRILIA PUTRI</v>
          </cell>
          <cell r="D53">
            <v>83.333333333333329</v>
          </cell>
          <cell r="E53" t="str">
            <v>B</v>
          </cell>
          <cell r="F53" t="str">
            <v>Ananda Susan Aprilia Putri baik dalam Menyajikan hasil identifikasi karakteristik ruang dan pemanfaatan sumber daya alam untuk kesejahteraan masyarakat dari tingkat kota/kabupaten sampai tingkat provinsi..  Baik dalam Menyajikan hasil identifikasi karakte</v>
          </cell>
        </row>
      </sheetData>
      <sheetData sheetId="42"/>
      <sheetData sheetId="43">
        <row r="4">
          <cell r="B4">
            <v>1</v>
          </cell>
          <cell r="C4" t="str">
            <v>AZKA AFINA KHOIRUL IZA</v>
          </cell>
          <cell r="D4">
            <v>83.333333333333329</v>
          </cell>
          <cell r="E4" t="str">
            <v>B</v>
          </cell>
          <cell r="F4" t="str">
            <v>Ananda Azka Afina Khoirul Iza baik dalam menceritakan makna hubungan simbol dengan sila-sila Pancasila sebagai satu kesatuan dalam kehidupan sehari-hari.  Baik dalam menceritakan makna hubungan simbol dengan sila-sila Pancasila sebagai satu kesatuan dalam</v>
          </cell>
        </row>
        <row r="5">
          <cell r="B5">
            <v>2</v>
          </cell>
          <cell r="C5" t="str">
            <v>BAGUS WIDA KANAKA</v>
          </cell>
          <cell r="D5">
            <v>83.333333333333329</v>
          </cell>
          <cell r="E5" t="str">
            <v>B</v>
          </cell>
          <cell r="F5" t="str">
            <v>Ananda Bagus Wida Kanaka baik dalam menceritakan makna hubungan simbol dengan sila-sila Pancasila sebagai satu kesatuan dalam kehidupan sehari-hari.  Baik dalam menceritakan makna hubungan simbol dengan sila-sila Pancasila sebagai satu kesatuan dalam kehi</v>
          </cell>
        </row>
        <row r="6">
          <cell r="B6">
            <v>3</v>
          </cell>
          <cell r="C6" t="str">
            <v>DENI FIRYA ATHALLAH PRADINAYA</v>
          </cell>
          <cell r="D6">
            <v>83.333333333333329</v>
          </cell>
          <cell r="E6" t="str">
            <v>B</v>
          </cell>
          <cell r="F6" t="str">
            <v>Ananda Deni Firya Athallah Pradinaya baik dalam menceritakan makna hubungan simbol dengan sila-sila Pancasila sebagai satu kesatuan dalam kehidupan sehari-hari.  Baik dalam menceritakan makna hubungan simbol dengan sila-sila Pancasila sebagai satu kesatua</v>
          </cell>
        </row>
        <row r="7">
          <cell r="B7">
            <v>4</v>
          </cell>
          <cell r="C7" t="str">
            <v>DEWI GALUH MULANSARI</v>
          </cell>
          <cell r="D7">
            <v>83.333333333333329</v>
          </cell>
          <cell r="E7" t="str">
            <v>B</v>
          </cell>
          <cell r="F7" t="str">
            <v>Ananda Dewi Galuh Mulansari baik dalam menceritakan makna hubungan simbol dengan sila-sila Pancasila sebagai satu kesatuan dalam kehidupan sehari-hari.  Baik dalam menceritakan makna hubungan simbol dengan sila-sila Pancasila sebagai satu kesatuan dalam k</v>
          </cell>
        </row>
        <row r="8">
          <cell r="B8">
            <v>5</v>
          </cell>
          <cell r="C8" t="str">
            <v>DIAN PUJI LESTARI</v>
          </cell>
          <cell r="D8">
            <v>83.333333333333329</v>
          </cell>
          <cell r="E8" t="str">
            <v>B</v>
          </cell>
          <cell r="F8" t="str">
            <v>Ananda Dian Puji Lestari baik dalam menceritakan makna hubungan simbol dengan sila-sila Pancasila sebagai satu kesatuan dalam kehidupan sehari-hari.  Baik dalam menceritakan makna hubungan simbol dengan sila-sila Pancasila sebagai satu kesatuan dalam kehi</v>
          </cell>
        </row>
        <row r="9">
          <cell r="B9">
            <v>6</v>
          </cell>
          <cell r="C9" t="str">
            <v>Hafidz Langgeng Prasetyo</v>
          </cell>
          <cell r="D9">
            <v>83.333333333333329</v>
          </cell>
          <cell r="E9" t="str">
            <v>B</v>
          </cell>
          <cell r="F9" t="str">
            <v>Ananda Hafidz Langgeng Prasetyo baik dalam menceritakan makna hubungan simbol dengan sila-sila Pancasila sebagai satu kesatuan dalam kehidupan sehari-hari.  Baik dalam menceritakan makna hubungan simbol dengan sila-sila Pancasila sebagai satu kesatuan dal</v>
          </cell>
        </row>
        <row r="10">
          <cell r="B10">
            <v>7</v>
          </cell>
          <cell r="C10" t="str">
            <v>JALU ARTHA AJI MANGGALA HANDOKO</v>
          </cell>
          <cell r="D10">
            <v>83.333333333333329</v>
          </cell>
          <cell r="E10" t="str">
            <v>B</v>
          </cell>
          <cell r="F10" t="str">
            <v>Ananda Jalu Artha Aji Manggala Handoko baik dalam menceritakan makna hubungan simbol dengan sila-sila Pancasila sebagai satu kesatuan dalam kehidupan sehari-hari.  Baik dalam menceritakan makna hubungan simbol dengan sila-sila Pancasila sebagai satu kesat</v>
          </cell>
        </row>
        <row r="11">
          <cell r="B11">
            <v>8</v>
          </cell>
          <cell r="C11" t="str">
            <v>LAURENDHO RADIEFCA MURDIONO</v>
          </cell>
          <cell r="D11">
            <v>83.333333333333329</v>
          </cell>
          <cell r="E11" t="str">
            <v>B</v>
          </cell>
          <cell r="F11" t="str">
            <v xml:space="preserve">Ananda Laurendho Radiefca Murdiono baik dalam menceritakan makna hubungan simbol dengan sila-sila Pancasila sebagai satu kesatuan dalam kehidupan sehari-hari.  Baik dalam menceritakan makna hubungan simbol dengan sila-sila Pancasila sebagai satu kesatuan </v>
          </cell>
        </row>
        <row r="12">
          <cell r="B12">
            <v>9</v>
          </cell>
          <cell r="C12" t="str">
            <v>MARSYA MAYDINA DWI RISQITA</v>
          </cell>
          <cell r="D12">
            <v>83.333333333333329</v>
          </cell>
          <cell r="E12" t="str">
            <v>B</v>
          </cell>
          <cell r="F12" t="str">
            <v>Ananda Marsya Maydina Dwi Risqita baik dalam menceritakan makna hubungan simbol dengan sila-sila Pancasila sebagai satu kesatuan dalam kehidupan sehari-hari.  Baik dalam menceritakan makna hubungan simbol dengan sila-sila Pancasila sebagai satu kesatuan d</v>
          </cell>
        </row>
        <row r="13">
          <cell r="B13">
            <v>10</v>
          </cell>
          <cell r="C13" t="str">
            <v>MILA SARASWATI</v>
          </cell>
          <cell r="D13">
            <v>83.333333333333329</v>
          </cell>
          <cell r="E13" t="str">
            <v>B</v>
          </cell>
          <cell r="F13" t="str">
            <v>Ananda Mila Saraswati baik dalam menceritakan makna hubungan simbol dengan sila-sila Pancasila sebagai satu kesatuan dalam kehidupan sehari-hari.  Baik dalam menceritakan makna hubungan simbol dengan sila-sila Pancasila sebagai satu kesatuan dalam kehidup</v>
          </cell>
        </row>
        <row r="14">
          <cell r="B14">
            <v>11</v>
          </cell>
          <cell r="C14" t="str">
            <v>MUHAMMAD ARKAN ALLY RACHMAD</v>
          </cell>
          <cell r="D14">
            <v>83.333333333333329</v>
          </cell>
          <cell r="E14" t="str">
            <v>B</v>
          </cell>
          <cell r="F14" t="str">
            <v xml:space="preserve">Ananda Muhammad Arkan Ally Rachmad baik dalam menceritakan makna hubungan simbol dengan sila-sila Pancasila sebagai satu kesatuan dalam kehidupan sehari-hari.  Baik dalam menceritakan makna hubungan simbol dengan sila-sila Pancasila sebagai satu kesatuan </v>
          </cell>
        </row>
        <row r="15">
          <cell r="B15">
            <v>12</v>
          </cell>
          <cell r="C15" t="str">
            <v>MUHAMMAD REVIAN ABDULLOH FAQIH</v>
          </cell>
          <cell r="D15">
            <v>83.333333333333329</v>
          </cell>
          <cell r="E15" t="str">
            <v>B</v>
          </cell>
          <cell r="F15" t="str">
            <v>Ananda Muhammad Revian Abdulloh Faqih baik dalam menceritakan makna hubungan simbol dengan sila-sila Pancasila sebagai satu kesatuan dalam kehidupan sehari-hari.  Baik dalam menceritakan makna hubungan simbol dengan sila-sila Pancasila sebagai satu kesatu</v>
          </cell>
        </row>
        <row r="16">
          <cell r="B16">
            <v>13</v>
          </cell>
          <cell r="C16" t="str">
            <v>NABILA AYUNINGTIAS</v>
          </cell>
          <cell r="D16">
            <v>83.333333333333329</v>
          </cell>
          <cell r="E16" t="str">
            <v>B</v>
          </cell>
          <cell r="F16" t="str">
            <v>Ananda Nabila Ayuningtias baik dalam menceritakan makna hubungan simbol dengan sila-sila Pancasila sebagai satu kesatuan dalam kehidupan sehari-hari.  Baik dalam menceritakan makna hubungan simbol dengan sila-sila Pancasila sebagai satu kesatuan dalam keh</v>
          </cell>
        </row>
        <row r="17">
          <cell r="B17">
            <v>14</v>
          </cell>
          <cell r="C17" t="str">
            <v>NARESWARI MASAYU PUSPANINGRUM</v>
          </cell>
          <cell r="D17">
            <v>83.333333333333329</v>
          </cell>
          <cell r="E17" t="str">
            <v>B</v>
          </cell>
          <cell r="F17" t="str">
            <v>Ananda Nareswari Masayu Puspaningrum baik dalam menceritakan makna hubungan simbol dengan sila-sila Pancasila sebagai satu kesatuan dalam kehidupan sehari-hari.  Baik dalam menceritakan makna hubungan simbol dengan sila-sila Pancasila sebagai satu kesatua</v>
          </cell>
        </row>
        <row r="18">
          <cell r="B18">
            <v>15</v>
          </cell>
          <cell r="C18" t="str">
            <v>NOVA SASMYTA</v>
          </cell>
          <cell r="D18">
            <v>83.333333333333329</v>
          </cell>
          <cell r="E18" t="str">
            <v>B</v>
          </cell>
          <cell r="F18" t="str">
            <v>Ananda Nova Sasmyta baik dalam menceritakan makna hubungan simbol dengan sila-sila Pancasila sebagai satu kesatuan dalam kehidupan sehari-hari.  Baik dalam menceritakan makna hubungan simbol dengan sila-sila Pancasila sebagai satu kesatuan dalam kehidupan</v>
          </cell>
        </row>
        <row r="19">
          <cell r="B19">
            <v>16</v>
          </cell>
          <cell r="C19" t="str">
            <v>RIDHA RAHMATUL AULA RIDWAN</v>
          </cell>
          <cell r="D19">
            <v>83.333333333333329</v>
          </cell>
          <cell r="E19" t="str">
            <v>B</v>
          </cell>
          <cell r="F19" t="str">
            <v>Ananda Ridha Rahmatul Aula Ridwan baik dalam menceritakan makna hubungan simbol dengan sila-sila Pancasila sebagai satu kesatuan dalam kehidupan sehari-hari.  Baik dalam menceritakan makna hubungan simbol dengan sila-sila Pancasila sebagai satu kesatuan d</v>
          </cell>
        </row>
        <row r="20">
          <cell r="B20">
            <v>17</v>
          </cell>
          <cell r="C20" t="str">
            <v>RIFDA SALSABILA PURNAMA</v>
          </cell>
          <cell r="D20">
            <v>83.333333333333329</v>
          </cell>
          <cell r="E20" t="str">
            <v>B</v>
          </cell>
          <cell r="F20" t="str">
            <v>Ananda Rifda Salsabila Purnama baik dalam menceritakan makna hubungan simbol dengan sila-sila Pancasila sebagai satu kesatuan dalam kehidupan sehari-hari.  Baik dalam menceritakan makna hubungan simbol dengan sila-sila Pancasila sebagai satu kesatuan dala</v>
          </cell>
        </row>
        <row r="21">
          <cell r="B21">
            <v>18</v>
          </cell>
          <cell r="C21" t="str">
            <v>RIZKI INTAN KURNIAENDAH</v>
          </cell>
          <cell r="D21">
            <v>83.333333333333329</v>
          </cell>
          <cell r="E21" t="str">
            <v>B</v>
          </cell>
          <cell r="F21" t="str">
            <v>Ananda Rizki Intan Kurniaendah baik dalam menceritakan makna hubungan simbol dengan sila-sila Pancasila sebagai satu kesatuan dalam kehidupan sehari-hari.  Baik dalam menceritakan makna hubungan simbol dengan sila-sila Pancasila sebagai satu kesatuan dala</v>
          </cell>
        </row>
        <row r="22">
          <cell r="B22">
            <v>19</v>
          </cell>
          <cell r="C22" t="str">
            <v>RIZKY FIRMANSYAH</v>
          </cell>
          <cell r="D22">
            <v>83.333333333333329</v>
          </cell>
          <cell r="E22" t="str">
            <v>B</v>
          </cell>
          <cell r="F22" t="str">
            <v>Ananda Rizky Firmansyah baik dalam menceritakan makna hubungan simbol dengan sila-sila Pancasila sebagai satu kesatuan dalam kehidupan sehari-hari.  Baik dalam menceritakan makna hubungan simbol dengan sila-sila Pancasila sebagai satu kesatuan dalam kehid</v>
          </cell>
        </row>
        <row r="23">
          <cell r="B23">
            <v>20</v>
          </cell>
          <cell r="C23" t="str">
            <v>SAFIRA NUR LAYLA RAMADHANI</v>
          </cell>
          <cell r="D23">
            <v>83.333333333333329</v>
          </cell>
          <cell r="E23" t="str">
            <v>B</v>
          </cell>
          <cell r="F23" t="str">
            <v>Ananda Safira Nur Layla Ramadhani baik dalam menceritakan makna hubungan simbol dengan sila-sila Pancasila sebagai satu kesatuan dalam kehidupan sehari-hari.  Baik dalam menceritakan makna hubungan simbol dengan sila-sila Pancasila sebagai satu kesatuan d</v>
          </cell>
        </row>
        <row r="24">
          <cell r="B24">
            <v>21</v>
          </cell>
          <cell r="C24" t="str">
            <v>SHANASTRI RUFAIDA</v>
          </cell>
          <cell r="D24">
            <v>83.333333333333329</v>
          </cell>
          <cell r="E24" t="str">
            <v>B</v>
          </cell>
          <cell r="F24" t="str">
            <v>Ananda Shanastri Rufaida baik dalam menceritakan makna hubungan simbol dengan sila-sila Pancasila sebagai satu kesatuan dalam kehidupan sehari-hari.  Baik dalam menceritakan makna hubungan simbol dengan sila-sila Pancasila sebagai satu kesatuan dalam kehi</v>
          </cell>
        </row>
        <row r="25">
          <cell r="B25">
            <v>22</v>
          </cell>
          <cell r="C25" t="str">
            <v>SHIAM SAHARA</v>
          </cell>
          <cell r="D25">
            <v>83.333333333333329</v>
          </cell>
          <cell r="E25" t="str">
            <v>B</v>
          </cell>
          <cell r="F25" t="str">
            <v>Ananda Shiam Sahara baik dalam menceritakan makna hubungan simbol dengan sila-sila Pancasila sebagai satu kesatuan dalam kehidupan sehari-hari.  Baik dalam menceritakan makna hubungan simbol dengan sila-sila Pancasila sebagai satu kesatuan dalam kehidupan</v>
          </cell>
        </row>
        <row r="26">
          <cell r="B26">
            <v>23</v>
          </cell>
          <cell r="C26" t="str">
            <v>SUSAN APRILIA PUTRI</v>
          </cell>
          <cell r="D26">
            <v>83.333333333333329</v>
          </cell>
          <cell r="E26" t="str">
            <v>B</v>
          </cell>
          <cell r="F26" t="str">
            <v>Ananda Susan Aprilia Putri baik dalam menceritakan makna hubungan simbol dengan sila-sila Pancasila sebagai satu kesatuan dalam kehidupan sehari-hari.  Baik dalam menceritakan makna hubungan simbol dengan sila-sila Pancasila sebagai satu kesatuan dalam ke</v>
          </cell>
        </row>
        <row r="27">
          <cell r="B27">
            <v>24</v>
          </cell>
          <cell r="C27" t="str">
            <v>SYIFAUL CHUSNA BANATU ROHMI HADI</v>
          </cell>
          <cell r="D27">
            <v>83.333333333333329</v>
          </cell>
          <cell r="E27" t="str">
            <v>B</v>
          </cell>
          <cell r="F27" t="str">
            <v>Ananda Syifaul Chusna Banatu Rohmi Hadi baik dalam menceritakan makna hubungan simbol dengan sila-sila Pancasila sebagai satu kesatuan dalam kehidupan sehari-hari.  Baik dalam menceritakan makna hubungan simbol dengan sila-sila Pancasila sebagai satu kesa</v>
          </cell>
        </row>
        <row r="28">
          <cell r="B28">
            <v>25</v>
          </cell>
          <cell r="C28" t="str">
            <v>VANESSA VICKY AYU LESTARI</v>
          </cell>
          <cell r="D28">
            <v>83.333333333333329</v>
          </cell>
          <cell r="E28" t="str">
            <v>B</v>
          </cell>
          <cell r="F28" t="str">
            <v>Ananda Vanessa Vicky Ayu Lestari baik dalam menceritakan makna hubungan simbol dengan sila-sila Pancasila sebagai satu kesatuan dalam kehidupan sehari-hari.  Baik dalam menceritakan makna hubungan simbol dengan sila-sila Pancasila sebagai satu kesatuan da</v>
          </cell>
        </row>
        <row r="29">
          <cell r="B29">
            <v>26</v>
          </cell>
          <cell r="C29" t="str">
            <v>WIBI NUR FIRMANSYAH</v>
          </cell>
          <cell r="D29">
            <v>83.333333333333329</v>
          </cell>
          <cell r="E29" t="str">
            <v>B</v>
          </cell>
          <cell r="F29" t="str">
            <v>Ananda Wibi Nur Firmansyah baik dalam menceritakan makna hubungan simbol dengan sila-sila Pancasila sebagai satu kesatuan dalam kehidupan sehari-hari.  Baik dalam menceritakan makna hubungan simbol dengan sila-sila Pancasila sebagai satu kesatuan dalam ke</v>
          </cell>
        </row>
        <row r="30">
          <cell r="B30">
            <v>27</v>
          </cell>
          <cell r="C30" t="str">
            <v>ZULFIDA NURUL MAZIDAH</v>
          </cell>
          <cell r="D30">
            <v>83.333333333333329</v>
          </cell>
          <cell r="E30" t="str">
            <v>B</v>
          </cell>
          <cell r="F30" t="str">
            <v xml:space="preserve">Ananda Zulfida Nurul Mazidah baik dalam menceritakan makna hubungan simbol dengan sila-sila Pancasila sebagai satu kesatuan dalam kehidupan sehari-hari.  Baik dalam menceritakan makna hubungan simbol dengan sila-sila Pancasila sebagai satu kesatuan dalam </v>
          </cell>
        </row>
        <row r="31">
          <cell r="B31">
            <v>28</v>
          </cell>
          <cell r="C31" t="str">
            <v>AZKA AFINA KHOIRUL IZA</v>
          </cell>
          <cell r="D31">
            <v>83.333333333333329</v>
          </cell>
          <cell r="E31" t="str">
            <v>B</v>
          </cell>
          <cell r="F31" t="str">
            <v>Ananda Azka Afina Khoirul Iza baik dalam menceritakan makna hubungan simbol dengan sila-sila Pancasila sebagai satu kesatuan dalam kehidupan sehari-hari.  Baik dalam menceritakan makna hubungan simbol dengan sila-sila Pancasila sebagai satu kesatuan dalam</v>
          </cell>
        </row>
        <row r="32">
          <cell r="B32">
            <v>29</v>
          </cell>
          <cell r="C32" t="str">
            <v>BAGUS WIDA KANAKA</v>
          </cell>
          <cell r="D32">
            <v>83.333333333333329</v>
          </cell>
          <cell r="E32" t="str">
            <v>B</v>
          </cell>
          <cell r="F32" t="str">
            <v>Ananda Bagus Wida Kanaka baik dalam menceritakan makna hubungan simbol dengan sila-sila Pancasila sebagai satu kesatuan dalam kehidupan sehari-hari.  Baik dalam menceritakan makna hubungan simbol dengan sila-sila Pancasila sebagai satu kesatuan dalam kehi</v>
          </cell>
        </row>
        <row r="33">
          <cell r="B33">
            <v>30</v>
          </cell>
          <cell r="C33" t="str">
            <v>DENI FIRYA ATHALLAH PRADINAYA</v>
          </cell>
          <cell r="D33">
            <v>83.333333333333329</v>
          </cell>
          <cell r="E33" t="str">
            <v>B</v>
          </cell>
          <cell r="F33" t="str">
            <v>Ananda Deni Firya Athallah Pradinaya baik dalam menceritakan makna hubungan simbol dengan sila-sila Pancasila sebagai satu kesatuan dalam kehidupan sehari-hari.  Baik dalam menceritakan makna hubungan simbol dengan sila-sila Pancasila sebagai satu kesatua</v>
          </cell>
        </row>
        <row r="34">
          <cell r="B34">
            <v>31</v>
          </cell>
          <cell r="C34" t="str">
            <v>DEWI GALUH MULANSARI</v>
          </cell>
          <cell r="D34">
            <v>83.333333333333329</v>
          </cell>
          <cell r="E34" t="str">
            <v>B</v>
          </cell>
          <cell r="F34" t="str">
            <v>Ananda Dewi Galuh Mulansari baik dalam menceritakan makna hubungan simbol dengan sila-sila Pancasila sebagai satu kesatuan dalam kehidupan sehari-hari.  Baik dalam menceritakan makna hubungan simbol dengan sila-sila Pancasila sebagai satu kesatuan dalam k</v>
          </cell>
        </row>
        <row r="35">
          <cell r="B35">
            <v>32</v>
          </cell>
          <cell r="C35" t="str">
            <v>DIAN PUJI LESTARI</v>
          </cell>
          <cell r="D35">
            <v>83.333333333333329</v>
          </cell>
          <cell r="E35" t="str">
            <v>B</v>
          </cell>
          <cell r="F35" t="str">
            <v>Ananda Dian Puji Lestari baik dalam menceritakan makna hubungan simbol dengan sila-sila Pancasila sebagai satu kesatuan dalam kehidupan sehari-hari.  Baik dalam menceritakan makna hubungan simbol dengan sila-sila Pancasila sebagai satu kesatuan dalam kehi</v>
          </cell>
        </row>
        <row r="36">
          <cell r="B36">
            <v>33</v>
          </cell>
          <cell r="C36" t="str">
            <v>Hafidz Langgeng Prasetyo</v>
          </cell>
          <cell r="D36">
            <v>83.333333333333329</v>
          </cell>
          <cell r="E36" t="str">
            <v>B</v>
          </cell>
          <cell r="F36" t="str">
            <v>Ananda Hafidz Langgeng Prasetyo baik dalam menceritakan makna hubungan simbol dengan sila-sila Pancasila sebagai satu kesatuan dalam kehidupan sehari-hari.  Baik dalam menceritakan makna hubungan simbol dengan sila-sila Pancasila sebagai satu kesatuan dal</v>
          </cell>
        </row>
        <row r="37">
          <cell r="B37">
            <v>34</v>
          </cell>
          <cell r="C37" t="str">
            <v>JALU ARTHA AJI MANGGALA HANDOKO</v>
          </cell>
          <cell r="D37">
            <v>83.333333333333329</v>
          </cell>
          <cell r="E37" t="str">
            <v>B</v>
          </cell>
          <cell r="F37" t="str">
            <v>Ananda Jalu Artha Aji Manggala Handoko baik dalam menceritakan makna hubungan simbol dengan sila-sila Pancasila sebagai satu kesatuan dalam kehidupan sehari-hari.  Baik dalam menceritakan makna hubungan simbol dengan sila-sila Pancasila sebagai satu kesat</v>
          </cell>
        </row>
        <row r="38">
          <cell r="B38">
            <v>35</v>
          </cell>
          <cell r="C38" t="str">
            <v>LAURENDHO RADIEFCA MURDIONO</v>
          </cell>
          <cell r="D38">
            <v>83.333333333333329</v>
          </cell>
          <cell r="E38" t="str">
            <v>B</v>
          </cell>
          <cell r="F38" t="str">
            <v xml:space="preserve">Ananda Laurendho Radiefca Murdiono baik dalam menceritakan makna hubungan simbol dengan sila-sila Pancasila sebagai satu kesatuan dalam kehidupan sehari-hari.  Baik dalam menceritakan makna hubungan simbol dengan sila-sila Pancasila sebagai satu kesatuan </v>
          </cell>
        </row>
        <row r="39">
          <cell r="B39">
            <v>36</v>
          </cell>
          <cell r="C39" t="str">
            <v>MARSYA MAYDINA DWI RISQITA</v>
          </cell>
          <cell r="D39">
            <v>83.333333333333329</v>
          </cell>
          <cell r="E39" t="str">
            <v>B</v>
          </cell>
          <cell r="F39" t="str">
            <v>Ananda Marsya Maydina Dwi Risqita baik dalam menceritakan makna hubungan simbol dengan sila-sila Pancasila sebagai satu kesatuan dalam kehidupan sehari-hari.  Baik dalam menceritakan makna hubungan simbol dengan sila-sila Pancasila sebagai satu kesatuan d</v>
          </cell>
        </row>
        <row r="40">
          <cell r="B40">
            <v>37</v>
          </cell>
          <cell r="C40" t="str">
            <v>MILA SARASWATI</v>
          </cell>
          <cell r="D40">
            <v>83.333333333333329</v>
          </cell>
          <cell r="E40" t="str">
            <v>B</v>
          </cell>
          <cell r="F40" t="str">
            <v>Ananda Mila Saraswati baik dalam menceritakan makna hubungan simbol dengan sila-sila Pancasila sebagai satu kesatuan dalam kehidupan sehari-hari.  Baik dalam menceritakan makna hubungan simbol dengan sila-sila Pancasila sebagai satu kesatuan dalam kehidup</v>
          </cell>
        </row>
        <row r="41">
          <cell r="B41">
            <v>38</v>
          </cell>
          <cell r="C41" t="str">
            <v>MUHAMMAD ARKAN ALLY RACHMAD</v>
          </cell>
          <cell r="D41">
            <v>83.333333333333329</v>
          </cell>
          <cell r="E41" t="str">
            <v>B</v>
          </cell>
          <cell r="F41" t="str">
            <v xml:space="preserve">Ananda Muhammad Arkan Ally Rachmad baik dalam menceritakan makna hubungan simbol dengan sila-sila Pancasila sebagai satu kesatuan dalam kehidupan sehari-hari.  Baik dalam menceritakan makna hubungan simbol dengan sila-sila Pancasila sebagai satu kesatuan </v>
          </cell>
        </row>
        <row r="42">
          <cell r="B42">
            <v>39</v>
          </cell>
          <cell r="C42" t="str">
            <v>MUHAMMAD REVIAN ABDULLOH FAQIH</v>
          </cell>
          <cell r="D42">
            <v>83.333333333333329</v>
          </cell>
          <cell r="E42" t="str">
            <v>B</v>
          </cell>
          <cell r="F42" t="str">
            <v>Ananda Muhammad Revian Abdulloh Faqih baik dalam menceritakan makna hubungan simbol dengan sila-sila Pancasila sebagai satu kesatuan dalam kehidupan sehari-hari.  Baik dalam menceritakan makna hubungan simbol dengan sila-sila Pancasila sebagai satu kesatu</v>
          </cell>
        </row>
        <row r="43">
          <cell r="B43">
            <v>40</v>
          </cell>
          <cell r="C43" t="str">
            <v>NABILA AYUNINGTIAS</v>
          </cell>
          <cell r="D43">
            <v>83.333333333333329</v>
          </cell>
          <cell r="E43" t="str">
            <v>B</v>
          </cell>
          <cell r="F43" t="str">
            <v>Ananda Nabila Ayuningtias baik dalam menceritakan makna hubungan simbol dengan sila-sila Pancasila sebagai satu kesatuan dalam kehidupan sehari-hari.  Baik dalam menceritakan makna hubungan simbol dengan sila-sila Pancasila sebagai satu kesatuan dalam keh</v>
          </cell>
        </row>
        <row r="44">
          <cell r="B44">
            <v>41</v>
          </cell>
          <cell r="C44" t="str">
            <v>NARESWARI MASAYU PUSPANINGRUM</v>
          </cell>
          <cell r="D44">
            <v>83.333333333333329</v>
          </cell>
          <cell r="E44" t="str">
            <v>B</v>
          </cell>
          <cell r="F44" t="str">
            <v>Ananda Nareswari Masayu Puspaningrum baik dalam menceritakan makna hubungan simbol dengan sila-sila Pancasila sebagai satu kesatuan dalam kehidupan sehari-hari.  Baik dalam menceritakan makna hubungan simbol dengan sila-sila Pancasila sebagai satu kesatua</v>
          </cell>
        </row>
        <row r="45">
          <cell r="B45">
            <v>42</v>
          </cell>
          <cell r="C45" t="str">
            <v>NOVA SASMYTA</v>
          </cell>
          <cell r="D45">
            <v>83.333333333333329</v>
          </cell>
          <cell r="E45" t="str">
            <v>B</v>
          </cell>
          <cell r="F45" t="str">
            <v>Ananda Nova Sasmyta baik dalam menceritakan makna hubungan simbol dengan sila-sila Pancasila sebagai satu kesatuan dalam kehidupan sehari-hari.  Baik dalam menceritakan makna hubungan simbol dengan sila-sila Pancasila sebagai satu kesatuan dalam kehidupan</v>
          </cell>
        </row>
        <row r="46">
          <cell r="B46">
            <v>43</v>
          </cell>
          <cell r="C46" t="str">
            <v>RIDHA RAHMATUL AULA RIDWAN</v>
          </cell>
          <cell r="D46">
            <v>83.333333333333329</v>
          </cell>
          <cell r="E46" t="str">
            <v>B</v>
          </cell>
          <cell r="F46" t="str">
            <v>Ananda Ridha Rahmatul Aula Ridwan baik dalam menceritakan makna hubungan simbol dengan sila-sila Pancasila sebagai satu kesatuan dalam kehidupan sehari-hari.  Baik dalam menceritakan makna hubungan simbol dengan sila-sila Pancasila sebagai satu kesatuan d</v>
          </cell>
        </row>
        <row r="47">
          <cell r="B47">
            <v>44</v>
          </cell>
          <cell r="C47" t="str">
            <v>RIFDA SALSABILA PURNAMA</v>
          </cell>
          <cell r="D47">
            <v>83.333333333333329</v>
          </cell>
          <cell r="E47" t="str">
            <v>B</v>
          </cell>
          <cell r="F47" t="str">
            <v>Ananda Rifda Salsabila Purnama baik dalam menceritakan makna hubungan simbol dengan sila-sila Pancasila sebagai satu kesatuan dalam kehidupan sehari-hari.  Baik dalam menceritakan makna hubungan simbol dengan sila-sila Pancasila sebagai satu kesatuan dala</v>
          </cell>
        </row>
        <row r="48">
          <cell r="B48">
            <v>45</v>
          </cell>
          <cell r="C48" t="str">
            <v>RIZKI INTAN KURNIAENDAH</v>
          </cell>
          <cell r="D48">
            <v>83.333333333333329</v>
          </cell>
          <cell r="E48" t="str">
            <v>B</v>
          </cell>
          <cell r="F48" t="str">
            <v>Ananda Rizki Intan Kurniaendah baik dalam menceritakan makna hubungan simbol dengan sila-sila Pancasila sebagai satu kesatuan dalam kehidupan sehari-hari.  Baik dalam menceritakan makna hubungan simbol dengan sila-sila Pancasila sebagai satu kesatuan dala</v>
          </cell>
        </row>
        <row r="49">
          <cell r="B49">
            <v>46</v>
          </cell>
          <cell r="C49" t="str">
            <v>RIZKY FIRMANSYAH</v>
          </cell>
          <cell r="D49">
            <v>83.333333333333329</v>
          </cell>
          <cell r="E49" t="str">
            <v>B</v>
          </cell>
          <cell r="F49" t="str">
            <v>Ananda Rizky Firmansyah baik dalam menceritakan makna hubungan simbol dengan sila-sila Pancasila sebagai satu kesatuan dalam kehidupan sehari-hari.  Baik dalam menceritakan makna hubungan simbol dengan sila-sila Pancasila sebagai satu kesatuan dalam kehid</v>
          </cell>
        </row>
        <row r="50">
          <cell r="B50">
            <v>47</v>
          </cell>
          <cell r="C50" t="str">
            <v>SAFIRA NUR LAYLA RAMADHANI</v>
          </cell>
          <cell r="D50">
            <v>83.333333333333329</v>
          </cell>
          <cell r="E50" t="str">
            <v>B</v>
          </cell>
          <cell r="F50" t="str">
            <v>Ananda Safira Nur Layla Ramadhani baik dalam menceritakan makna hubungan simbol dengan sila-sila Pancasila sebagai satu kesatuan dalam kehidupan sehari-hari.  Baik dalam menceritakan makna hubungan simbol dengan sila-sila Pancasila sebagai satu kesatuan d</v>
          </cell>
        </row>
        <row r="51">
          <cell r="B51">
            <v>48</v>
          </cell>
          <cell r="C51" t="str">
            <v>SHANASTRI RUFAIDA</v>
          </cell>
          <cell r="D51">
            <v>83.333333333333329</v>
          </cell>
          <cell r="E51" t="str">
            <v>B</v>
          </cell>
          <cell r="F51" t="str">
            <v>Ananda Shanastri Rufaida baik dalam menceritakan makna hubungan simbol dengan sila-sila Pancasila sebagai satu kesatuan dalam kehidupan sehari-hari.  Baik dalam menceritakan makna hubungan simbol dengan sila-sila Pancasila sebagai satu kesatuan dalam kehi</v>
          </cell>
        </row>
        <row r="52">
          <cell r="B52">
            <v>49</v>
          </cell>
          <cell r="C52" t="str">
            <v>SHIAM SAHARA</v>
          </cell>
          <cell r="D52">
            <v>83.333333333333329</v>
          </cell>
          <cell r="E52" t="str">
            <v>B</v>
          </cell>
          <cell r="F52" t="str">
            <v>Ananda Shiam Sahara baik dalam menceritakan makna hubungan simbol dengan sila-sila Pancasila sebagai satu kesatuan dalam kehidupan sehari-hari.  Baik dalam menceritakan makna hubungan simbol dengan sila-sila Pancasila sebagai satu kesatuan dalam kehidupan</v>
          </cell>
        </row>
        <row r="53">
          <cell r="B53">
            <v>50</v>
          </cell>
          <cell r="C53" t="str">
            <v>SUSAN APRILIA PUTRI</v>
          </cell>
          <cell r="D53">
            <v>83.333333333333329</v>
          </cell>
          <cell r="E53" t="str">
            <v>B</v>
          </cell>
          <cell r="F53" t="str">
            <v>Ananda Susan Aprilia Putri baik dalam menceritakan makna hubungan simbol dengan sila-sila Pancasila sebagai satu kesatuan dalam kehidupan sehari-hari.  Baik dalam menceritakan makna hubungan simbol dengan sila-sila Pancasila sebagai satu kesatuan dalam ke</v>
          </cell>
        </row>
      </sheetData>
      <sheetData sheetId="44"/>
      <sheetData sheetId="45">
        <row r="4">
          <cell r="B4">
            <v>1</v>
          </cell>
          <cell r="C4" t="str">
            <v>AZKA AFINA KHOIRUL IZA</v>
          </cell>
          <cell r="D4">
            <v>78.8</v>
          </cell>
          <cell r="E4" t="str">
            <v>C</v>
          </cell>
          <cell r="F4" t="str">
            <v>Ananda Azka Afina Khoirul Iza baik dalam Mempraktikkan variasi gerak dasar lokomotor, non-lokomotor, dan manipulatif sesuai dengan konsep tubuh, ruang, usaha, dan keterhubungan dalam permainan bola besar sederhana dan atau tradisional*.  Cukup dalam Mempr</v>
          </cell>
        </row>
        <row r="5">
          <cell r="B5">
            <v>2</v>
          </cell>
          <cell r="C5" t="str">
            <v>BAGUS WIDA KANAKA</v>
          </cell>
          <cell r="D5">
            <v>78.8</v>
          </cell>
          <cell r="E5" t="str">
            <v>C</v>
          </cell>
          <cell r="F5" t="str">
            <v>Ananda Bagus Wida Kanaka baik dalam Mempraktikkan variasi gerak dasar lokomotor, non-lokomotor, dan manipulatif sesuai dengan konsep tubuh, ruang, usaha, dan keterhubungan dalam permainan bola besar sederhana dan atau tradisional*.  Cukup dalam Mempraktik</v>
          </cell>
        </row>
        <row r="6">
          <cell r="B6">
            <v>3</v>
          </cell>
          <cell r="C6" t="str">
            <v>DENI FIRYA ATHALLAH PRADINAYA</v>
          </cell>
          <cell r="D6">
            <v>78.8</v>
          </cell>
          <cell r="E6" t="str">
            <v>C</v>
          </cell>
          <cell r="F6" t="str">
            <v>Ananda Deni Firya Athallah Pradinaya baik dalam Mempraktikkan variasi gerak dasar lokomotor, non-lokomotor, dan manipulatif sesuai dengan konsep tubuh, ruang, usaha, dan keterhubungan dalam permainan bola besar sederhana dan atau tradisional*.  Cukup dala</v>
          </cell>
        </row>
        <row r="7">
          <cell r="B7">
            <v>4</v>
          </cell>
          <cell r="C7" t="str">
            <v>DEWI GALUH MULANSARI</v>
          </cell>
          <cell r="D7">
            <v>78.8</v>
          </cell>
          <cell r="E7" t="str">
            <v>C</v>
          </cell>
          <cell r="F7" t="str">
            <v>Ananda Dewi Galuh Mulansari baik dalam Mempraktikkan variasi gerak dasar lokomotor, non-lokomotor, dan manipulatif sesuai dengan konsep tubuh, ruang, usaha, dan keterhubungan dalam permainan bola besar sederhana dan atau tradisional*.  Cukup dalam Memprak</v>
          </cell>
        </row>
        <row r="8">
          <cell r="B8">
            <v>5</v>
          </cell>
          <cell r="C8" t="str">
            <v>DIAN PUJI LESTARI</v>
          </cell>
          <cell r="D8">
            <v>78.8</v>
          </cell>
          <cell r="E8" t="str">
            <v>C</v>
          </cell>
          <cell r="F8" t="str">
            <v>Ananda Dian Puji Lestari baik dalam Mempraktikkan variasi gerak dasar lokomotor, non-lokomotor, dan manipulatif sesuai dengan konsep tubuh, ruang, usaha, dan keterhubungan dalam permainan bola besar sederhana dan atau tradisional*.  Cukup dalam Mempraktik</v>
          </cell>
        </row>
        <row r="9">
          <cell r="B9">
            <v>6</v>
          </cell>
          <cell r="C9" t="str">
            <v>Hafidz Langgeng Prasetyo</v>
          </cell>
          <cell r="D9">
            <v>78.8</v>
          </cell>
          <cell r="E9" t="str">
            <v>C</v>
          </cell>
          <cell r="F9" t="str">
            <v>Ananda Hafidz Langgeng Prasetyo baik dalam Mempraktikkan variasi gerak dasar lokomotor, non-lokomotor, dan manipulatif sesuai dengan konsep tubuh, ruang, usaha, dan keterhubungan dalam permainan bola besar sederhana dan atau tradisional*.  Cukup dalam Mem</v>
          </cell>
        </row>
        <row r="10">
          <cell r="B10">
            <v>7</v>
          </cell>
          <cell r="C10" t="str">
            <v>JALU ARTHA AJI MANGGALA HANDOKO</v>
          </cell>
          <cell r="D10">
            <v>78.8</v>
          </cell>
          <cell r="E10" t="str">
            <v>C</v>
          </cell>
          <cell r="F10" t="str">
            <v>Ananda Jalu Artha Aji Manggala Handoko baik dalam Mempraktikkan variasi gerak dasar lokomotor, non-lokomotor, dan manipulatif sesuai dengan konsep tubuh, ruang, usaha, dan keterhubungan dalam permainan bola besar sederhana dan atau tradisional*.  Cukup da</v>
          </cell>
        </row>
        <row r="11">
          <cell r="B11">
            <v>8</v>
          </cell>
          <cell r="C11" t="str">
            <v>LAURENDHO RADIEFCA MURDIONO</v>
          </cell>
          <cell r="D11">
            <v>78.8</v>
          </cell>
          <cell r="E11" t="str">
            <v>C</v>
          </cell>
          <cell r="F11" t="str">
            <v xml:space="preserve">Ananda Laurendho Radiefca Murdiono baik dalam Mempraktikkan variasi gerak dasar lokomotor, non-lokomotor, dan manipulatif sesuai dengan konsep tubuh, ruang, usaha, dan keterhubungan dalam permainan bola besar sederhana dan atau tradisional*.  Cukup dalam </v>
          </cell>
        </row>
        <row r="12">
          <cell r="B12">
            <v>9</v>
          </cell>
          <cell r="C12" t="str">
            <v>MARSYA MAYDINA DWI RISQITA</v>
          </cell>
          <cell r="D12">
            <v>78.8</v>
          </cell>
          <cell r="E12" t="str">
            <v>C</v>
          </cell>
          <cell r="F12" t="str">
            <v>Ananda Marsya Maydina Dwi Risqita baik dalam Mempraktikkan variasi gerak dasar lokomotor, non-lokomotor, dan manipulatif sesuai dengan konsep tubuh, ruang, usaha, dan keterhubungan dalam permainan bola besar sederhana dan atau tradisional*.  Cukup dalam M</v>
          </cell>
        </row>
        <row r="13">
          <cell r="B13">
            <v>10</v>
          </cell>
          <cell r="C13" t="str">
            <v>MILA SARASWATI</v>
          </cell>
          <cell r="D13">
            <v>78.8</v>
          </cell>
          <cell r="E13" t="str">
            <v>C</v>
          </cell>
          <cell r="F13" t="str">
            <v>Ananda Mila Saraswati baik dalam Mempraktikkan variasi gerak dasar lokomotor, non-lokomotor, dan manipulatif sesuai dengan konsep tubuh, ruang, usaha, dan keterhubungan dalam permainan bola besar sederhana dan atau tradisional*.  Cukup dalam Mempraktikkan</v>
          </cell>
        </row>
        <row r="14">
          <cell r="B14">
            <v>11</v>
          </cell>
          <cell r="C14" t="str">
            <v>MUHAMMAD ARKAN ALLY RACHMAD</v>
          </cell>
          <cell r="D14">
            <v>78.8</v>
          </cell>
          <cell r="E14" t="str">
            <v>C</v>
          </cell>
          <cell r="F14" t="str">
            <v xml:space="preserve">Ananda Muhammad Arkan Ally Rachmad baik dalam Mempraktikkan variasi gerak dasar lokomotor, non-lokomotor, dan manipulatif sesuai dengan konsep tubuh, ruang, usaha, dan keterhubungan dalam permainan bola besar sederhana dan atau tradisional*.  Cukup dalam </v>
          </cell>
        </row>
        <row r="15">
          <cell r="B15">
            <v>12</v>
          </cell>
          <cell r="C15" t="str">
            <v>MUHAMMAD REVIAN ABDULLOH FAQIH</v>
          </cell>
          <cell r="D15">
            <v>78.8</v>
          </cell>
          <cell r="E15" t="str">
            <v>C</v>
          </cell>
          <cell r="F15" t="str">
            <v>Ananda Muhammad Revian Abdulloh Faqih baik dalam Mempraktikkan variasi gerak dasar lokomotor, non-lokomotor, dan manipulatif sesuai dengan konsep tubuh, ruang, usaha, dan keterhubungan dalam permainan bola besar sederhana dan atau tradisional*.  Cukup dal</v>
          </cell>
        </row>
        <row r="16">
          <cell r="B16">
            <v>13</v>
          </cell>
          <cell r="C16" t="str">
            <v>NABILA AYUNINGTIAS</v>
          </cell>
          <cell r="D16">
            <v>78.8</v>
          </cell>
          <cell r="E16" t="str">
            <v>C</v>
          </cell>
          <cell r="F16" t="str">
            <v>Ananda Nabila Ayuningtias baik dalam Mempraktikkan variasi gerak dasar lokomotor, non-lokomotor, dan manipulatif sesuai dengan konsep tubuh, ruang, usaha, dan keterhubungan dalam permainan bola besar sederhana dan atau tradisional*.  Cukup dalam Memprakti</v>
          </cell>
        </row>
        <row r="17">
          <cell r="B17">
            <v>14</v>
          </cell>
          <cell r="C17" t="str">
            <v>NARESWARI MASAYU PUSPANINGRUM</v>
          </cell>
          <cell r="D17">
            <v>78.8</v>
          </cell>
          <cell r="E17" t="str">
            <v>C</v>
          </cell>
          <cell r="F17" t="str">
            <v>Ananda Nareswari Masayu Puspaningrum baik dalam Mempraktikkan variasi gerak dasar lokomotor, non-lokomotor, dan manipulatif sesuai dengan konsep tubuh, ruang, usaha, dan keterhubungan dalam permainan bola besar sederhana dan atau tradisional*.  Cukup dala</v>
          </cell>
        </row>
        <row r="18">
          <cell r="B18">
            <v>15</v>
          </cell>
          <cell r="C18" t="str">
            <v>NOVA SASMYTA</v>
          </cell>
          <cell r="D18">
            <v>78.8</v>
          </cell>
          <cell r="E18" t="str">
            <v>C</v>
          </cell>
          <cell r="F18" t="str">
            <v>Ananda Nova Sasmyta baik dalam Mempraktikkan variasi gerak dasar lokomotor, non-lokomotor, dan manipulatif sesuai dengan konsep tubuh, ruang, usaha, dan keterhubungan dalam permainan bola besar sederhana dan atau tradisional*.  Cukup dalam Mempraktikkan v</v>
          </cell>
        </row>
        <row r="19">
          <cell r="B19">
            <v>16</v>
          </cell>
          <cell r="C19" t="str">
            <v>RIDHA RAHMATUL AULA RIDWAN</v>
          </cell>
          <cell r="D19">
            <v>78.8</v>
          </cell>
          <cell r="E19" t="str">
            <v>C</v>
          </cell>
          <cell r="F19" t="str">
            <v>Ananda Ridha Rahmatul Aula Ridwan baik dalam Mempraktikkan variasi gerak dasar lokomotor, non-lokomotor, dan manipulatif sesuai dengan konsep tubuh, ruang, usaha, dan keterhubungan dalam permainan bola besar sederhana dan atau tradisional*.  Cukup dalam M</v>
          </cell>
        </row>
        <row r="20">
          <cell r="B20">
            <v>17</v>
          </cell>
          <cell r="C20" t="str">
            <v>RIFDA SALSABILA PURNAMA</v>
          </cell>
          <cell r="D20">
            <v>78.8</v>
          </cell>
          <cell r="E20" t="str">
            <v>C</v>
          </cell>
          <cell r="F20" t="str">
            <v>Ananda Rifda Salsabila Purnama baik dalam Mempraktikkan variasi gerak dasar lokomotor, non-lokomotor, dan manipulatif sesuai dengan konsep tubuh, ruang, usaha, dan keterhubungan dalam permainan bola besar sederhana dan atau tradisional*.  Cukup dalam Memp</v>
          </cell>
        </row>
        <row r="21">
          <cell r="B21">
            <v>18</v>
          </cell>
          <cell r="C21" t="str">
            <v>RIZKI INTAN KURNIAENDAH</v>
          </cell>
          <cell r="D21">
            <v>78.8</v>
          </cell>
          <cell r="E21" t="str">
            <v>C</v>
          </cell>
          <cell r="F21" t="str">
            <v>Ananda Rizki Intan Kurniaendah baik dalam Mempraktikkan variasi gerak dasar lokomotor, non-lokomotor, dan manipulatif sesuai dengan konsep tubuh, ruang, usaha, dan keterhubungan dalam permainan bola besar sederhana dan atau tradisional*.  Cukup dalam Memp</v>
          </cell>
        </row>
        <row r="22">
          <cell r="B22">
            <v>19</v>
          </cell>
          <cell r="C22" t="str">
            <v>RIZKY FIRMANSYAH</v>
          </cell>
          <cell r="D22">
            <v>78.8</v>
          </cell>
          <cell r="E22" t="str">
            <v>C</v>
          </cell>
          <cell r="F22" t="str">
            <v>Ananda Rizky Firmansyah baik dalam Mempraktikkan variasi gerak dasar lokomotor, non-lokomotor, dan manipulatif sesuai dengan konsep tubuh, ruang, usaha, dan keterhubungan dalam permainan bola besar sederhana dan atau tradisional*.  Cukup dalam Mempraktikk</v>
          </cell>
        </row>
        <row r="23">
          <cell r="B23">
            <v>20</v>
          </cell>
          <cell r="C23" t="str">
            <v>SAFIRA NUR LAYLA RAMADHANI</v>
          </cell>
          <cell r="D23">
            <v>78.8</v>
          </cell>
          <cell r="E23" t="str">
            <v>C</v>
          </cell>
          <cell r="F23" t="str">
            <v>Ananda Safira Nur Layla Ramadhani baik dalam Mempraktikkan variasi gerak dasar lokomotor, non-lokomotor, dan manipulatif sesuai dengan konsep tubuh, ruang, usaha, dan keterhubungan dalam permainan bola besar sederhana dan atau tradisional*.  Cukup dalam M</v>
          </cell>
        </row>
        <row r="24">
          <cell r="B24">
            <v>21</v>
          </cell>
          <cell r="C24" t="str">
            <v>SHANASTRI RUFAIDA</v>
          </cell>
          <cell r="D24">
            <v>74</v>
          </cell>
          <cell r="E24" t="str">
            <v>C</v>
          </cell>
          <cell r="F24" t="str">
            <v>Ananda Shanastri Rufaida baik dalam Mempraktikkan variasi gerak dasar lokomotor, non-lokomotor, dan manipulatif sesuai dengan konsep tubuh, ruang, usaha, dan keterhubungan dalam permainan bola besar sederhana dan atau tradisional*.  Cukup dalam Mempraktik</v>
          </cell>
        </row>
        <row r="25">
          <cell r="B25">
            <v>22</v>
          </cell>
          <cell r="C25" t="str">
            <v>SHIAM SAHARA</v>
          </cell>
          <cell r="D25">
            <v>78.8</v>
          </cell>
          <cell r="E25" t="str">
            <v>C</v>
          </cell>
          <cell r="F25" t="str">
            <v>Ananda Shiam Sahara baik dalam Mempraktikkan variasi gerak dasar lokomotor, non-lokomotor, dan manipulatif sesuai dengan konsep tubuh, ruang, usaha, dan keterhubungan dalam permainan bola besar sederhana dan atau tradisional*.  Cukup dalam Mempraktikkan v</v>
          </cell>
        </row>
        <row r="26">
          <cell r="B26">
            <v>23</v>
          </cell>
          <cell r="C26" t="str">
            <v>SUSAN APRILIA PUTRI</v>
          </cell>
          <cell r="D26">
            <v>78.8</v>
          </cell>
          <cell r="E26" t="str">
            <v>C</v>
          </cell>
          <cell r="F26" t="str">
            <v>Ananda Susan Aprilia Putri baik dalam Mempraktikkan variasi gerak dasar lokomotor, non-lokomotor, dan manipulatif sesuai dengan konsep tubuh, ruang, usaha, dan keterhubungan dalam permainan bola besar sederhana dan atau tradisional*.  Cukup dalam Memprakt</v>
          </cell>
        </row>
        <row r="27">
          <cell r="B27">
            <v>24</v>
          </cell>
          <cell r="C27" t="str">
            <v>SYIFAUL CHUSNA BANATU ROHMI HADI</v>
          </cell>
          <cell r="D27">
            <v>78.8</v>
          </cell>
          <cell r="E27" t="str">
            <v>C</v>
          </cell>
          <cell r="F27" t="str">
            <v>Ananda Syifaul Chusna Banatu Rohmi Hadi baik dalam Mempraktikkan variasi gerak dasar lokomotor, non-lokomotor, dan manipulatif sesuai dengan konsep tubuh, ruang, usaha, dan keterhubungan dalam permainan bola besar sederhana dan atau tradisional*.  Cukup d</v>
          </cell>
        </row>
        <row r="28">
          <cell r="B28">
            <v>25</v>
          </cell>
          <cell r="C28" t="str">
            <v>VANESSA VICKY AYU LESTARI</v>
          </cell>
          <cell r="D28">
            <v>78.8</v>
          </cell>
          <cell r="E28" t="str">
            <v>C</v>
          </cell>
          <cell r="F28" t="str">
            <v>Ananda Vanessa Vicky Ayu Lestari baik dalam Mempraktikkan variasi gerak dasar lokomotor, non-lokomotor, dan manipulatif sesuai dengan konsep tubuh, ruang, usaha, dan keterhubungan dalam permainan bola besar sederhana dan atau tradisional*.  Cukup dalam Me</v>
          </cell>
        </row>
        <row r="29">
          <cell r="B29">
            <v>26</v>
          </cell>
          <cell r="C29" t="str">
            <v>WIBI NUR FIRMANSYAH</v>
          </cell>
          <cell r="D29">
            <v>78.8</v>
          </cell>
          <cell r="E29" t="str">
            <v>C</v>
          </cell>
          <cell r="F29" t="str">
            <v>Ananda Wibi Nur Firmansyah baik dalam Mempraktikkan variasi gerak dasar lokomotor, non-lokomotor, dan manipulatif sesuai dengan konsep tubuh, ruang, usaha, dan keterhubungan dalam permainan bola besar sederhana dan atau tradisional*.  Cukup dalam Memprakt</v>
          </cell>
        </row>
        <row r="30">
          <cell r="B30">
            <v>27</v>
          </cell>
          <cell r="C30" t="str">
            <v>ZULFIDA NURUL MAZIDAH</v>
          </cell>
          <cell r="D30">
            <v>78.8</v>
          </cell>
          <cell r="E30" t="str">
            <v>C</v>
          </cell>
          <cell r="F30" t="str">
            <v>Ananda Zulfida Nurul Mazidah baik dalam Mempraktikkan variasi gerak dasar lokomotor, non-lokomotor, dan manipulatif sesuai dengan konsep tubuh, ruang, usaha, dan keterhubungan dalam permainan bola besar sederhana dan atau tradisional*.  Cukup dalam Mempra</v>
          </cell>
        </row>
        <row r="31">
          <cell r="B31">
            <v>28</v>
          </cell>
          <cell r="C31" t="str">
            <v>AZKA AFINA KHOIRUL IZA</v>
          </cell>
          <cell r="D31">
            <v>78.8</v>
          </cell>
          <cell r="E31" t="str">
            <v>C</v>
          </cell>
          <cell r="F31" t="str">
            <v>Ananda Azka Afina Khoirul Iza baik dalam Mempraktikkan variasi gerak dasar lokomotor, non-lokomotor, dan manipulatif sesuai dengan konsep tubuh, ruang, usaha, dan keterhubungan dalam permainan bola besar sederhana dan atau tradisional*.  Cukup dalam Mempr</v>
          </cell>
        </row>
        <row r="32">
          <cell r="B32">
            <v>29</v>
          </cell>
          <cell r="C32" t="str">
            <v>BAGUS WIDA KANAKA</v>
          </cell>
          <cell r="D32">
            <v>78.8</v>
          </cell>
          <cell r="E32" t="str">
            <v>C</v>
          </cell>
          <cell r="F32" t="str">
            <v>Ananda Bagus Wida Kanaka baik dalam Mempraktikkan variasi gerak dasar lokomotor, non-lokomotor, dan manipulatif sesuai dengan konsep tubuh, ruang, usaha, dan keterhubungan dalam permainan bola besar sederhana dan atau tradisional*.  Cukup dalam Mempraktik</v>
          </cell>
        </row>
        <row r="33">
          <cell r="B33">
            <v>30</v>
          </cell>
          <cell r="C33" t="str">
            <v>DENI FIRYA ATHALLAH PRADINAYA</v>
          </cell>
          <cell r="D33">
            <v>78.8</v>
          </cell>
          <cell r="E33" t="str">
            <v>C</v>
          </cell>
          <cell r="F33" t="str">
            <v>Ananda Deni Firya Athallah Pradinaya baik dalam Mempraktikkan variasi gerak dasar lokomotor, non-lokomotor, dan manipulatif sesuai dengan konsep tubuh, ruang, usaha, dan keterhubungan dalam permainan bola besar sederhana dan atau tradisional*.  Cukup dala</v>
          </cell>
        </row>
        <row r="34">
          <cell r="B34">
            <v>31</v>
          </cell>
          <cell r="C34" t="str">
            <v>DEWI GALUH MULANSARI</v>
          </cell>
          <cell r="D34">
            <v>78.8</v>
          </cell>
          <cell r="E34" t="str">
            <v>C</v>
          </cell>
          <cell r="F34" t="str">
            <v>Ananda Dewi Galuh Mulansari baik dalam Mempraktikkan variasi gerak dasar lokomotor, non-lokomotor, dan manipulatif sesuai dengan konsep tubuh, ruang, usaha, dan keterhubungan dalam permainan bola besar sederhana dan atau tradisional*.  Cukup dalam Memprak</v>
          </cell>
        </row>
        <row r="35">
          <cell r="B35">
            <v>32</v>
          </cell>
          <cell r="C35" t="str">
            <v>DIAN PUJI LESTARI</v>
          </cell>
          <cell r="D35">
            <v>78.8</v>
          </cell>
          <cell r="E35" t="str">
            <v>C</v>
          </cell>
          <cell r="F35" t="str">
            <v>Ananda Dian Puji Lestari baik dalam Mempraktikkan variasi gerak dasar lokomotor, non-lokomotor, dan manipulatif sesuai dengan konsep tubuh, ruang, usaha, dan keterhubungan dalam permainan bola besar sederhana dan atau tradisional*.  Cukup dalam Mempraktik</v>
          </cell>
        </row>
        <row r="36">
          <cell r="B36">
            <v>33</v>
          </cell>
          <cell r="C36" t="str">
            <v>Hafidz Langgeng Prasetyo</v>
          </cell>
          <cell r="D36">
            <v>78.8</v>
          </cell>
          <cell r="E36" t="str">
            <v>C</v>
          </cell>
          <cell r="F36" t="str">
            <v>Ananda Hafidz Langgeng Prasetyo baik dalam Mempraktikkan variasi gerak dasar lokomotor, non-lokomotor, dan manipulatif sesuai dengan konsep tubuh, ruang, usaha, dan keterhubungan dalam permainan bola besar sederhana dan atau tradisional*.  Cukup dalam Mem</v>
          </cell>
        </row>
        <row r="37">
          <cell r="B37">
            <v>34</v>
          </cell>
          <cell r="C37" t="str">
            <v>JALU ARTHA AJI MANGGALA HANDOKO</v>
          </cell>
          <cell r="D37">
            <v>78.8</v>
          </cell>
          <cell r="E37" t="str">
            <v>C</v>
          </cell>
          <cell r="F37" t="str">
            <v>Ananda Jalu Artha Aji Manggala Handoko baik dalam Mempraktikkan variasi gerak dasar lokomotor, non-lokomotor, dan manipulatif sesuai dengan konsep tubuh, ruang, usaha, dan keterhubungan dalam permainan bola besar sederhana dan atau tradisional*.  Cukup da</v>
          </cell>
        </row>
        <row r="38">
          <cell r="B38">
            <v>35</v>
          </cell>
          <cell r="C38" t="str">
            <v>LAURENDHO RADIEFCA MURDIONO</v>
          </cell>
          <cell r="D38">
            <v>78.8</v>
          </cell>
          <cell r="E38" t="str">
            <v>C</v>
          </cell>
          <cell r="F38" t="str">
            <v xml:space="preserve">Ananda Laurendho Radiefca Murdiono baik dalam Mempraktikkan variasi gerak dasar lokomotor, non-lokomotor, dan manipulatif sesuai dengan konsep tubuh, ruang, usaha, dan keterhubungan dalam permainan bola besar sederhana dan atau tradisional*.  Cukup dalam </v>
          </cell>
        </row>
        <row r="39">
          <cell r="B39">
            <v>36</v>
          </cell>
          <cell r="C39" t="str">
            <v>MARSYA MAYDINA DWI RISQITA</v>
          </cell>
          <cell r="D39">
            <v>78.8</v>
          </cell>
          <cell r="E39" t="str">
            <v>C</v>
          </cell>
          <cell r="F39" t="str">
            <v>Ananda Marsya Maydina Dwi Risqita baik dalam Mempraktikkan variasi gerak dasar lokomotor, non-lokomotor, dan manipulatif sesuai dengan konsep tubuh, ruang, usaha, dan keterhubungan dalam permainan bola besar sederhana dan atau tradisional*.  Cukup dalam M</v>
          </cell>
        </row>
        <row r="40">
          <cell r="B40">
            <v>37</v>
          </cell>
          <cell r="C40" t="str">
            <v>MILA SARASWATI</v>
          </cell>
          <cell r="D40">
            <v>78.8</v>
          </cell>
          <cell r="E40" t="str">
            <v>C</v>
          </cell>
          <cell r="F40" t="str">
            <v>Ananda Mila Saraswati baik dalam Mempraktikkan variasi gerak dasar lokomotor, non-lokomotor, dan manipulatif sesuai dengan konsep tubuh, ruang, usaha, dan keterhubungan dalam permainan bola besar sederhana dan atau tradisional*.  Cukup dalam Mempraktikkan</v>
          </cell>
        </row>
        <row r="41">
          <cell r="B41">
            <v>38</v>
          </cell>
          <cell r="C41" t="str">
            <v>MUHAMMAD ARKAN ALLY RACHMAD</v>
          </cell>
          <cell r="D41">
            <v>78.8</v>
          </cell>
          <cell r="E41" t="str">
            <v>C</v>
          </cell>
          <cell r="F41" t="str">
            <v xml:space="preserve">Ananda Muhammad Arkan Ally Rachmad baik dalam Mempraktikkan variasi gerak dasar lokomotor, non-lokomotor, dan manipulatif sesuai dengan konsep tubuh, ruang, usaha, dan keterhubungan dalam permainan bola besar sederhana dan atau tradisional*.  Cukup dalam </v>
          </cell>
        </row>
        <row r="42">
          <cell r="B42">
            <v>39</v>
          </cell>
          <cell r="C42" t="str">
            <v>MUHAMMAD REVIAN ABDULLOH FAQIH</v>
          </cell>
          <cell r="D42">
            <v>78.8</v>
          </cell>
          <cell r="E42" t="str">
            <v>C</v>
          </cell>
          <cell r="F42" t="str">
            <v>Ananda Muhammad Revian Abdulloh Faqih baik dalam Mempraktikkan variasi gerak dasar lokomotor, non-lokomotor, dan manipulatif sesuai dengan konsep tubuh, ruang, usaha, dan keterhubungan dalam permainan bola besar sederhana dan atau tradisional*.  Cukup dal</v>
          </cell>
        </row>
        <row r="43">
          <cell r="B43">
            <v>40</v>
          </cell>
          <cell r="C43" t="str">
            <v>NABILA AYUNINGTIAS</v>
          </cell>
          <cell r="D43">
            <v>78.8</v>
          </cell>
          <cell r="E43" t="str">
            <v>C</v>
          </cell>
          <cell r="F43" t="str">
            <v>Ananda Nabila Ayuningtias baik dalam Mempraktikkan variasi gerak dasar lokomotor, non-lokomotor, dan manipulatif sesuai dengan konsep tubuh, ruang, usaha, dan keterhubungan dalam permainan bola besar sederhana dan atau tradisional*.  Cukup dalam Memprakti</v>
          </cell>
        </row>
        <row r="44">
          <cell r="B44">
            <v>41</v>
          </cell>
          <cell r="C44" t="str">
            <v>NARESWARI MASAYU PUSPANINGRUM</v>
          </cell>
          <cell r="D44">
            <v>78.8</v>
          </cell>
          <cell r="E44" t="str">
            <v>C</v>
          </cell>
          <cell r="F44" t="str">
            <v>Ananda Nareswari Masayu Puspaningrum baik dalam Mempraktikkan variasi gerak dasar lokomotor, non-lokomotor, dan manipulatif sesuai dengan konsep tubuh, ruang, usaha, dan keterhubungan dalam permainan bola besar sederhana dan atau tradisional*.  Cukup dala</v>
          </cell>
        </row>
        <row r="45">
          <cell r="B45">
            <v>42</v>
          </cell>
          <cell r="C45" t="str">
            <v>NOVA SASMYTA</v>
          </cell>
          <cell r="D45">
            <v>78.8</v>
          </cell>
          <cell r="E45" t="str">
            <v>C</v>
          </cell>
          <cell r="F45" t="str">
            <v>Ananda Nova Sasmyta baik dalam Mempraktikkan variasi gerak dasar lokomotor, non-lokomotor, dan manipulatif sesuai dengan konsep tubuh, ruang, usaha, dan keterhubungan dalam permainan bola besar sederhana dan atau tradisional*.  Cukup dalam Mempraktikkan v</v>
          </cell>
        </row>
        <row r="46">
          <cell r="B46">
            <v>43</v>
          </cell>
          <cell r="C46" t="str">
            <v>RIDHA RAHMATUL AULA RIDWAN</v>
          </cell>
          <cell r="D46">
            <v>78.8</v>
          </cell>
          <cell r="E46" t="str">
            <v>C</v>
          </cell>
          <cell r="F46" t="str">
            <v>Ananda Ridha Rahmatul Aula Ridwan baik dalam Mempraktikkan variasi gerak dasar lokomotor, non-lokomotor, dan manipulatif sesuai dengan konsep tubuh, ruang, usaha, dan keterhubungan dalam permainan bola besar sederhana dan atau tradisional*.  Cukup dalam M</v>
          </cell>
        </row>
        <row r="47">
          <cell r="B47">
            <v>44</v>
          </cell>
          <cell r="C47" t="str">
            <v>RIFDA SALSABILA PURNAMA</v>
          </cell>
          <cell r="D47">
            <v>78.8</v>
          </cell>
          <cell r="E47" t="str">
            <v>C</v>
          </cell>
          <cell r="F47" t="str">
            <v>Ananda Rifda Salsabila Purnama baik dalam Mempraktikkan variasi gerak dasar lokomotor, non-lokomotor, dan manipulatif sesuai dengan konsep tubuh, ruang, usaha, dan keterhubungan dalam permainan bola besar sederhana dan atau tradisional*.  Cukup dalam Memp</v>
          </cell>
        </row>
        <row r="48">
          <cell r="B48">
            <v>45</v>
          </cell>
          <cell r="C48" t="str">
            <v>RIZKI INTAN KURNIAENDAH</v>
          </cell>
          <cell r="D48">
            <v>78.8</v>
          </cell>
          <cell r="E48" t="str">
            <v>C</v>
          </cell>
          <cell r="F48" t="str">
            <v>Ananda Rizki Intan Kurniaendah baik dalam Mempraktikkan variasi gerak dasar lokomotor, non-lokomotor, dan manipulatif sesuai dengan konsep tubuh, ruang, usaha, dan keterhubungan dalam permainan bola besar sederhana dan atau tradisional*.  Cukup dalam Memp</v>
          </cell>
        </row>
        <row r="49">
          <cell r="B49">
            <v>46</v>
          </cell>
          <cell r="C49" t="str">
            <v>RIZKY FIRMANSYAH</v>
          </cell>
          <cell r="D49">
            <v>78.8</v>
          </cell>
          <cell r="E49" t="str">
            <v>C</v>
          </cell>
          <cell r="F49" t="str">
            <v>Ananda Rizky Firmansyah baik dalam Mempraktikkan variasi gerak dasar lokomotor, non-lokomotor, dan manipulatif sesuai dengan konsep tubuh, ruang, usaha, dan keterhubungan dalam permainan bola besar sederhana dan atau tradisional*.  Cukup dalam Mempraktikk</v>
          </cell>
        </row>
        <row r="50">
          <cell r="B50">
            <v>47</v>
          </cell>
          <cell r="C50" t="str">
            <v>SAFIRA NUR LAYLA RAMADHANI</v>
          </cell>
          <cell r="D50">
            <v>78.8</v>
          </cell>
          <cell r="E50" t="str">
            <v>C</v>
          </cell>
          <cell r="F50" t="str">
            <v>Ananda Safira Nur Layla Ramadhani baik dalam Mempraktikkan variasi gerak dasar lokomotor, non-lokomotor, dan manipulatif sesuai dengan konsep tubuh, ruang, usaha, dan keterhubungan dalam permainan bola besar sederhana dan atau tradisional*.  Cukup dalam M</v>
          </cell>
        </row>
        <row r="51">
          <cell r="B51">
            <v>48</v>
          </cell>
          <cell r="C51" t="str">
            <v>SHANASTRI RUFAIDA</v>
          </cell>
          <cell r="D51">
            <v>78.8</v>
          </cell>
          <cell r="E51" t="str">
            <v>C</v>
          </cell>
          <cell r="F51" t="str">
            <v>Ananda Shanastri Rufaida baik dalam Mempraktikkan variasi gerak dasar lokomotor, non-lokomotor, dan manipulatif sesuai dengan konsep tubuh, ruang, usaha, dan keterhubungan dalam permainan bola besar sederhana dan atau tradisional*.  Cukup dalam Mempraktik</v>
          </cell>
        </row>
        <row r="52">
          <cell r="B52">
            <v>49</v>
          </cell>
          <cell r="C52" t="str">
            <v>SHIAM SAHARA</v>
          </cell>
          <cell r="D52">
            <v>78.8</v>
          </cell>
          <cell r="E52" t="str">
            <v>C</v>
          </cell>
          <cell r="F52" t="str">
            <v>Ananda Shiam Sahara baik dalam Mempraktikkan variasi gerak dasar lokomotor, non-lokomotor, dan manipulatif sesuai dengan konsep tubuh, ruang, usaha, dan keterhubungan dalam permainan bola besar sederhana dan atau tradisional*.  Cukup dalam Mempraktikkan v</v>
          </cell>
        </row>
        <row r="53">
          <cell r="B53">
            <v>50</v>
          </cell>
          <cell r="C53" t="str">
            <v>SUSAN APRILIA PUTRI</v>
          </cell>
          <cell r="D53">
            <v>78.8</v>
          </cell>
          <cell r="E53" t="str">
            <v>C</v>
          </cell>
          <cell r="F53" t="str">
            <v>Ananda Susan Aprilia Putri baik dalam Mempraktikkan variasi gerak dasar lokomotor, non-lokomotor, dan manipulatif sesuai dengan konsep tubuh, ruang, usaha, dan keterhubungan dalam permainan bola besar sederhana dan atau tradisional*.  Cukup dalam Memprakt</v>
          </cell>
        </row>
      </sheetData>
      <sheetData sheetId="46"/>
      <sheetData sheetId="47">
        <row r="4">
          <cell r="B4">
            <v>1</v>
          </cell>
          <cell r="C4" t="str">
            <v>AZKA AFINA KHOIRUL IZA</v>
          </cell>
          <cell r="D4">
            <v>80</v>
          </cell>
          <cell r="E4" t="str">
            <v>B</v>
          </cell>
          <cell r="F4" t="str">
            <v xml:space="preserve">Ananda Azka Afina Khoirul Iza baik dalam Menyajikan laporan hasil pengamatan tentang bentuk dan fungsi bagian tubuh hewan dan tumbuhan.  Cukup dalam Menyajikan laporan hasil percobaan tentang sifat-sifat cahaya. </v>
          </cell>
        </row>
        <row r="5">
          <cell r="B5">
            <v>2</v>
          </cell>
          <cell r="C5" t="str">
            <v>BAGUS WIDA KANAKA</v>
          </cell>
          <cell r="D5">
            <v>80</v>
          </cell>
          <cell r="E5" t="str">
            <v>B</v>
          </cell>
          <cell r="F5" t="str">
            <v xml:space="preserve">Ananda Bagus Wida Kanaka baik dalam Menyajikan laporan hasil pengamatan tentang bentuk dan fungsi bagian tubuh hewan dan tumbuhan.  Cukup dalam Menyajikan laporan hasil percobaan tentang sifat-sifat cahaya. </v>
          </cell>
        </row>
        <row r="6">
          <cell r="B6">
            <v>3</v>
          </cell>
          <cell r="C6" t="str">
            <v>DENI FIRYA ATHALLAH PRADINAYA</v>
          </cell>
          <cell r="D6">
            <v>80</v>
          </cell>
          <cell r="E6" t="str">
            <v>B</v>
          </cell>
          <cell r="F6" t="str">
            <v xml:space="preserve">Ananda Deni Firya Athallah Pradinaya baik dalam Menyajikan laporan hasil pengamatan tentang bentuk dan fungsi bagian tubuh hewan dan tumbuhan.  Cukup dalam Menyajikan laporan hasil percobaan tentang sifat-sifat cahaya. </v>
          </cell>
        </row>
        <row r="7">
          <cell r="B7">
            <v>4</v>
          </cell>
          <cell r="C7" t="str">
            <v>DEWI GALUH MULANSARI</v>
          </cell>
          <cell r="D7">
            <v>80</v>
          </cell>
          <cell r="E7" t="str">
            <v>B</v>
          </cell>
          <cell r="F7" t="str">
            <v xml:space="preserve">Ananda Dewi Galuh Mulansari baik dalam Menyajikan laporan hasil pengamatan tentang bentuk dan fungsi bagian tubuh hewan dan tumbuhan.  Cukup dalam Menyajikan laporan hasil percobaan tentang sifat-sifat cahaya. </v>
          </cell>
        </row>
        <row r="8">
          <cell r="B8">
            <v>5</v>
          </cell>
          <cell r="C8" t="str">
            <v>DIAN PUJI LESTARI</v>
          </cell>
          <cell r="D8">
            <v>80</v>
          </cell>
          <cell r="E8" t="str">
            <v>B</v>
          </cell>
          <cell r="F8" t="str">
            <v xml:space="preserve">Ananda Dian Puji Lestari baik dalam Menyajikan laporan hasil pengamatan tentang bentuk dan fungsi bagian tubuh hewan dan tumbuhan.  Cukup dalam Menyajikan laporan hasil percobaan tentang sifat-sifat cahaya. </v>
          </cell>
        </row>
        <row r="9">
          <cell r="B9">
            <v>6</v>
          </cell>
          <cell r="C9" t="str">
            <v>Hafidz Langgeng Prasetyo</v>
          </cell>
          <cell r="D9">
            <v>80</v>
          </cell>
          <cell r="E9" t="str">
            <v>B</v>
          </cell>
          <cell r="F9" t="str">
            <v xml:space="preserve">Ananda Hafidz Langgeng Prasetyo baik dalam Menyajikan laporan hasil pengamatan tentang bentuk dan fungsi bagian tubuh hewan dan tumbuhan.  Cukup dalam Menyajikan laporan hasil percobaan tentang sifat-sifat cahaya. </v>
          </cell>
        </row>
        <row r="10">
          <cell r="B10">
            <v>7</v>
          </cell>
          <cell r="C10" t="str">
            <v>JALU ARTHA AJI MANGGALA HANDOKO</v>
          </cell>
          <cell r="D10">
            <v>80</v>
          </cell>
          <cell r="E10" t="str">
            <v>B</v>
          </cell>
          <cell r="F10" t="str">
            <v xml:space="preserve">Ananda Jalu Artha Aji Manggala Handoko baik dalam Menyajikan laporan hasil pengamatan tentang bentuk dan fungsi bagian tubuh hewan dan tumbuhan.  Cukup dalam Menyajikan laporan hasil percobaan tentang sifat-sifat cahaya. </v>
          </cell>
        </row>
        <row r="11">
          <cell r="B11">
            <v>8</v>
          </cell>
          <cell r="C11" t="str">
            <v>LAURENDHO RADIEFCA MURDIONO</v>
          </cell>
          <cell r="D11">
            <v>80</v>
          </cell>
          <cell r="E11" t="str">
            <v>B</v>
          </cell>
          <cell r="F11" t="str">
            <v xml:space="preserve">Ananda Laurendho Radiefca Murdiono baik dalam Menyajikan laporan hasil pengamatan tentang bentuk dan fungsi bagian tubuh hewan dan tumbuhan.  Cukup dalam Menyajikan laporan hasil percobaan tentang sifat-sifat cahaya. </v>
          </cell>
        </row>
        <row r="12">
          <cell r="B12">
            <v>9</v>
          </cell>
          <cell r="C12" t="str">
            <v>MARSYA MAYDINA DWI RISQITA</v>
          </cell>
          <cell r="D12">
            <v>80</v>
          </cell>
          <cell r="E12" t="str">
            <v>B</v>
          </cell>
          <cell r="F12" t="str">
            <v xml:space="preserve">Ananda Marsya Maydina Dwi Risqita baik dalam Menyajikan laporan hasil pengamatan tentang bentuk dan fungsi bagian tubuh hewan dan tumbuhan.  Cukup dalam Menyajikan laporan hasil percobaan tentang sifat-sifat cahaya. </v>
          </cell>
        </row>
        <row r="13">
          <cell r="B13">
            <v>10</v>
          </cell>
          <cell r="C13" t="str">
            <v>MILA SARASWATI</v>
          </cell>
          <cell r="D13">
            <v>80</v>
          </cell>
          <cell r="E13" t="str">
            <v>B</v>
          </cell>
          <cell r="F13" t="str">
            <v xml:space="preserve">Ananda Mila Saraswati baik dalam Menyajikan laporan hasil pengamatan tentang bentuk dan fungsi bagian tubuh hewan dan tumbuhan.  Cukup dalam Menyajikan laporan hasil percobaan tentang sifat-sifat cahaya. </v>
          </cell>
        </row>
        <row r="14">
          <cell r="B14">
            <v>11</v>
          </cell>
          <cell r="C14" t="str">
            <v>MUHAMMAD ARKAN ALLY RACHMAD</v>
          </cell>
          <cell r="D14">
            <v>80</v>
          </cell>
          <cell r="E14" t="str">
            <v>B</v>
          </cell>
          <cell r="F14" t="str">
            <v xml:space="preserve">Ananda Muhammad Arkan Ally Rachmad baik dalam Menyajikan laporan hasil pengamatan tentang bentuk dan fungsi bagian tubuh hewan dan tumbuhan.  Cukup dalam Menyajikan laporan hasil percobaan tentang sifat-sifat cahaya. </v>
          </cell>
        </row>
        <row r="15">
          <cell r="B15">
            <v>12</v>
          </cell>
          <cell r="C15" t="str">
            <v>MUHAMMAD REVIAN ABDULLOH FAQIH</v>
          </cell>
          <cell r="D15">
            <v>80</v>
          </cell>
          <cell r="E15" t="str">
            <v>B</v>
          </cell>
          <cell r="F15" t="str">
            <v xml:space="preserve">Ananda Muhammad Revian Abdulloh Faqih baik dalam Menyajikan laporan hasil pengamatan tentang bentuk dan fungsi bagian tubuh hewan dan tumbuhan.  Cukup dalam Menyajikan laporan hasil percobaan tentang sifat-sifat cahaya. </v>
          </cell>
        </row>
        <row r="16">
          <cell r="B16">
            <v>13</v>
          </cell>
          <cell r="C16" t="str">
            <v>NABILA AYUNINGTIAS</v>
          </cell>
          <cell r="D16">
            <v>80</v>
          </cell>
          <cell r="E16" t="str">
            <v>B</v>
          </cell>
          <cell r="F16" t="str">
            <v xml:space="preserve">Ananda Nabila Ayuningtias baik dalam Menyajikan laporan hasil pengamatan tentang bentuk dan fungsi bagian tubuh hewan dan tumbuhan.  Cukup dalam Menyajikan laporan hasil percobaan tentang sifat-sifat cahaya. </v>
          </cell>
        </row>
        <row r="17">
          <cell r="B17">
            <v>14</v>
          </cell>
          <cell r="C17" t="str">
            <v>NARESWARI MASAYU PUSPANINGRUM</v>
          </cell>
          <cell r="D17">
            <v>80</v>
          </cell>
          <cell r="E17" t="str">
            <v>B</v>
          </cell>
          <cell r="F17" t="str">
            <v xml:space="preserve">Ananda Nareswari Masayu Puspaningrum baik dalam Menyajikan laporan hasil pengamatan tentang bentuk dan fungsi bagian tubuh hewan dan tumbuhan.  Cukup dalam Menyajikan laporan hasil percobaan tentang sifat-sifat cahaya. </v>
          </cell>
        </row>
        <row r="18">
          <cell r="B18">
            <v>15</v>
          </cell>
          <cell r="C18" t="str">
            <v>NOVA SASMYTA</v>
          </cell>
          <cell r="D18">
            <v>80</v>
          </cell>
          <cell r="E18" t="str">
            <v>B</v>
          </cell>
          <cell r="F18" t="str">
            <v xml:space="preserve">Ananda Nova Sasmyta baik dalam Menyajikan laporan hasil pengamatan tentang bentuk dan fungsi bagian tubuh hewan dan tumbuhan.  Cukup dalam Menyajikan laporan hasil percobaan tentang sifat-sifat cahaya. </v>
          </cell>
        </row>
        <row r="19">
          <cell r="B19">
            <v>16</v>
          </cell>
          <cell r="C19" t="str">
            <v>RIDHA RAHMATUL AULA RIDWAN</v>
          </cell>
          <cell r="D19">
            <v>80</v>
          </cell>
          <cell r="E19" t="str">
            <v>B</v>
          </cell>
          <cell r="F19" t="str">
            <v xml:space="preserve">Ananda Ridha Rahmatul Aula Ridwan baik dalam Menyajikan laporan hasil pengamatan tentang bentuk dan fungsi bagian tubuh hewan dan tumbuhan.  Cukup dalam Menyajikan laporan hasil percobaan tentang sifat-sifat cahaya. </v>
          </cell>
        </row>
        <row r="20">
          <cell r="B20">
            <v>17</v>
          </cell>
          <cell r="C20" t="str">
            <v>RIFDA SALSABILA PURNAMA</v>
          </cell>
          <cell r="D20">
            <v>80</v>
          </cell>
          <cell r="E20" t="str">
            <v>B</v>
          </cell>
          <cell r="F20" t="str">
            <v xml:space="preserve">Ananda Rifda Salsabila Purnama baik dalam Menyajikan laporan hasil pengamatan tentang bentuk dan fungsi bagian tubuh hewan dan tumbuhan.  Cukup dalam Menyajikan laporan hasil percobaan tentang sifat-sifat cahaya. </v>
          </cell>
        </row>
        <row r="21">
          <cell r="B21">
            <v>18</v>
          </cell>
          <cell r="C21" t="str">
            <v>RIZKI INTAN KURNIAENDAH</v>
          </cell>
          <cell r="D21">
            <v>80</v>
          </cell>
          <cell r="E21" t="str">
            <v>B</v>
          </cell>
          <cell r="F21" t="str">
            <v xml:space="preserve">Ananda Rizki Intan Kurniaendah baik dalam Menyajikan laporan hasil pengamatan tentang bentuk dan fungsi bagian tubuh hewan dan tumbuhan.  Cukup dalam Menyajikan laporan hasil percobaan tentang sifat-sifat cahaya. </v>
          </cell>
        </row>
        <row r="22">
          <cell r="B22">
            <v>19</v>
          </cell>
          <cell r="C22" t="str">
            <v>RIZKY FIRMANSYAH</v>
          </cell>
          <cell r="D22">
            <v>80</v>
          </cell>
          <cell r="E22" t="str">
            <v>B</v>
          </cell>
          <cell r="F22" t="str">
            <v xml:space="preserve">Ananda Rizky Firmansyah baik dalam Menyajikan laporan hasil pengamatan tentang bentuk dan fungsi bagian tubuh hewan dan tumbuhan.  Cukup dalam Menyajikan laporan hasil percobaan tentang sifat-sifat cahaya. </v>
          </cell>
        </row>
        <row r="23">
          <cell r="B23">
            <v>20</v>
          </cell>
          <cell r="C23" t="str">
            <v>SAFIRA NUR LAYLA RAMADHANI</v>
          </cell>
          <cell r="D23">
            <v>80</v>
          </cell>
          <cell r="E23" t="str">
            <v>B</v>
          </cell>
          <cell r="F23" t="str">
            <v xml:space="preserve">Ananda Safira Nur Layla Ramadhani baik dalam Menyajikan laporan hasil pengamatan tentang bentuk dan fungsi bagian tubuh hewan dan tumbuhan.  Cukup dalam Menyajikan laporan hasil percobaan tentang sifat-sifat cahaya. </v>
          </cell>
        </row>
        <row r="24">
          <cell r="B24">
            <v>21</v>
          </cell>
          <cell r="C24" t="str">
            <v>SHANASTRI RUFAIDA</v>
          </cell>
          <cell r="D24">
            <v>80</v>
          </cell>
          <cell r="E24" t="str">
            <v>B</v>
          </cell>
          <cell r="F24" t="str">
            <v xml:space="preserve">Ananda Shanastri Rufaida baik dalam Menyajikan laporan hasil pengamatan tentang bentuk dan fungsi bagian tubuh hewan dan tumbuhan.  Cukup dalam Menyajikan laporan hasil percobaan tentang sifat-sifat cahaya. </v>
          </cell>
        </row>
        <row r="25">
          <cell r="B25">
            <v>22</v>
          </cell>
          <cell r="C25" t="str">
            <v>SHIAM SAHARA</v>
          </cell>
          <cell r="D25">
            <v>80</v>
          </cell>
          <cell r="E25" t="str">
            <v>B</v>
          </cell>
          <cell r="F25" t="str">
            <v xml:space="preserve">Ananda Shiam Sahara baik dalam Menyajikan laporan hasil pengamatan tentang bentuk dan fungsi bagian tubuh hewan dan tumbuhan.  Cukup dalam Menyajikan laporan hasil percobaan tentang sifat-sifat cahaya. </v>
          </cell>
        </row>
        <row r="26">
          <cell r="B26">
            <v>23</v>
          </cell>
          <cell r="C26" t="str">
            <v>SUSAN APRILIA PUTRI</v>
          </cell>
          <cell r="D26">
            <v>80</v>
          </cell>
          <cell r="E26" t="str">
            <v>B</v>
          </cell>
          <cell r="F26" t="str">
            <v xml:space="preserve">Ananda Susan Aprilia Putri baik dalam Menyajikan laporan hasil pengamatan tentang bentuk dan fungsi bagian tubuh hewan dan tumbuhan.  Cukup dalam Menyajikan laporan hasil percobaan tentang sifat-sifat cahaya. </v>
          </cell>
        </row>
        <row r="27">
          <cell r="B27">
            <v>24</v>
          </cell>
          <cell r="C27" t="str">
            <v>SYIFAUL CHUSNA BANATU ROHMI HADI</v>
          </cell>
          <cell r="D27">
            <v>80</v>
          </cell>
          <cell r="E27" t="str">
            <v>B</v>
          </cell>
          <cell r="F27" t="str">
            <v xml:space="preserve">Ananda Syifaul Chusna Banatu Rohmi Hadi baik dalam Menyajikan laporan hasil pengamatan tentang bentuk dan fungsi bagian tubuh hewan dan tumbuhan.  Cukup dalam Menyajikan laporan hasil percobaan tentang sifat-sifat cahaya. </v>
          </cell>
        </row>
        <row r="28">
          <cell r="B28">
            <v>25</v>
          </cell>
          <cell r="C28" t="str">
            <v>VANESSA VICKY AYU LESTARI</v>
          </cell>
          <cell r="D28">
            <v>80</v>
          </cell>
          <cell r="E28" t="str">
            <v>B</v>
          </cell>
          <cell r="F28" t="str">
            <v xml:space="preserve">Ananda Vanessa Vicky Ayu Lestari baik dalam Menyajikan laporan hasil pengamatan tentang bentuk dan fungsi bagian tubuh hewan dan tumbuhan.  Cukup dalam Menyajikan laporan hasil percobaan tentang sifat-sifat cahaya. </v>
          </cell>
        </row>
        <row r="29">
          <cell r="B29">
            <v>26</v>
          </cell>
          <cell r="C29" t="str">
            <v>WIBI NUR FIRMANSYAH</v>
          </cell>
          <cell r="D29">
            <v>80</v>
          </cell>
          <cell r="E29" t="str">
            <v>B</v>
          </cell>
          <cell r="F29" t="str">
            <v xml:space="preserve">Ananda Wibi Nur Firmansyah baik dalam Menyajikan laporan hasil pengamatan tentang bentuk dan fungsi bagian tubuh hewan dan tumbuhan.  Cukup dalam Menyajikan laporan hasil percobaan tentang sifat-sifat cahaya. </v>
          </cell>
        </row>
        <row r="30">
          <cell r="B30">
            <v>27</v>
          </cell>
          <cell r="C30" t="str">
            <v>ZULFIDA NURUL MAZIDAH</v>
          </cell>
          <cell r="D30">
            <v>80</v>
          </cell>
          <cell r="E30" t="str">
            <v>B</v>
          </cell>
          <cell r="F30" t="str">
            <v xml:space="preserve">Ananda Zulfida Nurul Mazidah baik dalam Menyajikan laporan hasil pengamatan tentang bentuk dan fungsi bagian tubuh hewan dan tumbuhan.  Cukup dalam Menyajikan laporan hasil percobaan tentang sifat-sifat cahaya. </v>
          </cell>
        </row>
        <row r="31">
          <cell r="B31">
            <v>28</v>
          </cell>
          <cell r="C31" t="str">
            <v>AZKA AFINA KHOIRUL IZA</v>
          </cell>
          <cell r="D31">
            <v>80</v>
          </cell>
          <cell r="E31" t="str">
            <v>B</v>
          </cell>
          <cell r="F31" t="str">
            <v xml:space="preserve">Ananda Azka Afina Khoirul Iza baik dalam Menyajikan laporan hasil pengamatan tentang bentuk dan fungsi bagian tubuh hewan dan tumbuhan.  Cukup dalam Menyajikan laporan hasil percobaan tentang sifat-sifat cahaya. </v>
          </cell>
        </row>
        <row r="32">
          <cell r="B32">
            <v>29</v>
          </cell>
          <cell r="C32" t="str">
            <v>BAGUS WIDA KANAKA</v>
          </cell>
          <cell r="D32">
            <v>80</v>
          </cell>
          <cell r="E32" t="str">
            <v>B</v>
          </cell>
          <cell r="F32" t="str">
            <v xml:space="preserve">Ananda Bagus Wida Kanaka baik dalam Menyajikan laporan hasil pengamatan tentang bentuk dan fungsi bagian tubuh hewan dan tumbuhan.  Cukup dalam Menyajikan laporan hasil percobaan tentang sifat-sifat cahaya. </v>
          </cell>
        </row>
        <row r="33">
          <cell r="B33">
            <v>30</v>
          </cell>
          <cell r="C33" t="str">
            <v>DENI FIRYA ATHALLAH PRADINAYA</v>
          </cell>
          <cell r="D33">
            <v>80</v>
          </cell>
          <cell r="E33" t="str">
            <v>B</v>
          </cell>
          <cell r="F33" t="str">
            <v xml:space="preserve">Ananda Deni Firya Athallah Pradinaya baik dalam Menyajikan laporan hasil pengamatan tentang bentuk dan fungsi bagian tubuh hewan dan tumbuhan.  Cukup dalam Menyajikan laporan hasil percobaan tentang sifat-sifat cahaya. </v>
          </cell>
        </row>
        <row r="34">
          <cell r="B34">
            <v>31</v>
          </cell>
          <cell r="C34" t="str">
            <v>DEWI GALUH MULANSARI</v>
          </cell>
          <cell r="D34">
            <v>80</v>
          </cell>
          <cell r="E34" t="str">
            <v>B</v>
          </cell>
          <cell r="F34" t="str">
            <v xml:space="preserve">Ananda Dewi Galuh Mulansari baik dalam Menyajikan laporan hasil pengamatan tentang bentuk dan fungsi bagian tubuh hewan dan tumbuhan.  Cukup dalam Menyajikan laporan hasil percobaan tentang sifat-sifat cahaya. </v>
          </cell>
        </row>
        <row r="35">
          <cell r="B35">
            <v>32</v>
          </cell>
          <cell r="C35" t="str">
            <v>DIAN PUJI LESTARI</v>
          </cell>
          <cell r="D35">
            <v>80</v>
          </cell>
          <cell r="E35" t="str">
            <v>B</v>
          </cell>
          <cell r="F35" t="str">
            <v xml:space="preserve">Ananda Dian Puji Lestari baik dalam Menyajikan laporan hasil pengamatan tentang bentuk dan fungsi bagian tubuh hewan dan tumbuhan.  Cukup dalam Menyajikan laporan hasil percobaan tentang sifat-sifat cahaya. </v>
          </cell>
        </row>
        <row r="36">
          <cell r="B36">
            <v>33</v>
          </cell>
          <cell r="C36" t="str">
            <v>Hafidz Langgeng Prasetyo</v>
          </cell>
          <cell r="D36">
            <v>80</v>
          </cell>
          <cell r="E36" t="str">
            <v>B</v>
          </cell>
          <cell r="F36" t="str">
            <v xml:space="preserve">Ananda Hafidz Langgeng Prasetyo baik dalam Menyajikan laporan hasil pengamatan tentang bentuk dan fungsi bagian tubuh hewan dan tumbuhan.  Cukup dalam Menyajikan laporan hasil percobaan tentang sifat-sifat cahaya. </v>
          </cell>
        </row>
        <row r="37">
          <cell r="B37">
            <v>34</v>
          </cell>
          <cell r="C37" t="str">
            <v>JALU ARTHA AJI MANGGALA HANDOKO</v>
          </cell>
          <cell r="D37">
            <v>80</v>
          </cell>
          <cell r="E37" t="str">
            <v>B</v>
          </cell>
          <cell r="F37" t="str">
            <v xml:space="preserve">Ananda Jalu Artha Aji Manggala Handoko baik dalam Menyajikan laporan hasil pengamatan tentang bentuk dan fungsi bagian tubuh hewan dan tumbuhan.  Cukup dalam Menyajikan laporan hasil percobaan tentang sifat-sifat cahaya. </v>
          </cell>
        </row>
        <row r="38">
          <cell r="B38">
            <v>35</v>
          </cell>
          <cell r="C38" t="str">
            <v>LAURENDHO RADIEFCA MURDIONO</v>
          </cell>
          <cell r="D38">
            <v>80</v>
          </cell>
          <cell r="E38" t="str">
            <v>B</v>
          </cell>
          <cell r="F38" t="str">
            <v xml:space="preserve">Ananda Laurendho Radiefca Murdiono baik dalam Menyajikan laporan hasil pengamatan tentang bentuk dan fungsi bagian tubuh hewan dan tumbuhan.  Cukup dalam Menyajikan laporan hasil percobaan tentang sifat-sifat cahaya. </v>
          </cell>
        </row>
        <row r="39">
          <cell r="B39">
            <v>36</v>
          </cell>
          <cell r="C39" t="str">
            <v>MARSYA MAYDINA DWI RISQITA</v>
          </cell>
          <cell r="D39">
            <v>80</v>
          </cell>
          <cell r="E39" t="str">
            <v>B</v>
          </cell>
          <cell r="F39" t="str">
            <v xml:space="preserve">Ananda Marsya Maydina Dwi Risqita baik dalam Menyajikan laporan hasil pengamatan tentang bentuk dan fungsi bagian tubuh hewan dan tumbuhan.  Cukup dalam Menyajikan laporan hasil percobaan tentang sifat-sifat cahaya. </v>
          </cell>
        </row>
        <row r="40">
          <cell r="B40">
            <v>37</v>
          </cell>
          <cell r="C40" t="str">
            <v>MILA SARASWATI</v>
          </cell>
          <cell r="D40">
            <v>80</v>
          </cell>
          <cell r="E40" t="str">
            <v>B</v>
          </cell>
          <cell r="F40" t="str">
            <v xml:space="preserve">Ananda Mila Saraswati baik dalam Menyajikan laporan hasil pengamatan tentang bentuk dan fungsi bagian tubuh hewan dan tumbuhan.  Cukup dalam Menyajikan laporan hasil percobaan tentang sifat-sifat cahaya. </v>
          </cell>
        </row>
        <row r="41">
          <cell r="B41">
            <v>38</v>
          </cell>
          <cell r="C41" t="str">
            <v>MUHAMMAD ARKAN ALLY RACHMAD</v>
          </cell>
          <cell r="D41">
            <v>80</v>
          </cell>
          <cell r="E41" t="str">
            <v>B</v>
          </cell>
          <cell r="F41" t="str">
            <v xml:space="preserve">Ananda Muhammad Arkan Ally Rachmad baik dalam Menyajikan laporan hasil pengamatan tentang bentuk dan fungsi bagian tubuh hewan dan tumbuhan.  Cukup dalam Menyajikan laporan hasil percobaan tentang sifat-sifat cahaya. </v>
          </cell>
        </row>
        <row r="42">
          <cell r="B42">
            <v>39</v>
          </cell>
          <cell r="C42" t="str">
            <v>MUHAMMAD REVIAN ABDULLOH FAQIH</v>
          </cell>
          <cell r="D42">
            <v>80</v>
          </cell>
          <cell r="E42" t="str">
            <v>B</v>
          </cell>
          <cell r="F42" t="str">
            <v xml:space="preserve">Ananda Muhammad Revian Abdulloh Faqih baik dalam Menyajikan laporan hasil pengamatan tentang bentuk dan fungsi bagian tubuh hewan dan tumbuhan.  Cukup dalam Menyajikan laporan hasil percobaan tentang sifat-sifat cahaya. </v>
          </cell>
        </row>
        <row r="43">
          <cell r="B43">
            <v>40</v>
          </cell>
          <cell r="C43" t="str">
            <v>NABILA AYUNINGTIAS</v>
          </cell>
          <cell r="D43">
            <v>80</v>
          </cell>
          <cell r="E43" t="str">
            <v>B</v>
          </cell>
          <cell r="F43" t="str">
            <v xml:space="preserve">Ananda Nabila Ayuningtias baik dalam Menyajikan laporan hasil pengamatan tentang bentuk dan fungsi bagian tubuh hewan dan tumbuhan.  Cukup dalam Menyajikan laporan hasil percobaan tentang sifat-sifat cahaya. </v>
          </cell>
        </row>
        <row r="44">
          <cell r="B44">
            <v>41</v>
          </cell>
          <cell r="C44" t="str">
            <v>NARESWARI MASAYU PUSPANINGRUM</v>
          </cell>
          <cell r="D44">
            <v>80</v>
          </cell>
          <cell r="E44" t="str">
            <v>B</v>
          </cell>
          <cell r="F44" t="str">
            <v xml:space="preserve">Ananda Nareswari Masayu Puspaningrum baik dalam Menyajikan laporan hasil pengamatan tentang bentuk dan fungsi bagian tubuh hewan dan tumbuhan.  Cukup dalam Menyajikan laporan hasil percobaan tentang sifat-sifat cahaya. </v>
          </cell>
        </row>
        <row r="45">
          <cell r="B45">
            <v>42</v>
          </cell>
          <cell r="C45" t="str">
            <v>NOVA SASMYTA</v>
          </cell>
          <cell r="D45">
            <v>80</v>
          </cell>
          <cell r="E45" t="str">
            <v>B</v>
          </cell>
          <cell r="F45" t="str">
            <v xml:space="preserve">Ananda Nova Sasmyta baik dalam Menyajikan laporan hasil pengamatan tentang bentuk dan fungsi bagian tubuh hewan dan tumbuhan.  Cukup dalam Menyajikan laporan hasil percobaan tentang sifat-sifat cahaya. </v>
          </cell>
        </row>
        <row r="46">
          <cell r="B46">
            <v>43</v>
          </cell>
          <cell r="C46" t="str">
            <v>RIDHA RAHMATUL AULA RIDWAN</v>
          </cell>
          <cell r="D46">
            <v>80</v>
          </cell>
          <cell r="E46" t="str">
            <v>B</v>
          </cell>
          <cell r="F46" t="str">
            <v xml:space="preserve">Ananda Ridha Rahmatul Aula Ridwan baik dalam Menyajikan laporan hasil pengamatan tentang bentuk dan fungsi bagian tubuh hewan dan tumbuhan.  Cukup dalam Menyajikan laporan hasil percobaan tentang sifat-sifat cahaya. </v>
          </cell>
        </row>
        <row r="47">
          <cell r="B47">
            <v>44</v>
          </cell>
          <cell r="C47" t="str">
            <v>RIFDA SALSABILA PURNAMA</v>
          </cell>
          <cell r="D47">
            <v>80</v>
          </cell>
          <cell r="E47" t="str">
            <v>B</v>
          </cell>
          <cell r="F47" t="str">
            <v xml:space="preserve">Ananda Rifda Salsabila Purnama baik dalam Menyajikan laporan hasil pengamatan tentang bentuk dan fungsi bagian tubuh hewan dan tumbuhan.  Cukup dalam Menyajikan laporan hasil percobaan tentang sifat-sifat cahaya. </v>
          </cell>
        </row>
        <row r="48">
          <cell r="B48">
            <v>45</v>
          </cell>
          <cell r="C48" t="str">
            <v>RIZKI INTAN KURNIAENDAH</v>
          </cell>
          <cell r="D48">
            <v>80</v>
          </cell>
          <cell r="E48" t="str">
            <v>B</v>
          </cell>
          <cell r="F48" t="str">
            <v xml:space="preserve">Ananda Rizki Intan Kurniaendah baik dalam Menyajikan laporan hasil pengamatan tentang bentuk dan fungsi bagian tubuh hewan dan tumbuhan.  Cukup dalam Menyajikan laporan hasil percobaan tentang sifat-sifat cahaya. </v>
          </cell>
        </row>
        <row r="49">
          <cell r="B49">
            <v>46</v>
          </cell>
          <cell r="C49" t="str">
            <v>RIZKY FIRMANSYAH</v>
          </cell>
          <cell r="D49">
            <v>80</v>
          </cell>
          <cell r="E49" t="str">
            <v>B</v>
          </cell>
          <cell r="F49" t="str">
            <v xml:space="preserve">Ananda Rizky Firmansyah baik dalam Menyajikan laporan hasil pengamatan tentang bentuk dan fungsi bagian tubuh hewan dan tumbuhan.  Cukup dalam Menyajikan laporan hasil percobaan tentang sifat-sifat cahaya. </v>
          </cell>
        </row>
        <row r="50">
          <cell r="B50">
            <v>47</v>
          </cell>
          <cell r="C50" t="str">
            <v>SAFIRA NUR LAYLA RAMADHANI</v>
          </cell>
          <cell r="D50">
            <v>80</v>
          </cell>
          <cell r="E50" t="str">
            <v>B</v>
          </cell>
          <cell r="F50" t="str">
            <v xml:space="preserve">Ananda Safira Nur Layla Ramadhani baik dalam Menyajikan laporan hasil pengamatan tentang bentuk dan fungsi bagian tubuh hewan dan tumbuhan.  Cukup dalam Menyajikan laporan hasil percobaan tentang sifat-sifat cahaya. </v>
          </cell>
        </row>
        <row r="51">
          <cell r="B51">
            <v>48</v>
          </cell>
          <cell r="C51" t="str">
            <v>SHANASTRI RUFAIDA</v>
          </cell>
          <cell r="D51">
            <v>80</v>
          </cell>
          <cell r="E51" t="str">
            <v>B</v>
          </cell>
          <cell r="F51" t="str">
            <v xml:space="preserve">Ananda Shanastri Rufaida baik dalam Menyajikan laporan hasil pengamatan tentang bentuk dan fungsi bagian tubuh hewan dan tumbuhan.  Cukup dalam Menyajikan laporan hasil percobaan tentang sifat-sifat cahaya. </v>
          </cell>
        </row>
        <row r="52">
          <cell r="B52">
            <v>49</v>
          </cell>
          <cell r="C52" t="str">
            <v>SHIAM SAHARA</v>
          </cell>
          <cell r="D52">
            <v>80</v>
          </cell>
          <cell r="E52" t="str">
            <v>B</v>
          </cell>
          <cell r="F52" t="str">
            <v xml:space="preserve">Ananda Shiam Sahara baik dalam Menyajikan laporan hasil pengamatan tentang bentuk dan fungsi bagian tubuh hewan dan tumbuhan.  Cukup dalam Menyajikan laporan hasil percobaan tentang sifat-sifat cahaya. </v>
          </cell>
        </row>
        <row r="53">
          <cell r="B53">
            <v>50</v>
          </cell>
          <cell r="C53" t="str">
            <v>SUSAN APRILIA PUTRI</v>
          </cell>
          <cell r="D53">
            <v>80</v>
          </cell>
          <cell r="E53" t="str">
            <v>B</v>
          </cell>
          <cell r="F53" t="str">
            <v xml:space="preserve">Ananda Susan Aprilia Putri baik dalam Menyajikan laporan hasil pengamatan tentang bentuk dan fungsi bagian tubuh hewan dan tumbuhan.  Cukup dalam Menyajikan laporan hasil percobaan tentang sifat-sifat cahaya. </v>
          </cell>
        </row>
      </sheetData>
      <sheetData sheetId="48"/>
      <sheetData sheetId="49">
        <row r="4">
          <cell r="B4">
            <v>1</v>
          </cell>
          <cell r="C4" t="str">
            <v>AZKA AFINA KHOIRUL IZA</v>
          </cell>
          <cell r="D4">
            <v>78.8</v>
          </cell>
          <cell r="E4" t="str">
            <v>C</v>
          </cell>
          <cell r="F4" t="str">
            <v xml:space="preserve">Ananda Azka Afina Khoirul Iza baik dalam Menata informasi yang didapat dari teks berdasarkan keterhubungan antargagasan ke dalam kerangka tulisan.  Cukup dalam Menyampaikan pengetahuan baru dari teks nonfiksi ke dalam tulisan dengan bahasa sendiri. </v>
          </cell>
        </row>
        <row r="5">
          <cell r="B5">
            <v>2</v>
          </cell>
          <cell r="C5" t="str">
            <v>BAGUS WIDA KANAKA</v>
          </cell>
          <cell r="D5">
            <v>78.8</v>
          </cell>
          <cell r="E5" t="str">
            <v>C</v>
          </cell>
          <cell r="F5" t="str">
            <v xml:space="preserve">Ananda Bagus Wida Kanaka baik dalam Menata informasi yang didapat dari teks berdasarkan keterhubungan antargagasan ke dalam kerangka tulisan.  Cukup dalam Menyampaikan pengetahuan baru dari teks nonfiksi ke dalam tulisan dengan bahasa sendiri. </v>
          </cell>
        </row>
        <row r="6">
          <cell r="B6">
            <v>3</v>
          </cell>
          <cell r="C6" t="str">
            <v>DENI FIRYA ATHALLAH PRADINAYA</v>
          </cell>
          <cell r="D6">
            <v>78.8</v>
          </cell>
          <cell r="E6" t="str">
            <v>C</v>
          </cell>
          <cell r="F6" t="str">
            <v>Ananda Deni Firya Athallah Pradinaya baik dalam Menata informasi yang didapat dari teks berdasarkan keterhubungan antargagasan ke dalam kerangka tulisan.  Cukup dalam Menyampaikan pengetahuan baru dari teks nonfiksi ke dalam tulisan dengan bahasa sendiri.</v>
          </cell>
        </row>
        <row r="7">
          <cell r="B7">
            <v>4</v>
          </cell>
          <cell r="C7" t="str">
            <v>DEWI GALUH MULANSARI</v>
          </cell>
          <cell r="D7">
            <v>78.8</v>
          </cell>
          <cell r="E7" t="str">
            <v>C</v>
          </cell>
          <cell r="F7" t="str">
            <v xml:space="preserve">Ananda Dewi Galuh Mulansari baik dalam Menata informasi yang didapat dari teks berdasarkan keterhubungan antargagasan ke dalam kerangka tulisan.  Cukup dalam Menyampaikan pengetahuan baru dari teks nonfiksi ke dalam tulisan dengan bahasa sendiri. </v>
          </cell>
        </row>
        <row r="8">
          <cell r="B8">
            <v>5</v>
          </cell>
          <cell r="C8" t="str">
            <v>DIAN PUJI LESTARI</v>
          </cell>
          <cell r="D8">
            <v>78.8</v>
          </cell>
          <cell r="E8" t="str">
            <v>C</v>
          </cell>
          <cell r="F8" t="str">
            <v xml:space="preserve">Ananda Dian Puji Lestari baik dalam Menata informasi yang didapat dari teks berdasarkan keterhubungan antargagasan ke dalam kerangka tulisan.  Cukup dalam Menyampaikan pengetahuan baru dari teks nonfiksi ke dalam tulisan dengan bahasa sendiri. </v>
          </cell>
        </row>
        <row r="9">
          <cell r="B9">
            <v>6</v>
          </cell>
          <cell r="C9" t="str">
            <v>Hafidz Langgeng Prasetyo</v>
          </cell>
          <cell r="D9">
            <v>78.8</v>
          </cell>
          <cell r="E9" t="str">
            <v>C</v>
          </cell>
          <cell r="F9" t="str">
            <v xml:space="preserve">Ananda Hafidz Langgeng Prasetyo baik dalam Menata informasi yang didapat dari teks berdasarkan keterhubungan antargagasan ke dalam kerangka tulisan.  Cukup dalam Menyampaikan pengetahuan baru dari teks nonfiksi ke dalam tulisan dengan bahasa sendiri. </v>
          </cell>
        </row>
        <row r="10">
          <cell r="B10">
            <v>7</v>
          </cell>
          <cell r="C10" t="str">
            <v>JALU ARTHA AJI MANGGALA HANDOKO</v>
          </cell>
          <cell r="D10">
            <v>78.8</v>
          </cell>
          <cell r="E10" t="str">
            <v>C</v>
          </cell>
          <cell r="F10" t="str">
            <v>Ananda Jalu Artha Aji Manggala Handoko baik dalam Menata informasi yang didapat dari teks berdasarkan keterhubungan antargagasan ke dalam kerangka tulisan.  Cukup dalam Menyampaikan pengetahuan baru dari teks nonfiksi ke dalam tulisan dengan bahasa sendir</v>
          </cell>
        </row>
        <row r="11">
          <cell r="B11">
            <v>8</v>
          </cell>
          <cell r="C11" t="str">
            <v>LAURENDHO RADIEFCA MURDIONO</v>
          </cell>
          <cell r="D11">
            <v>78.8</v>
          </cell>
          <cell r="E11" t="str">
            <v>C</v>
          </cell>
          <cell r="F11" t="str">
            <v xml:space="preserve">Ananda Laurendho Radiefca Murdiono baik dalam Menata informasi yang didapat dari teks berdasarkan keterhubungan antargagasan ke dalam kerangka tulisan.  Cukup dalam Menyampaikan pengetahuan baru dari teks nonfiksi ke dalam tulisan dengan bahasa sendiri. </v>
          </cell>
        </row>
        <row r="12">
          <cell r="B12">
            <v>9</v>
          </cell>
          <cell r="C12" t="str">
            <v>MARSYA MAYDINA DWI RISQITA</v>
          </cell>
          <cell r="D12">
            <v>78.8</v>
          </cell>
          <cell r="E12" t="str">
            <v>C</v>
          </cell>
          <cell r="F12" t="str">
            <v xml:space="preserve">Ananda Marsya Maydina Dwi Risqita baik dalam Menata informasi yang didapat dari teks berdasarkan keterhubungan antargagasan ke dalam kerangka tulisan.  Cukup dalam Menyampaikan pengetahuan baru dari teks nonfiksi ke dalam tulisan dengan bahasa sendiri. </v>
          </cell>
        </row>
        <row r="13">
          <cell r="B13">
            <v>10</v>
          </cell>
          <cell r="C13" t="str">
            <v>MILA SARASWATI</v>
          </cell>
          <cell r="D13">
            <v>78.8</v>
          </cell>
          <cell r="E13" t="str">
            <v>C</v>
          </cell>
          <cell r="F13" t="str">
            <v xml:space="preserve">Ananda Mila Saraswati baik dalam Menata informasi yang didapat dari teks berdasarkan keterhubungan antargagasan ke dalam kerangka tulisan.  Cukup dalam Menyampaikan pengetahuan baru dari teks nonfiksi ke dalam tulisan dengan bahasa sendiri. </v>
          </cell>
        </row>
        <row r="14">
          <cell r="B14">
            <v>11</v>
          </cell>
          <cell r="C14" t="str">
            <v>MUHAMMAD ARKAN ALLY RACHMAD</v>
          </cell>
          <cell r="D14">
            <v>78.8</v>
          </cell>
          <cell r="E14" t="str">
            <v>C</v>
          </cell>
          <cell r="F14" t="str">
            <v xml:space="preserve">Ananda Muhammad Arkan Ally Rachmad baik dalam Menata informasi yang didapat dari teks berdasarkan keterhubungan antargagasan ke dalam kerangka tulisan.  Cukup dalam Menyampaikan pengetahuan baru dari teks nonfiksi ke dalam tulisan dengan bahasa sendiri. </v>
          </cell>
        </row>
        <row r="15">
          <cell r="B15">
            <v>12</v>
          </cell>
          <cell r="C15" t="str">
            <v>MUHAMMAD REVIAN ABDULLOH FAQIH</v>
          </cell>
          <cell r="D15">
            <v>78.8</v>
          </cell>
          <cell r="E15" t="str">
            <v>C</v>
          </cell>
          <cell r="F15" t="str">
            <v>Ananda Muhammad Revian Abdulloh Faqih baik dalam Menata informasi yang didapat dari teks berdasarkan keterhubungan antargagasan ke dalam kerangka tulisan.  Cukup dalam Menyampaikan pengetahuan baru dari teks nonfiksi ke dalam tulisan dengan bahasa sendiri</v>
          </cell>
        </row>
        <row r="16">
          <cell r="B16">
            <v>13</v>
          </cell>
          <cell r="C16" t="str">
            <v>NABILA AYUNINGTIAS</v>
          </cell>
          <cell r="D16">
            <v>78.8</v>
          </cell>
          <cell r="E16" t="str">
            <v>C</v>
          </cell>
          <cell r="F16" t="str">
            <v xml:space="preserve">Ananda Nabila Ayuningtias baik dalam Menata informasi yang didapat dari teks berdasarkan keterhubungan antargagasan ke dalam kerangka tulisan.  Cukup dalam Menyampaikan pengetahuan baru dari teks nonfiksi ke dalam tulisan dengan bahasa sendiri. </v>
          </cell>
        </row>
        <row r="17">
          <cell r="B17">
            <v>14</v>
          </cell>
          <cell r="C17" t="str">
            <v>NARESWARI MASAYU PUSPANINGRUM</v>
          </cell>
          <cell r="D17">
            <v>78.8</v>
          </cell>
          <cell r="E17" t="str">
            <v>C</v>
          </cell>
          <cell r="F17" t="str">
            <v>Ananda Nareswari Masayu Puspaningrum baik dalam Menata informasi yang didapat dari teks berdasarkan keterhubungan antargagasan ke dalam kerangka tulisan.  Cukup dalam Menyampaikan pengetahuan baru dari teks nonfiksi ke dalam tulisan dengan bahasa sendiri.</v>
          </cell>
        </row>
        <row r="18">
          <cell r="B18">
            <v>15</v>
          </cell>
          <cell r="C18" t="str">
            <v>NOVA SASMYTA</v>
          </cell>
          <cell r="D18">
            <v>78.8</v>
          </cell>
          <cell r="E18" t="str">
            <v>C</v>
          </cell>
          <cell r="F18" t="str">
            <v xml:space="preserve">Ananda Nova Sasmyta baik dalam Menata informasi yang didapat dari teks berdasarkan keterhubungan antargagasan ke dalam kerangka tulisan.  Cukup dalam Menyampaikan pengetahuan baru dari teks nonfiksi ke dalam tulisan dengan bahasa sendiri. </v>
          </cell>
        </row>
        <row r="19">
          <cell r="B19">
            <v>16</v>
          </cell>
          <cell r="C19" t="str">
            <v>RIDHA RAHMATUL AULA RIDWAN</v>
          </cell>
          <cell r="D19">
            <v>78.8</v>
          </cell>
          <cell r="E19" t="str">
            <v>C</v>
          </cell>
          <cell r="F19" t="str">
            <v xml:space="preserve">Ananda Ridha Rahmatul Aula Ridwan baik dalam Menata informasi yang didapat dari teks berdasarkan keterhubungan antargagasan ke dalam kerangka tulisan.  Cukup dalam Menyampaikan pengetahuan baru dari teks nonfiksi ke dalam tulisan dengan bahasa sendiri. </v>
          </cell>
        </row>
        <row r="20">
          <cell r="B20">
            <v>17</v>
          </cell>
          <cell r="C20" t="str">
            <v>RIFDA SALSABILA PURNAMA</v>
          </cell>
          <cell r="D20">
            <v>78.8</v>
          </cell>
          <cell r="E20" t="str">
            <v>C</v>
          </cell>
          <cell r="F20" t="str">
            <v xml:space="preserve">Ananda Rifda Salsabila Purnama baik dalam Menata informasi yang didapat dari teks berdasarkan keterhubungan antargagasan ke dalam kerangka tulisan.  Cukup dalam Menyampaikan pengetahuan baru dari teks nonfiksi ke dalam tulisan dengan bahasa sendiri. </v>
          </cell>
        </row>
        <row r="21">
          <cell r="B21">
            <v>18</v>
          </cell>
          <cell r="C21" t="str">
            <v>RIZKI INTAN KURNIAENDAH</v>
          </cell>
          <cell r="D21">
            <v>78.8</v>
          </cell>
          <cell r="E21" t="str">
            <v>C</v>
          </cell>
          <cell r="F21" t="str">
            <v xml:space="preserve">Ananda Rizki Intan Kurniaendah baik dalam Menata informasi yang didapat dari teks berdasarkan keterhubungan antargagasan ke dalam kerangka tulisan.  Cukup dalam Menyampaikan pengetahuan baru dari teks nonfiksi ke dalam tulisan dengan bahasa sendiri. </v>
          </cell>
        </row>
        <row r="22">
          <cell r="B22">
            <v>19</v>
          </cell>
          <cell r="C22" t="str">
            <v>RIZKY FIRMANSYAH</v>
          </cell>
          <cell r="D22">
            <v>78.8</v>
          </cell>
          <cell r="E22" t="str">
            <v>C</v>
          </cell>
          <cell r="F22" t="str">
            <v xml:space="preserve">Ananda Rizky Firmansyah baik dalam Menata informasi yang didapat dari teks berdasarkan keterhubungan antargagasan ke dalam kerangka tulisan.  Cukup dalam Menyampaikan pengetahuan baru dari teks nonfiksi ke dalam tulisan dengan bahasa sendiri. </v>
          </cell>
        </row>
        <row r="23">
          <cell r="B23">
            <v>20</v>
          </cell>
          <cell r="C23" t="str">
            <v>SAFIRA NUR LAYLA RAMADHANI</v>
          </cell>
          <cell r="D23">
            <v>78.8</v>
          </cell>
          <cell r="E23" t="str">
            <v>C</v>
          </cell>
          <cell r="F23" t="str">
            <v xml:space="preserve">Ananda Safira Nur Layla Ramadhani baik dalam Menata informasi yang didapat dari teks berdasarkan keterhubungan antargagasan ke dalam kerangka tulisan.  Cukup dalam Menyampaikan pengetahuan baru dari teks nonfiksi ke dalam tulisan dengan bahasa sendiri. </v>
          </cell>
        </row>
        <row r="24">
          <cell r="B24">
            <v>21</v>
          </cell>
          <cell r="C24" t="str">
            <v>SHANASTRI RUFAIDA</v>
          </cell>
          <cell r="D24">
            <v>78.8</v>
          </cell>
          <cell r="E24" t="str">
            <v>C</v>
          </cell>
          <cell r="F24" t="str">
            <v xml:space="preserve">Ananda Shanastri Rufaida baik dalam Menata informasi yang didapat dari teks berdasarkan keterhubungan antargagasan ke dalam kerangka tulisan.  Cukup dalam Menyampaikan pengetahuan baru dari teks nonfiksi ke dalam tulisan dengan bahasa sendiri. </v>
          </cell>
        </row>
        <row r="25">
          <cell r="B25">
            <v>22</v>
          </cell>
          <cell r="C25" t="str">
            <v>SHIAM SAHARA</v>
          </cell>
          <cell r="D25">
            <v>78.8</v>
          </cell>
          <cell r="E25" t="str">
            <v>C</v>
          </cell>
          <cell r="F25" t="str">
            <v xml:space="preserve">Ananda Shiam Sahara baik dalam Menata informasi yang didapat dari teks berdasarkan keterhubungan antargagasan ke dalam kerangka tulisan.  Cukup dalam Menyampaikan pengetahuan baru dari teks nonfiksi ke dalam tulisan dengan bahasa sendiri. </v>
          </cell>
        </row>
        <row r="26">
          <cell r="B26">
            <v>23</v>
          </cell>
          <cell r="C26" t="str">
            <v>SUSAN APRILIA PUTRI</v>
          </cell>
          <cell r="D26">
            <v>78.8</v>
          </cell>
          <cell r="E26" t="str">
            <v>C</v>
          </cell>
          <cell r="F26" t="str">
            <v xml:space="preserve">Ananda Susan Aprilia Putri baik dalam Menata informasi yang didapat dari teks berdasarkan keterhubungan antargagasan ke dalam kerangka tulisan.  Cukup dalam Menyampaikan pengetahuan baru dari teks nonfiksi ke dalam tulisan dengan bahasa sendiri. </v>
          </cell>
        </row>
        <row r="27">
          <cell r="B27">
            <v>24</v>
          </cell>
          <cell r="C27" t="str">
            <v>SYIFAUL CHUSNA BANATU ROHMI HADI</v>
          </cell>
          <cell r="D27">
            <v>78.8</v>
          </cell>
          <cell r="E27" t="str">
            <v>C</v>
          </cell>
          <cell r="F27" t="str">
            <v>Ananda Syifaul Chusna Banatu Rohmi Hadi baik dalam Menata informasi yang didapat dari teks berdasarkan keterhubungan antargagasan ke dalam kerangka tulisan.  Cukup dalam Menyampaikan pengetahuan baru dari teks nonfiksi ke dalam tulisan dengan bahasa sendi</v>
          </cell>
        </row>
        <row r="28">
          <cell r="B28">
            <v>25</v>
          </cell>
          <cell r="C28" t="str">
            <v>VANESSA VICKY AYU LESTARI</v>
          </cell>
          <cell r="D28">
            <v>78.8</v>
          </cell>
          <cell r="E28" t="str">
            <v>C</v>
          </cell>
          <cell r="F28" t="str">
            <v xml:space="preserve">Ananda Vanessa Vicky Ayu Lestari baik dalam Menata informasi yang didapat dari teks berdasarkan keterhubungan antargagasan ke dalam kerangka tulisan.  Cukup dalam Menyampaikan pengetahuan baru dari teks nonfiksi ke dalam tulisan dengan bahasa sendiri. </v>
          </cell>
        </row>
        <row r="29">
          <cell r="B29">
            <v>26</v>
          </cell>
          <cell r="C29" t="str">
            <v>WIBI NUR FIRMANSYAH</v>
          </cell>
          <cell r="D29">
            <v>78.8</v>
          </cell>
          <cell r="E29" t="str">
            <v>C</v>
          </cell>
          <cell r="F29" t="str">
            <v xml:space="preserve">Ananda Wibi Nur Firmansyah baik dalam Menata informasi yang didapat dari teks berdasarkan keterhubungan antargagasan ke dalam kerangka tulisan.  Cukup dalam Menyampaikan pengetahuan baru dari teks nonfiksi ke dalam tulisan dengan bahasa sendiri. </v>
          </cell>
        </row>
        <row r="30">
          <cell r="B30">
            <v>27</v>
          </cell>
          <cell r="C30" t="str">
            <v>ZULFIDA NURUL MAZIDAH</v>
          </cell>
          <cell r="D30">
            <v>78.8</v>
          </cell>
          <cell r="E30" t="str">
            <v>C</v>
          </cell>
          <cell r="F30" t="str">
            <v xml:space="preserve">Ananda Zulfida Nurul Mazidah baik dalam Menata informasi yang didapat dari teks berdasarkan keterhubungan antargagasan ke dalam kerangka tulisan.  Cukup dalam Menyampaikan pengetahuan baru dari teks nonfiksi ke dalam tulisan dengan bahasa sendiri. </v>
          </cell>
        </row>
        <row r="31">
          <cell r="B31">
            <v>28</v>
          </cell>
          <cell r="C31" t="str">
            <v>AZKA AFINA KHOIRUL IZA</v>
          </cell>
          <cell r="D31">
            <v>78.8</v>
          </cell>
          <cell r="E31" t="str">
            <v>C</v>
          </cell>
          <cell r="F31" t="str">
            <v xml:space="preserve">Ananda Azka Afina Khoirul Iza baik dalam Menata informasi yang didapat dari teks berdasarkan keterhubungan antargagasan ke dalam kerangka tulisan.  Cukup dalam Menyampaikan pengetahuan baru dari teks nonfiksi ke dalam tulisan dengan bahasa sendiri. </v>
          </cell>
        </row>
        <row r="32">
          <cell r="B32">
            <v>29</v>
          </cell>
          <cell r="C32" t="str">
            <v>BAGUS WIDA KANAKA</v>
          </cell>
          <cell r="D32">
            <v>78.8</v>
          </cell>
          <cell r="E32" t="str">
            <v>C</v>
          </cell>
          <cell r="F32" t="str">
            <v xml:space="preserve">Ananda Bagus Wida Kanaka baik dalam Menata informasi yang didapat dari teks berdasarkan keterhubungan antargagasan ke dalam kerangka tulisan.  Cukup dalam Menyampaikan pengetahuan baru dari teks nonfiksi ke dalam tulisan dengan bahasa sendiri. </v>
          </cell>
        </row>
        <row r="33">
          <cell r="B33">
            <v>30</v>
          </cell>
          <cell r="C33" t="str">
            <v>DENI FIRYA ATHALLAH PRADINAYA</v>
          </cell>
          <cell r="D33">
            <v>78.8</v>
          </cell>
          <cell r="E33" t="str">
            <v>C</v>
          </cell>
          <cell r="F33" t="str">
            <v>Ananda Deni Firya Athallah Pradinaya baik dalam Menata informasi yang didapat dari teks berdasarkan keterhubungan antargagasan ke dalam kerangka tulisan.  Cukup dalam Menyampaikan pengetahuan baru dari teks nonfiksi ke dalam tulisan dengan bahasa sendiri.</v>
          </cell>
        </row>
        <row r="34">
          <cell r="B34">
            <v>31</v>
          </cell>
          <cell r="C34" t="str">
            <v>DEWI GALUH MULANSARI</v>
          </cell>
          <cell r="D34">
            <v>78.8</v>
          </cell>
          <cell r="E34" t="str">
            <v>C</v>
          </cell>
          <cell r="F34" t="str">
            <v xml:space="preserve">Ananda Dewi Galuh Mulansari baik dalam Menata informasi yang didapat dari teks berdasarkan keterhubungan antargagasan ke dalam kerangka tulisan.  Cukup dalam Menyampaikan pengetahuan baru dari teks nonfiksi ke dalam tulisan dengan bahasa sendiri. </v>
          </cell>
        </row>
        <row r="35">
          <cell r="B35">
            <v>32</v>
          </cell>
          <cell r="C35" t="str">
            <v>DIAN PUJI LESTARI</v>
          </cell>
          <cell r="D35">
            <v>78.8</v>
          </cell>
          <cell r="E35" t="str">
            <v>C</v>
          </cell>
          <cell r="F35" t="str">
            <v xml:space="preserve">Ananda Dian Puji Lestari baik dalam Menata informasi yang didapat dari teks berdasarkan keterhubungan antargagasan ke dalam kerangka tulisan.  Cukup dalam Menyampaikan pengetahuan baru dari teks nonfiksi ke dalam tulisan dengan bahasa sendiri. </v>
          </cell>
        </row>
        <row r="36">
          <cell r="B36">
            <v>33</v>
          </cell>
          <cell r="C36" t="str">
            <v>Hafidz Langgeng Prasetyo</v>
          </cell>
          <cell r="D36">
            <v>78.8</v>
          </cell>
          <cell r="E36" t="str">
            <v>C</v>
          </cell>
          <cell r="F36" t="str">
            <v xml:space="preserve">Ananda Hafidz Langgeng Prasetyo baik dalam Menata informasi yang didapat dari teks berdasarkan keterhubungan antargagasan ke dalam kerangka tulisan.  Cukup dalam Menyampaikan pengetahuan baru dari teks nonfiksi ke dalam tulisan dengan bahasa sendiri. </v>
          </cell>
        </row>
        <row r="37">
          <cell r="B37">
            <v>34</v>
          </cell>
          <cell r="C37" t="str">
            <v>JALU ARTHA AJI MANGGALA HANDOKO</v>
          </cell>
          <cell r="D37">
            <v>78.8</v>
          </cell>
          <cell r="E37" t="str">
            <v>C</v>
          </cell>
          <cell r="F37" t="str">
            <v>Ananda Jalu Artha Aji Manggala Handoko baik dalam Menata informasi yang didapat dari teks berdasarkan keterhubungan antargagasan ke dalam kerangka tulisan.  Cukup dalam Menyampaikan pengetahuan baru dari teks nonfiksi ke dalam tulisan dengan bahasa sendir</v>
          </cell>
        </row>
        <row r="38">
          <cell r="B38">
            <v>35</v>
          </cell>
          <cell r="C38" t="str">
            <v>LAURENDHO RADIEFCA MURDIONO</v>
          </cell>
          <cell r="D38">
            <v>78.8</v>
          </cell>
          <cell r="E38" t="str">
            <v>C</v>
          </cell>
          <cell r="F38" t="str">
            <v xml:space="preserve">Ananda Laurendho Radiefca Murdiono baik dalam Menata informasi yang didapat dari teks berdasarkan keterhubungan antargagasan ke dalam kerangka tulisan.  Cukup dalam Menyampaikan pengetahuan baru dari teks nonfiksi ke dalam tulisan dengan bahasa sendiri. </v>
          </cell>
        </row>
        <row r="39">
          <cell r="B39">
            <v>36</v>
          </cell>
          <cell r="C39" t="str">
            <v>MARSYA MAYDINA DWI RISQITA</v>
          </cell>
          <cell r="D39">
            <v>78.8</v>
          </cell>
          <cell r="E39" t="str">
            <v>C</v>
          </cell>
          <cell r="F39" t="str">
            <v xml:space="preserve">Ananda Marsya Maydina Dwi Risqita baik dalam Menata informasi yang didapat dari teks berdasarkan keterhubungan antargagasan ke dalam kerangka tulisan.  Cukup dalam Menyampaikan pengetahuan baru dari teks nonfiksi ke dalam tulisan dengan bahasa sendiri. </v>
          </cell>
        </row>
        <row r="40">
          <cell r="B40">
            <v>37</v>
          </cell>
          <cell r="C40" t="str">
            <v>MILA SARASWATI</v>
          </cell>
          <cell r="D40">
            <v>78.8</v>
          </cell>
          <cell r="E40" t="str">
            <v>C</v>
          </cell>
          <cell r="F40" t="str">
            <v xml:space="preserve">Ananda Mila Saraswati baik dalam Menata informasi yang didapat dari teks berdasarkan keterhubungan antargagasan ke dalam kerangka tulisan.  Cukup dalam Menyampaikan pengetahuan baru dari teks nonfiksi ke dalam tulisan dengan bahasa sendiri. </v>
          </cell>
        </row>
        <row r="41">
          <cell r="B41">
            <v>38</v>
          </cell>
          <cell r="C41" t="str">
            <v>MUHAMMAD ARKAN ALLY RACHMAD</v>
          </cell>
          <cell r="D41">
            <v>78.8</v>
          </cell>
          <cell r="E41" t="str">
            <v>C</v>
          </cell>
          <cell r="F41" t="str">
            <v xml:space="preserve">Ananda Muhammad Arkan Ally Rachmad baik dalam Menata informasi yang didapat dari teks berdasarkan keterhubungan antargagasan ke dalam kerangka tulisan.  Cukup dalam Menyampaikan pengetahuan baru dari teks nonfiksi ke dalam tulisan dengan bahasa sendiri. </v>
          </cell>
        </row>
        <row r="42">
          <cell r="B42">
            <v>39</v>
          </cell>
          <cell r="C42" t="str">
            <v>MUHAMMAD REVIAN ABDULLOH FAQIH</v>
          </cell>
          <cell r="D42">
            <v>78.8</v>
          </cell>
          <cell r="E42" t="str">
            <v>C</v>
          </cell>
          <cell r="F42" t="str">
            <v>Ananda Muhammad Revian Abdulloh Faqih baik dalam Menata informasi yang didapat dari teks berdasarkan keterhubungan antargagasan ke dalam kerangka tulisan.  Cukup dalam Menyampaikan pengetahuan baru dari teks nonfiksi ke dalam tulisan dengan bahasa sendiri</v>
          </cell>
        </row>
        <row r="43">
          <cell r="B43">
            <v>40</v>
          </cell>
          <cell r="C43" t="str">
            <v>NABILA AYUNINGTIAS</v>
          </cell>
          <cell r="D43">
            <v>78.8</v>
          </cell>
          <cell r="E43" t="str">
            <v>C</v>
          </cell>
          <cell r="F43" t="str">
            <v xml:space="preserve">Ananda Nabila Ayuningtias baik dalam Menata informasi yang didapat dari teks berdasarkan keterhubungan antargagasan ke dalam kerangka tulisan.  Cukup dalam Menyampaikan pengetahuan baru dari teks nonfiksi ke dalam tulisan dengan bahasa sendiri. </v>
          </cell>
        </row>
        <row r="44">
          <cell r="B44">
            <v>41</v>
          </cell>
          <cell r="C44" t="str">
            <v>NARESWARI MASAYU PUSPANINGRUM</v>
          </cell>
          <cell r="D44">
            <v>78.8</v>
          </cell>
          <cell r="E44" t="str">
            <v>C</v>
          </cell>
          <cell r="F44" t="str">
            <v>Ananda Nareswari Masayu Puspaningrum baik dalam Menata informasi yang didapat dari teks berdasarkan keterhubungan antargagasan ke dalam kerangka tulisan.  Cukup dalam Menyampaikan pengetahuan baru dari teks nonfiksi ke dalam tulisan dengan bahasa sendiri.</v>
          </cell>
        </row>
        <row r="45">
          <cell r="B45">
            <v>42</v>
          </cell>
          <cell r="C45" t="str">
            <v>NOVA SASMYTA</v>
          </cell>
          <cell r="D45">
            <v>78.8</v>
          </cell>
          <cell r="E45" t="str">
            <v>C</v>
          </cell>
          <cell r="F45" t="str">
            <v xml:space="preserve">Ananda Nova Sasmyta baik dalam Menata informasi yang didapat dari teks berdasarkan keterhubungan antargagasan ke dalam kerangka tulisan.  Cukup dalam Menyampaikan pengetahuan baru dari teks nonfiksi ke dalam tulisan dengan bahasa sendiri. </v>
          </cell>
        </row>
        <row r="46">
          <cell r="B46">
            <v>43</v>
          </cell>
          <cell r="C46" t="str">
            <v>RIDHA RAHMATUL AULA RIDWAN</v>
          </cell>
          <cell r="D46">
            <v>78.8</v>
          </cell>
          <cell r="E46" t="str">
            <v>C</v>
          </cell>
          <cell r="F46" t="str">
            <v xml:space="preserve">Ananda Ridha Rahmatul Aula Ridwan baik dalam Menata informasi yang didapat dari teks berdasarkan keterhubungan antargagasan ke dalam kerangka tulisan.  Cukup dalam Menyampaikan pengetahuan baru dari teks nonfiksi ke dalam tulisan dengan bahasa sendiri. </v>
          </cell>
        </row>
        <row r="47">
          <cell r="B47">
            <v>44</v>
          </cell>
          <cell r="C47" t="str">
            <v>RIFDA SALSABILA PURNAMA</v>
          </cell>
          <cell r="D47">
            <v>78.8</v>
          </cell>
          <cell r="E47" t="str">
            <v>C</v>
          </cell>
          <cell r="F47" t="str">
            <v xml:space="preserve">Ananda Rifda Salsabila Purnama baik dalam Menata informasi yang didapat dari teks berdasarkan keterhubungan antargagasan ke dalam kerangka tulisan.  Cukup dalam Menyampaikan pengetahuan baru dari teks nonfiksi ke dalam tulisan dengan bahasa sendiri. </v>
          </cell>
        </row>
        <row r="48">
          <cell r="B48">
            <v>45</v>
          </cell>
          <cell r="C48" t="str">
            <v>RIZKI INTAN KURNIAENDAH</v>
          </cell>
          <cell r="D48">
            <v>78.8</v>
          </cell>
          <cell r="E48" t="str">
            <v>C</v>
          </cell>
          <cell r="F48" t="str">
            <v xml:space="preserve">Ananda Rizki Intan Kurniaendah baik dalam Menata informasi yang didapat dari teks berdasarkan keterhubungan antargagasan ke dalam kerangka tulisan.  Cukup dalam Menyampaikan pengetahuan baru dari teks nonfiksi ke dalam tulisan dengan bahasa sendiri. </v>
          </cell>
        </row>
        <row r="49">
          <cell r="B49">
            <v>46</v>
          </cell>
          <cell r="C49" t="str">
            <v>RIZKY FIRMANSYAH</v>
          </cell>
          <cell r="D49">
            <v>78.8</v>
          </cell>
          <cell r="E49" t="str">
            <v>C</v>
          </cell>
          <cell r="F49" t="str">
            <v xml:space="preserve">Ananda Rizky Firmansyah baik dalam Menata informasi yang didapat dari teks berdasarkan keterhubungan antargagasan ke dalam kerangka tulisan.  Cukup dalam Menyampaikan pengetahuan baru dari teks nonfiksi ke dalam tulisan dengan bahasa sendiri. </v>
          </cell>
        </row>
        <row r="50">
          <cell r="B50">
            <v>47</v>
          </cell>
          <cell r="C50" t="str">
            <v>SAFIRA NUR LAYLA RAMADHANI</v>
          </cell>
          <cell r="D50">
            <v>78.8</v>
          </cell>
          <cell r="E50" t="str">
            <v>C</v>
          </cell>
          <cell r="F50" t="str">
            <v xml:space="preserve">Ananda Safira Nur Layla Ramadhani baik dalam Menata informasi yang didapat dari teks berdasarkan keterhubungan antargagasan ke dalam kerangka tulisan.  Cukup dalam Menyampaikan pengetahuan baru dari teks nonfiksi ke dalam tulisan dengan bahasa sendiri. </v>
          </cell>
        </row>
        <row r="51">
          <cell r="B51">
            <v>48</v>
          </cell>
          <cell r="C51" t="str">
            <v>SHANASTRI RUFAIDA</v>
          </cell>
          <cell r="D51">
            <v>78.8</v>
          </cell>
          <cell r="E51" t="str">
            <v>C</v>
          </cell>
          <cell r="F51" t="str">
            <v xml:space="preserve">Ananda Shanastri Rufaida baik dalam Menata informasi yang didapat dari teks berdasarkan keterhubungan antargagasan ke dalam kerangka tulisan.  Cukup dalam Menyampaikan pengetahuan baru dari teks nonfiksi ke dalam tulisan dengan bahasa sendiri. </v>
          </cell>
        </row>
        <row r="52">
          <cell r="B52">
            <v>49</v>
          </cell>
          <cell r="C52" t="str">
            <v>SHIAM SAHARA</v>
          </cell>
          <cell r="D52">
            <v>78.8</v>
          </cell>
          <cell r="E52" t="str">
            <v>C</v>
          </cell>
          <cell r="F52" t="str">
            <v xml:space="preserve">Ananda Shiam Sahara baik dalam Menata informasi yang didapat dari teks berdasarkan keterhubungan antargagasan ke dalam kerangka tulisan.  Cukup dalam Menyampaikan pengetahuan baru dari teks nonfiksi ke dalam tulisan dengan bahasa sendiri. </v>
          </cell>
        </row>
        <row r="53">
          <cell r="B53">
            <v>50</v>
          </cell>
          <cell r="C53" t="str">
            <v>SUSAN APRILIA PUTRI</v>
          </cell>
          <cell r="D53">
            <v>78.8</v>
          </cell>
          <cell r="E53" t="str">
            <v>C</v>
          </cell>
          <cell r="F53" t="str">
            <v xml:space="preserve">Ananda Susan Aprilia Putri baik dalam Menata informasi yang didapat dari teks berdasarkan keterhubungan antargagasan ke dalam kerangka tulisan.  Cukup dalam Menyampaikan pengetahuan baru dari teks nonfiksi ke dalam tulisan dengan bahasa sendiri. </v>
          </cell>
        </row>
      </sheetData>
      <sheetData sheetId="50">
        <row r="4">
          <cell r="B4">
            <v>1</v>
          </cell>
          <cell r="C4" t="str">
            <v>AZKA AFINA KHOIRUL IZA</v>
          </cell>
          <cell r="D4">
            <v>77.388888888888872</v>
          </cell>
          <cell r="E4" t="str">
            <v>C</v>
          </cell>
          <cell r="F4" t="str">
            <v xml:space="preserve">Ananda Azka Afina Khoirul Iza sangat baik dalam Mengidentifikasi pecahan-pecahan senilai dengan gambar dan model konkret.  Perlu bimbingan dalam Mengukur sudut pada bangun datar dalam satuan baku dengan menggunakan busur derajat. </v>
          </cell>
        </row>
        <row r="5">
          <cell r="B5">
            <v>2</v>
          </cell>
          <cell r="C5" t="str">
            <v>BAGUS WIDA KANAKA</v>
          </cell>
          <cell r="D5">
            <v>76.833333333333329</v>
          </cell>
          <cell r="E5" t="str">
            <v>C</v>
          </cell>
          <cell r="F5" t="str">
            <v xml:space="preserve">Ananda Bagus Wida Kanaka baik dalam Mengidentifikasi pecahan-pecahan senilai dengan gambar dan model konkret.  Perlu bimbingan dalam Mengukur sudut pada bangun datar dalam satuan baku dengan menggunakan busur derajat. </v>
          </cell>
        </row>
        <row r="6">
          <cell r="B6">
            <v>3</v>
          </cell>
          <cell r="C6" t="str">
            <v>DENI FIRYA ATHALLAH PRADINAYA</v>
          </cell>
          <cell r="D6">
            <v>76.833333333333329</v>
          </cell>
          <cell r="E6" t="str">
            <v>C</v>
          </cell>
          <cell r="F6" t="str">
            <v xml:space="preserve">Ananda Deni Firya Athallah Pradinaya baik dalam Mengidentifikasi pecahan-pecahan senilai dengan gambar dan model konkret.  Perlu bimbingan dalam Mengukur sudut pada bangun datar dalam satuan baku dengan menggunakan busur derajat. </v>
          </cell>
        </row>
        <row r="7">
          <cell r="B7">
            <v>4</v>
          </cell>
          <cell r="C7" t="str">
            <v>DEWI GALUH MULANSARI</v>
          </cell>
          <cell r="D7">
            <v>76.833333333333329</v>
          </cell>
          <cell r="E7" t="str">
            <v>C</v>
          </cell>
          <cell r="F7" t="str">
            <v xml:space="preserve">Ananda Dewi Galuh Mulansari baik dalam Mengidentifikasi pecahan-pecahan senilai dengan gambar dan model konkret.  Perlu bimbingan dalam Mengukur sudut pada bangun datar dalam satuan baku dengan menggunakan busur derajat. </v>
          </cell>
        </row>
        <row r="8">
          <cell r="B8">
            <v>5</v>
          </cell>
          <cell r="C8" t="str">
            <v>DIAN PUJI LESTARI</v>
          </cell>
          <cell r="D8">
            <v>76.833333333333329</v>
          </cell>
          <cell r="E8" t="str">
            <v>C</v>
          </cell>
          <cell r="F8" t="str">
            <v xml:space="preserve">Ananda Dian Puji Lestari baik dalam Mengidentifikasi pecahan-pecahan senilai dengan gambar dan model konkret.  Perlu bimbingan dalam Mengukur sudut pada bangun datar dalam satuan baku dengan menggunakan busur derajat. </v>
          </cell>
        </row>
        <row r="9">
          <cell r="B9">
            <v>6</v>
          </cell>
          <cell r="C9" t="str">
            <v>Hafidz Langgeng Prasetyo</v>
          </cell>
          <cell r="D9">
            <v>76.833333333333329</v>
          </cell>
          <cell r="E9" t="str">
            <v>C</v>
          </cell>
          <cell r="F9" t="str">
            <v xml:space="preserve">Ananda Hafidz Langgeng Prasetyo baik dalam Mengidentifikasi pecahan-pecahan senilai dengan gambar dan model konkret.  Perlu bimbingan dalam Mengukur sudut pada bangun datar dalam satuan baku dengan menggunakan busur derajat. </v>
          </cell>
        </row>
        <row r="10">
          <cell r="B10">
            <v>7</v>
          </cell>
          <cell r="C10" t="str">
            <v>JALU ARTHA AJI MANGGALA HANDOKO</v>
          </cell>
          <cell r="D10">
            <v>76.833333333333329</v>
          </cell>
          <cell r="E10" t="str">
            <v>C</v>
          </cell>
          <cell r="F10" t="str">
            <v xml:space="preserve">Ananda Jalu Artha Aji Manggala Handoko baik dalam Mengidentifikasi pecahan-pecahan senilai dengan gambar dan model konkret.  Perlu bimbingan dalam Mengukur sudut pada bangun datar dalam satuan baku dengan menggunakan busur derajat. </v>
          </cell>
        </row>
        <row r="11">
          <cell r="B11">
            <v>8</v>
          </cell>
          <cell r="C11" t="str">
            <v>LAURENDHO RADIEFCA MURDIONO</v>
          </cell>
          <cell r="D11">
            <v>76.833333333333329</v>
          </cell>
          <cell r="E11" t="str">
            <v>C</v>
          </cell>
          <cell r="F11" t="str">
            <v xml:space="preserve">Ananda Laurendho Radiefca Murdiono baik dalam Mengidentifikasi pecahan-pecahan senilai dengan gambar dan model konkret.  Perlu bimbingan dalam Mengukur sudut pada bangun datar dalam satuan baku dengan menggunakan busur derajat. </v>
          </cell>
        </row>
        <row r="12">
          <cell r="B12">
            <v>9</v>
          </cell>
          <cell r="C12" t="str">
            <v>MARSYA MAYDINA DWI RISQITA</v>
          </cell>
          <cell r="D12">
            <v>76.833333333333329</v>
          </cell>
          <cell r="E12" t="str">
            <v>C</v>
          </cell>
          <cell r="F12" t="str">
            <v xml:space="preserve">Ananda Marsya Maydina Dwi Risqita baik dalam Mengidentifikasi pecahan-pecahan senilai dengan gambar dan model konkret.  Perlu bimbingan dalam Mengukur sudut pada bangun datar dalam satuan baku dengan menggunakan busur derajat. </v>
          </cell>
        </row>
        <row r="13">
          <cell r="B13">
            <v>10</v>
          </cell>
          <cell r="C13" t="str">
            <v>MILA SARASWATI</v>
          </cell>
          <cell r="D13">
            <v>76.833333333333329</v>
          </cell>
          <cell r="E13" t="str">
            <v>C</v>
          </cell>
          <cell r="F13" t="str">
            <v xml:space="preserve">Ananda Mila Saraswati baik dalam Mengidentifikasi pecahan-pecahan senilai dengan gambar dan model konkret.  Perlu bimbingan dalam Mengukur sudut pada bangun datar dalam satuan baku dengan menggunakan busur derajat. </v>
          </cell>
        </row>
        <row r="14">
          <cell r="B14">
            <v>11</v>
          </cell>
          <cell r="C14" t="str">
            <v>MUHAMMAD ARKAN ALLY RACHMAD</v>
          </cell>
          <cell r="D14">
            <v>76.833333333333329</v>
          </cell>
          <cell r="E14" t="str">
            <v>C</v>
          </cell>
          <cell r="F14" t="str">
            <v xml:space="preserve">Ananda Muhammad Arkan Ally Rachmad baik dalam Mengidentifikasi pecahan-pecahan senilai dengan gambar dan model konkret.  Perlu bimbingan dalam Mengukur sudut pada bangun datar dalam satuan baku dengan menggunakan busur derajat. </v>
          </cell>
        </row>
        <row r="15">
          <cell r="B15">
            <v>12</v>
          </cell>
          <cell r="C15" t="str">
            <v>MUHAMMAD REVIAN ABDULLOH FAQIH</v>
          </cell>
          <cell r="D15">
            <v>76.833333333333329</v>
          </cell>
          <cell r="E15" t="str">
            <v>C</v>
          </cell>
          <cell r="F15" t="str">
            <v xml:space="preserve">Ananda Muhammad Revian Abdulloh Faqih baik dalam Mengidentifikasi pecahan-pecahan senilai dengan gambar dan model konkret.  Perlu bimbingan dalam Mengukur sudut pada bangun datar dalam satuan baku dengan menggunakan busur derajat. </v>
          </cell>
        </row>
        <row r="16">
          <cell r="B16">
            <v>13</v>
          </cell>
          <cell r="C16" t="str">
            <v>NABILA AYUNINGTIAS</v>
          </cell>
          <cell r="D16">
            <v>76.833333333333329</v>
          </cell>
          <cell r="E16" t="str">
            <v>C</v>
          </cell>
          <cell r="F16" t="str">
            <v xml:space="preserve">Ananda Nabila Ayuningtias baik dalam Mengidentifikasi pecahan-pecahan senilai dengan gambar dan model konkret.  Perlu bimbingan dalam Mengukur sudut pada bangun datar dalam satuan baku dengan menggunakan busur derajat. </v>
          </cell>
        </row>
        <row r="17">
          <cell r="B17">
            <v>14</v>
          </cell>
          <cell r="C17" t="str">
            <v>NARESWARI MASAYU PUSPANINGRUM</v>
          </cell>
          <cell r="D17">
            <v>76.833333333333329</v>
          </cell>
          <cell r="E17" t="str">
            <v>C</v>
          </cell>
          <cell r="F17" t="str">
            <v xml:space="preserve">Ananda Nareswari Masayu Puspaningrum baik dalam Mengidentifikasi pecahan-pecahan senilai dengan gambar dan model konkret.  Perlu bimbingan dalam Mengukur sudut pada bangun datar dalam satuan baku dengan menggunakan busur derajat. </v>
          </cell>
        </row>
        <row r="18">
          <cell r="B18">
            <v>15</v>
          </cell>
          <cell r="C18" t="str">
            <v>NOVA SASMYTA</v>
          </cell>
          <cell r="D18">
            <v>76.833333333333329</v>
          </cell>
          <cell r="E18" t="str">
            <v>C</v>
          </cell>
          <cell r="F18" t="str">
            <v xml:space="preserve">Ananda Nova Sasmyta baik dalam Mengidentifikasi pecahan-pecahan senilai dengan gambar dan model konkret.  Perlu bimbingan dalam Mengukur sudut pada bangun datar dalam satuan baku dengan menggunakan busur derajat. </v>
          </cell>
        </row>
        <row r="19">
          <cell r="B19">
            <v>16</v>
          </cell>
          <cell r="C19" t="str">
            <v>RIDHA RAHMATUL AULA RIDWAN</v>
          </cell>
          <cell r="D19">
            <v>76.833333333333329</v>
          </cell>
          <cell r="E19" t="str">
            <v>C</v>
          </cell>
          <cell r="F19" t="str">
            <v xml:space="preserve">Ananda Ridha Rahmatul Aula Ridwan baik dalam Mengidentifikasi pecahan-pecahan senilai dengan gambar dan model konkret.  Perlu bimbingan dalam Mengukur sudut pada bangun datar dalam satuan baku dengan menggunakan busur derajat. </v>
          </cell>
        </row>
        <row r="20">
          <cell r="B20">
            <v>17</v>
          </cell>
          <cell r="C20" t="str">
            <v>RIFDA SALSABILA PURNAMA</v>
          </cell>
          <cell r="D20">
            <v>76.833333333333329</v>
          </cell>
          <cell r="E20" t="str">
            <v>C</v>
          </cell>
          <cell r="F20" t="str">
            <v xml:space="preserve">Ananda Rifda Salsabila Purnama baik dalam Mengidentifikasi pecahan-pecahan senilai dengan gambar dan model konkret.  Perlu bimbingan dalam Mengukur sudut pada bangun datar dalam satuan baku dengan menggunakan busur derajat. </v>
          </cell>
        </row>
        <row r="21">
          <cell r="B21">
            <v>18</v>
          </cell>
          <cell r="C21" t="str">
            <v>RIZKI INTAN KURNIAENDAH</v>
          </cell>
          <cell r="D21">
            <v>76.833333333333329</v>
          </cell>
          <cell r="E21" t="str">
            <v>C</v>
          </cell>
          <cell r="F21" t="str">
            <v xml:space="preserve">Ananda Rizki Intan Kurniaendah baik dalam Mengidentifikasi pecahan-pecahan senilai dengan gambar dan model konkret.  Perlu bimbingan dalam Mengukur sudut pada bangun datar dalam satuan baku dengan menggunakan busur derajat. </v>
          </cell>
        </row>
        <row r="22">
          <cell r="B22">
            <v>19</v>
          </cell>
          <cell r="C22" t="str">
            <v>RIZKY FIRMANSYAH</v>
          </cell>
          <cell r="D22">
            <v>76.833333333333329</v>
          </cell>
          <cell r="E22" t="str">
            <v>C</v>
          </cell>
          <cell r="F22" t="str">
            <v xml:space="preserve">Ananda Rizky Firmansyah baik dalam Mengidentifikasi pecahan-pecahan senilai dengan gambar dan model konkret.  Perlu bimbingan dalam Mengukur sudut pada bangun datar dalam satuan baku dengan menggunakan busur derajat. </v>
          </cell>
        </row>
        <row r="23">
          <cell r="B23">
            <v>20</v>
          </cell>
          <cell r="C23" t="str">
            <v>SAFIRA NUR LAYLA RAMADHANI</v>
          </cell>
          <cell r="D23">
            <v>76.833333333333329</v>
          </cell>
          <cell r="E23" t="str">
            <v>C</v>
          </cell>
          <cell r="F23" t="str">
            <v xml:space="preserve">Ananda Safira Nur Layla Ramadhani baik dalam Mengidentifikasi pecahan-pecahan senilai dengan gambar dan model konkret.  Perlu bimbingan dalam Mengukur sudut pada bangun datar dalam satuan baku dengan menggunakan busur derajat. </v>
          </cell>
        </row>
        <row r="24">
          <cell r="B24">
            <v>21</v>
          </cell>
          <cell r="C24" t="str">
            <v>SHANASTRI RUFAIDA</v>
          </cell>
          <cell r="D24">
            <v>76.833333333333329</v>
          </cell>
          <cell r="E24" t="str">
            <v>C</v>
          </cell>
          <cell r="F24" t="str">
            <v xml:space="preserve">Ananda Shanastri Rufaida baik dalam Mengidentifikasi pecahan-pecahan senilai dengan gambar dan model konkret.  Perlu bimbingan dalam Mengukur sudut pada bangun datar dalam satuan baku dengan menggunakan busur derajat. </v>
          </cell>
        </row>
        <row r="25">
          <cell r="B25">
            <v>22</v>
          </cell>
          <cell r="C25" t="str">
            <v>SHIAM SAHARA</v>
          </cell>
          <cell r="D25">
            <v>76.833333333333329</v>
          </cell>
          <cell r="E25" t="str">
            <v>C</v>
          </cell>
          <cell r="F25" t="str">
            <v xml:space="preserve">Ananda Shiam Sahara baik dalam Mengidentifikasi pecahan-pecahan senilai dengan gambar dan model konkret.  Perlu bimbingan dalam Mengukur sudut pada bangun datar dalam satuan baku dengan menggunakan busur derajat. </v>
          </cell>
        </row>
        <row r="26">
          <cell r="B26">
            <v>23</v>
          </cell>
          <cell r="C26" t="str">
            <v>SUSAN APRILIA PUTRI</v>
          </cell>
          <cell r="D26">
            <v>76.833333333333329</v>
          </cell>
          <cell r="E26" t="str">
            <v>C</v>
          </cell>
          <cell r="F26" t="str">
            <v xml:space="preserve">Ananda Susan Aprilia Putri baik dalam Mengidentifikasi pecahan-pecahan senilai dengan gambar dan model konkret.  Perlu bimbingan dalam Mengukur sudut pada bangun datar dalam satuan baku dengan menggunakan busur derajat. </v>
          </cell>
        </row>
        <row r="27">
          <cell r="B27">
            <v>24</v>
          </cell>
          <cell r="C27" t="str">
            <v>SYIFAUL CHUSNA BANATU ROHMI HADI</v>
          </cell>
          <cell r="D27">
            <v>76.833333333333329</v>
          </cell>
          <cell r="E27" t="str">
            <v>C</v>
          </cell>
          <cell r="F27" t="str">
            <v xml:space="preserve">Ananda Syifaul Chusna Banatu Rohmi Hadi baik dalam Mengidentifikasi pecahan-pecahan senilai dengan gambar dan model konkret.  Perlu bimbingan dalam Mengukur sudut pada bangun datar dalam satuan baku dengan menggunakan busur derajat. </v>
          </cell>
        </row>
        <row r="28">
          <cell r="B28">
            <v>25</v>
          </cell>
          <cell r="C28" t="str">
            <v>VANESSA VICKY AYU LESTARI</v>
          </cell>
          <cell r="D28">
            <v>76.833333333333329</v>
          </cell>
          <cell r="E28" t="str">
            <v>C</v>
          </cell>
          <cell r="F28" t="str">
            <v xml:space="preserve">Ananda Vanessa Vicky Ayu Lestari baik dalam Mengidentifikasi pecahan-pecahan senilai dengan gambar dan model konkret.  Perlu bimbingan dalam Mengukur sudut pada bangun datar dalam satuan baku dengan menggunakan busur derajat. </v>
          </cell>
        </row>
        <row r="29">
          <cell r="B29">
            <v>26</v>
          </cell>
          <cell r="C29" t="str">
            <v>WIBI NUR FIRMANSYAH</v>
          </cell>
          <cell r="D29">
            <v>76.833333333333329</v>
          </cell>
          <cell r="E29" t="str">
            <v>C</v>
          </cell>
          <cell r="F29" t="str">
            <v xml:space="preserve">Ananda Wibi Nur Firmansyah baik dalam Mengidentifikasi pecahan-pecahan senilai dengan gambar dan model konkret.  Perlu bimbingan dalam Mengukur sudut pada bangun datar dalam satuan baku dengan menggunakan busur derajat. </v>
          </cell>
        </row>
        <row r="30">
          <cell r="B30">
            <v>27</v>
          </cell>
          <cell r="C30" t="str">
            <v>ZULFIDA NURUL MAZIDAH</v>
          </cell>
          <cell r="D30">
            <v>76.833333333333329</v>
          </cell>
          <cell r="E30" t="str">
            <v>C</v>
          </cell>
          <cell r="F30" t="str">
            <v xml:space="preserve">Ananda Zulfida Nurul Mazidah baik dalam Mengidentifikasi pecahan-pecahan senilai dengan gambar dan model konkret.  Perlu bimbingan dalam Mengukur sudut pada bangun datar dalam satuan baku dengan menggunakan busur derajat. </v>
          </cell>
        </row>
        <row r="31">
          <cell r="B31">
            <v>28</v>
          </cell>
          <cell r="C31" t="str">
            <v>AZKA AFINA KHOIRUL IZA</v>
          </cell>
          <cell r="D31">
            <v>76.833333333333329</v>
          </cell>
          <cell r="E31" t="str">
            <v>C</v>
          </cell>
          <cell r="F31" t="str">
            <v xml:space="preserve">Ananda Azka Afina Khoirul Iza baik dalam Mengidentifikasi pecahan-pecahan senilai dengan gambar dan model konkret.  Perlu bimbingan dalam Mengukur sudut pada bangun datar dalam satuan baku dengan menggunakan busur derajat. </v>
          </cell>
        </row>
        <row r="32">
          <cell r="B32">
            <v>29</v>
          </cell>
          <cell r="C32" t="str">
            <v>BAGUS WIDA KANAKA</v>
          </cell>
          <cell r="D32">
            <v>76.833333333333329</v>
          </cell>
          <cell r="E32" t="str">
            <v>C</v>
          </cell>
          <cell r="F32" t="str">
            <v xml:space="preserve">Ananda Bagus Wida Kanaka baik dalam Mengidentifikasi pecahan-pecahan senilai dengan gambar dan model konkret.  Perlu bimbingan dalam Mengukur sudut pada bangun datar dalam satuan baku dengan menggunakan busur derajat. </v>
          </cell>
        </row>
        <row r="33">
          <cell r="B33">
            <v>30</v>
          </cell>
          <cell r="C33" t="str">
            <v>DENI FIRYA ATHALLAH PRADINAYA</v>
          </cell>
          <cell r="D33">
            <v>76.833333333333329</v>
          </cell>
          <cell r="E33" t="str">
            <v>C</v>
          </cell>
          <cell r="F33" t="str">
            <v xml:space="preserve">Ananda Deni Firya Athallah Pradinaya baik dalam Mengidentifikasi pecahan-pecahan senilai dengan gambar dan model konkret.  Perlu bimbingan dalam Mengukur sudut pada bangun datar dalam satuan baku dengan menggunakan busur derajat. </v>
          </cell>
        </row>
        <row r="34">
          <cell r="B34">
            <v>31</v>
          </cell>
          <cell r="C34" t="str">
            <v>DEWI GALUH MULANSARI</v>
          </cell>
          <cell r="D34">
            <v>76.833333333333329</v>
          </cell>
          <cell r="E34" t="str">
            <v>C</v>
          </cell>
          <cell r="F34" t="str">
            <v xml:space="preserve">Ananda Dewi Galuh Mulansari baik dalam Mengidentifikasi pecahan-pecahan senilai dengan gambar dan model konkret.  Perlu bimbingan dalam Mengukur sudut pada bangun datar dalam satuan baku dengan menggunakan busur derajat. </v>
          </cell>
        </row>
        <row r="35">
          <cell r="B35">
            <v>32</v>
          </cell>
          <cell r="C35" t="str">
            <v>DIAN PUJI LESTARI</v>
          </cell>
          <cell r="D35">
            <v>76.833333333333329</v>
          </cell>
          <cell r="E35" t="str">
            <v>C</v>
          </cell>
          <cell r="F35" t="str">
            <v xml:space="preserve">Ananda Dian Puji Lestari baik dalam Mengidentifikasi pecahan-pecahan senilai dengan gambar dan model konkret.  Perlu bimbingan dalam Mengukur sudut pada bangun datar dalam satuan baku dengan menggunakan busur derajat. </v>
          </cell>
        </row>
        <row r="36">
          <cell r="B36">
            <v>33</v>
          </cell>
          <cell r="C36" t="str">
            <v>Hafidz Langgeng Prasetyo</v>
          </cell>
          <cell r="D36">
            <v>76.833333333333329</v>
          </cell>
          <cell r="E36" t="str">
            <v>C</v>
          </cell>
          <cell r="F36" t="str">
            <v xml:space="preserve">Ananda Hafidz Langgeng Prasetyo baik dalam Mengidentifikasi pecahan-pecahan senilai dengan gambar dan model konkret.  Perlu bimbingan dalam Mengukur sudut pada bangun datar dalam satuan baku dengan menggunakan busur derajat. </v>
          </cell>
        </row>
        <row r="37">
          <cell r="B37">
            <v>34</v>
          </cell>
          <cell r="C37" t="str">
            <v>JALU ARTHA AJI MANGGALA HANDOKO</v>
          </cell>
          <cell r="D37">
            <v>76.833333333333329</v>
          </cell>
          <cell r="E37" t="str">
            <v>C</v>
          </cell>
          <cell r="F37" t="str">
            <v xml:space="preserve">Ananda Jalu Artha Aji Manggala Handoko baik dalam Mengidentifikasi pecahan-pecahan senilai dengan gambar dan model konkret.  Perlu bimbingan dalam Mengukur sudut pada bangun datar dalam satuan baku dengan menggunakan busur derajat. </v>
          </cell>
        </row>
        <row r="38">
          <cell r="B38">
            <v>35</v>
          </cell>
          <cell r="C38" t="str">
            <v>LAURENDHO RADIEFCA MURDIONO</v>
          </cell>
          <cell r="D38">
            <v>76.833333333333329</v>
          </cell>
          <cell r="E38" t="str">
            <v>C</v>
          </cell>
          <cell r="F38" t="str">
            <v xml:space="preserve">Ananda Laurendho Radiefca Murdiono baik dalam Mengidentifikasi pecahan-pecahan senilai dengan gambar dan model konkret.  Perlu bimbingan dalam Mengukur sudut pada bangun datar dalam satuan baku dengan menggunakan busur derajat. </v>
          </cell>
        </row>
        <row r="39">
          <cell r="B39">
            <v>36</v>
          </cell>
          <cell r="C39" t="str">
            <v>MARSYA MAYDINA DWI RISQITA</v>
          </cell>
          <cell r="D39">
            <v>76.833333333333329</v>
          </cell>
          <cell r="E39" t="str">
            <v>C</v>
          </cell>
          <cell r="F39" t="str">
            <v xml:space="preserve">Ananda Marsya Maydina Dwi Risqita baik dalam Mengidentifikasi pecahan-pecahan senilai dengan gambar dan model konkret.  Perlu bimbingan dalam Mengukur sudut pada bangun datar dalam satuan baku dengan menggunakan busur derajat. </v>
          </cell>
        </row>
        <row r="40">
          <cell r="B40">
            <v>37</v>
          </cell>
          <cell r="C40" t="str">
            <v>MILA SARASWATI</v>
          </cell>
          <cell r="D40">
            <v>76.833333333333329</v>
          </cell>
          <cell r="E40" t="str">
            <v>C</v>
          </cell>
          <cell r="F40" t="str">
            <v xml:space="preserve">Ananda Mila Saraswati baik dalam Mengidentifikasi pecahan-pecahan senilai dengan gambar dan model konkret.  Perlu bimbingan dalam Mengukur sudut pada bangun datar dalam satuan baku dengan menggunakan busur derajat. </v>
          </cell>
        </row>
        <row r="41">
          <cell r="B41">
            <v>38</v>
          </cell>
          <cell r="C41" t="str">
            <v>MUHAMMAD ARKAN ALLY RACHMAD</v>
          </cell>
          <cell r="D41">
            <v>76.833333333333329</v>
          </cell>
          <cell r="E41" t="str">
            <v>C</v>
          </cell>
          <cell r="F41" t="str">
            <v xml:space="preserve">Ananda Muhammad Arkan Ally Rachmad baik dalam Mengidentifikasi pecahan-pecahan senilai dengan gambar dan model konkret.  Perlu bimbingan dalam Mengukur sudut pada bangun datar dalam satuan baku dengan menggunakan busur derajat. </v>
          </cell>
        </row>
        <row r="42">
          <cell r="B42">
            <v>39</v>
          </cell>
          <cell r="C42" t="str">
            <v>MUHAMMAD REVIAN ABDULLOH FAQIH</v>
          </cell>
          <cell r="D42">
            <v>76.833333333333329</v>
          </cell>
          <cell r="E42" t="str">
            <v>C</v>
          </cell>
          <cell r="F42" t="str">
            <v xml:space="preserve">Ananda Muhammad Revian Abdulloh Faqih baik dalam Mengidentifikasi pecahan-pecahan senilai dengan gambar dan model konkret.  Perlu bimbingan dalam Mengukur sudut pada bangun datar dalam satuan baku dengan menggunakan busur derajat. </v>
          </cell>
        </row>
        <row r="43">
          <cell r="B43">
            <v>40</v>
          </cell>
          <cell r="C43" t="str">
            <v>NABILA AYUNINGTIAS</v>
          </cell>
          <cell r="D43">
            <v>76.833333333333329</v>
          </cell>
          <cell r="E43" t="str">
            <v>C</v>
          </cell>
          <cell r="F43" t="str">
            <v xml:space="preserve">Ananda Nabila Ayuningtias baik dalam Mengidentifikasi pecahan-pecahan senilai dengan gambar dan model konkret.  Perlu bimbingan dalam Mengukur sudut pada bangun datar dalam satuan baku dengan menggunakan busur derajat. </v>
          </cell>
        </row>
        <row r="44">
          <cell r="B44">
            <v>41</v>
          </cell>
          <cell r="C44" t="str">
            <v>NARESWARI MASAYU PUSPANINGRUM</v>
          </cell>
          <cell r="D44">
            <v>76.833333333333329</v>
          </cell>
          <cell r="E44" t="str">
            <v>C</v>
          </cell>
          <cell r="F44" t="str">
            <v xml:space="preserve">Ananda Nareswari Masayu Puspaningrum baik dalam Mengidentifikasi pecahan-pecahan senilai dengan gambar dan model konkret.  Perlu bimbingan dalam Mengukur sudut pada bangun datar dalam satuan baku dengan menggunakan busur derajat. </v>
          </cell>
        </row>
        <row r="45">
          <cell r="B45">
            <v>42</v>
          </cell>
          <cell r="C45" t="str">
            <v>NOVA SASMYTA</v>
          </cell>
          <cell r="D45">
            <v>76.833333333333329</v>
          </cell>
          <cell r="E45" t="str">
            <v>C</v>
          </cell>
          <cell r="F45" t="str">
            <v xml:space="preserve">Ananda Nova Sasmyta baik dalam Mengidentifikasi pecahan-pecahan senilai dengan gambar dan model konkret.  Perlu bimbingan dalam Mengukur sudut pada bangun datar dalam satuan baku dengan menggunakan busur derajat. </v>
          </cell>
        </row>
        <row r="46">
          <cell r="B46">
            <v>43</v>
          </cell>
          <cell r="C46" t="str">
            <v>RIDHA RAHMATUL AULA RIDWAN</v>
          </cell>
          <cell r="D46">
            <v>76.833333333333329</v>
          </cell>
          <cell r="E46" t="str">
            <v>C</v>
          </cell>
          <cell r="F46" t="str">
            <v xml:space="preserve">Ananda Ridha Rahmatul Aula Ridwan baik dalam Mengidentifikasi pecahan-pecahan senilai dengan gambar dan model konkret.  Perlu bimbingan dalam Mengukur sudut pada bangun datar dalam satuan baku dengan menggunakan busur derajat. </v>
          </cell>
        </row>
        <row r="47">
          <cell r="B47">
            <v>44</v>
          </cell>
          <cell r="C47" t="str">
            <v>RIFDA SALSABILA PURNAMA</v>
          </cell>
          <cell r="D47">
            <v>76.833333333333329</v>
          </cell>
          <cell r="E47" t="str">
            <v>C</v>
          </cell>
          <cell r="F47" t="str">
            <v xml:space="preserve">Ananda Rifda Salsabila Purnama baik dalam Mengidentifikasi pecahan-pecahan senilai dengan gambar dan model konkret.  Perlu bimbingan dalam Mengukur sudut pada bangun datar dalam satuan baku dengan menggunakan busur derajat. </v>
          </cell>
        </row>
        <row r="48">
          <cell r="B48">
            <v>45</v>
          </cell>
          <cell r="C48" t="str">
            <v>RIZKI INTAN KURNIAENDAH</v>
          </cell>
          <cell r="D48">
            <v>76.833333333333329</v>
          </cell>
          <cell r="E48" t="str">
            <v>C</v>
          </cell>
          <cell r="F48" t="str">
            <v xml:space="preserve">Ananda Rizki Intan Kurniaendah baik dalam Mengidentifikasi pecahan-pecahan senilai dengan gambar dan model konkret.  Perlu bimbingan dalam Mengukur sudut pada bangun datar dalam satuan baku dengan menggunakan busur derajat. </v>
          </cell>
        </row>
        <row r="49">
          <cell r="B49">
            <v>46</v>
          </cell>
          <cell r="C49" t="str">
            <v>RIZKY FIRMANSYAH</v>
          </cell>
          <cell r="D49">
            <v>76.833333333333329</v>
          </cell>
          <cell r="E49" t="str">
            <v>C</v>
          </cell>
          <cell r="F49" t="str">
            <v xml:space="preserve">Ananda Rizky Firmansyah baik dalam Mengidentifikasi pecahan-pecahan senilai dengan gambar dan model konkret.  Perlu bimbingan dalam Mengukur sudut pada bangun datar dalam satuan baku dengan menggunakan busur derajat. </v>
          </cell>
        </row>
        <row r="50">
          <cell r="B50">
            <v>47</v>
          </cell>
          <cell r="C50" t="str">
            <v>SAFIRA NUR LAYLA RAMADHANI</v>
          </cell>
          <cell r="D50">
            <v>76.833333333333329</v>
          </cell>
          <cell r="E50" t="str">
            <v>C</v>
          </cell>
          <cell r="F50" t="str">
            <v xml:space="preserve">Ananda Safira Nur Layla Ramadhani baik dalam Mengidentifikasi pecahan-pecahan senilai dengan gambar dan model konkret.  Perlu bimbingan dalam Mengukur sudut pada bangun datar dalam satuan baku dengan menggunakan busur derajat. </v>
          </cell>
        </row>
        <row r="51">
          <cell r="B51">
            <v>48</v>
          </cell>
          <cell r="C51" t="str">
            <v>SHANASTRI RUFAIDA</v>
          </cell>
          <cell r="D51">
            <v>76.833333333333329</v>
          </cell>
          <cell r="E51" t="str">
            <v>C</v>
          </cell>
          <cell r="F51" t="str">
            <v xml:space="preserve">Ananda Shanastri Rufaida baik dalam Mengidentifikasi pecahan-pecahan senilai dengan gambar dan model konkret.  Perlu bimbingan dalam Mengukur sudut pada bangun datar dalam satuan baku dengan menggunakan busur derajat. </v>
          </cell>
        </row>
        <row r="52">
          <cell r="B52">
            <v>49</v>
          </cell>
          <cell r="C52" t="str">
            <v>SHIAM SAHARA</v>
          </cell>
          <cell r="D52">
            <v>76.833333333333329</v>
          </cell>
          <cell r="E52" t="str">
            <v>C</v>
          </cell>
          <cell r="F52" t="str">
            <v xml:space="preserve">Ananda Shiam Sahara baik dalam Mengidentifikasi pecahan-pecahan senilai dengan gambar dan model konkret.  Perlu bimbingan dalam Mengukur sudut pada bangun datar dalam satuan baku dengan menggunakan busur derajat. </v>
          </cell>
        </row>
        <row r="53">
          <cell r="B53">
            <v>50</v>
          </cell>
          <cell r="C53" t="str">
            <v>SUSAN APRILIA PUTRI</v>
          </cell>
          <cell r="D53">
            <v>76.833333333333329</v>
          </cell>
          <cell r="E53" t="str">
            <v>C</v>
          </cell>
          <cell r="F53" t="str">
            <v xml:space="preserve">Ananda Susan Aprilia Putri baik dalam Mengidentifikasi pecahan-pecahan senilai dengan gambar dan model konkret.  Perlu bimbingan dalam Mengukur sudut pada bangun datar dalam satuan baku dengan menggunakan busur derajat. </v>
          </cell>
        </row>
      </sheetData>
      <sheetData sheetId="51"/>
      <sheetData sheetId="52"/>
      <sheetData sheetId="53">
        <row r="4">
          <cell r="B4">
            <v>1</v>
          </cell>
          <cell r="C4" t="str">
            <v>AZKA AFINA KHOIRUL IZA</v>
          </cell>
          <cell r="D4">
            <v>76.833333333333329</v>
          </cell>
          <cell r="E4" t="str">
            <v>C</v>
          </cell>
          <cell r="F4" t="str">
            <v xml:space="preserve">Ananda Azka Afina Khoirul Iza baik dalam membaca Q.S. al-Falaq dan Q.S al-Fīl dengan tartil.  Perlu bimbingan dalam mencontohkan perilaku amanah dalam kehidupan sehari-hari. </v>
          </cell>
        </row>
        <row r="5">
          <cell r="B5">
            <v>2</v>
          </cell>
          <cell r="C5" t="str">
            <v>BAGUS WIDA KANAKA</v>
          </cell>
          <cell r="D5">
            <v>76.833333333333329</v>
          </cell>
          <cell r="E5" t="str">
            <v>C</v>
          </cell>
          <cell r="F5" t="str">
            <v xml:space="preserve">Ananda Bagus Wida Kanaka baik dalam membaca Q.S. al-Falaq dan Q.S al-Fīl dengan tartil.  Perlu bimbingan dalam mencontohkan perilaku amanah dalam kehidupan sehari-hari. </v>
          </cell>
        </row>
        <row r="6">
          <cell r="B6">
            <v>3</v>
          </cell>
          <cell r="C6" t="str">
            <v>DENI FIRYA ATHALLAH PRADINAYA</v>
          </cell>
          <cell r="D6">
            <v>76.833333333333329</v>
          </cell>
          <cell r="E6" t="str">
            <v>C</v>
          </cell>
          <cell r="F6" t="str">
            <v xml:space="preserve">Ananda Deni Firya Athallah Pradinaya baik dalam membaca Q.S. al-Falaq dan Q.S al-Fīl dengan tartil.  Perlu bimbingan dalam mencontohkan perilaku amanah dalam kehidupan sehari-hari. </v>
          </cell>
        </row>
        <row r="7">
          <cell r="B7">
            <v>4</v>
          </cell>
          <cell r="C7" t="str">
            <v>DEWI GALUH MULANSARI</v>
          </cell>
          <cell r="D7">
            <v>76.833333333333329</v>
          </cell>
          <cell r="E7" t="str">
            <v>C</v>
          </cell>
          <cell r="F7" t="str">
            <v xml:space="preserve">Ananda Dewi Galuh Mulansari baik dalam membaca Q.S. al-Falaq dan Q.S al-Fīl dengan tartil.  Perlu bimbingan dalam mencontohkan perilaku amanah dalam kehidupan sehari-hari. </v>
          </cell>
        </row>
        <row r="8">
          <cell r="B8">
            <v>5</v>
          </cell>
          <cell r="C8" t="str">
            <v>DIAN PUJI LESTARI</v>
          </cell>
          <cell r="D8">
            <v>76.833333333333329</v>
          </cell>
          <cell r="E8" t="str">
            <v>C</v>
          </cell>
          <cell r="F8" t="str">
            <v xml:space="preserve">Ananda Dian Puji Lestari baik dalam membaca Q.S. al-Falaq dan Q.S al-Fīl dengan tartil.  Perlu bimbingan dalam mencontohkan perilaku amanah dalam kehidupan sehari-hari. </v>
          </cell>
        </row>
        <row r="9">
          <cell r="B9">
            <v>6</v>
          </cell>
          <cell r="C9" t="str">
            <v>Hafidz Langgeng Prasetyo</v>
          </cell>
          <cell r="D9">
            <v>76.833333333333329</v>
          </cell>
          <cell r="E9" t="str">
            <v>C</v>
          </cell>
          <cell r="F9" t="str">
            <v xml:space="preserve">Ananda Hafidz Langgeng Prasetyo baik dalam membaca Q.S. al-Falaq dan Q.S al-Fīl dengan tartil.  Perlu bimbingan dalam mencontohkan perilaku amanah dalam kehidupan sehari-hari. </v>
          </cell>
        </row>
        <row r="10">
          <cell r="B10">
            <v>7</v>
          </cell>
          <cell r="C10" t="str">
            <v>JALU ARTHA AJI MANGGALA HANDOKO</v>
          </cell>
          <cell r="D10">
            <v>76.833333333333329</v>
          </cell>
          <cell r="E10" t="str">
            <v>C</v>
          </cell>
          <cell r="F10" t="str">
            <v xml:space="preserve">Ananda Jalu Artha Aji Manggala Handoko baik dalam membaca Q.S. al-Falaq dan Q.S al-Fīl dengan tartil.  Perlu bimbingan dalam mencontohkan perilaku amanah dalam kehidupan sehari-hari. </v>
          </cell>
        </row>
        <row r="11">
          <cell r="B11">
            <v>8</v>
          </cell>
          <cell r="C11" t="str">
            <v>LAURENDHO RADIEFCA MURDIONO</v>
          </cell>
          <cell r="D11">
            <v>76.833333333333329</v>
          </cell>
          <cell r="E11" t="str">
            <v>C</v>
          </cell>
          <cell r="F11" t="str">
            <v xml:space="preserve">Ananda Laurendho Radiefca Murdiono baik dalam membaca Q.S. al-Falaq dan Q.S al-Fīl dengan tartil.  Perlu bimbingan dalam mencontohkan perilaku amanah dalam kehidupan sehari-hari. </v>
          </cell>
        </row>
        <row r="12">
          <cell r="B12">
            <v>9</v>
          </cell>
          <cell r="C12" t="str">
            <v>MARSYA MAYDINA DWI RISQITA</v>
          </cell>
          <cell r="D12">
            <v>76.833333333333329</v>
          </cell>
          <cell r="E12" t="str">
            <v>C</v>
          </cell>
          <cell r="F12" t="str">
            <v xml:space="preserve">Ananda Marsya Maydina Dwi Risqita baik dalam membaca Q.S. al-Falaq dan Q.S al-Fīl dengan tartil.  Perlu bimbingan dalam mencontohkan perilaku amanah dalam kehidupan sehari-hari. </v>
          </cell>
        </row>
        <row r="13">
          <cell r="B13">
            <v>10</v>
          </cell>
          <cell r="C13" t="str">
            <v>MILA SARASWATI</v>
          </cell>
          <cell r="D13">
            <v>76.833333333333329</v>
          </cell>
          <cell r="E13" t="str">
            <v>C</v>
          </cell>
          <cell r="F13" t="str">
            <v xml:space="preserve">Ananda Mila Saraswati baik dalam membaca Q.S. al-Falaq dan Q.S al-Fīl dengan tartil.  Perlu bimbingan dalam mencontohkan perilaku amanah dalam kehidupan sehari-hari. </v>
          </cell>
        </row>
        <row r="14">
          <cell r="B14">
            <v>11</v>
          </cell>
          <cell r="C14" t="str">
            <v>MUHAMMAD ARKAN ALLY RACHMAD</v>
          </cell>
          <cell r="D14">
            <v>76.833333333333329</v>
          </cell>
          <cell r="E14" t="str">
            <v>C</v>
          </cell>
          <cell r="F14" t="str">
            <v xml:space="preserve">Ananda Muhammad Arkan Ally Rachmad baik dalam membaca Q.S. al-Falaq dan Q.S al-Fīl dengan tartil.  Perlu bimbingan dalam mencontohkan perilaku amanah dalam kehidupan sehari-hari. </v>
          </cell>
        </row>
        <row r="15">
          <cell r="B15">
            <v>12</v>
          </cell>
          <cell r="C15" t="str">
            <v>MUHAMMAD REVIAN ABDULLOH FAQIH</v>
          </cell>
          <cell r="D15">
            <v>76.833333333333329</v>
          </cell>
          <cell r="E15" t="str">
            <v>C</v>
          </cell>
          <cell r="F15" t="str">
            <v xml:space="preserve">Ananda Muhammad Revian Abdulloh Faqih baik dalam membaca Q.S. al-Falaq dan Q.S al-Fīl dengan tartil.  Perlu bimbingan dalam mencontohkan perilaku amanah dalam kehidupan sehari-hari. </v>
          </cell>
        </row>
        <row r="16">
          <cell r="B16">
            <v>13</v>
          </cell>
          <cell r="C16" t="str">
            <v>NABILA AYUNINGTIAS</v>
          </cell>
          <cell r="D16">
            <v>76.833333333333329</v>
          </cell>
          <cell r="E16" t="str">
            <v>C</v>
          </cell>
          <cell r="F16" t="str">
            <v xml:space="preserve">Ananda Nabila Ayuningtias baik dalam membaca Q.S. al-Falaq dan Q.S al-Fīl dengan tartil.  Perlu bimbingan dalam mencontohkan perilaku amanah dalam kehidupan sehari-hari. </v>
          </cell>
        </row>
        <row r="17">
          <cell r="B17">
            <v>14</v>
          </cell>
          <cell r="C17" t="str">
            <v>NARESWARI MASAYU PUSPANINGRUM</v>
          </cell>
          <cell r="D17">
            <v>76.833333333333329</v>
          </cell>
          <cell r="E17" t="str">
            <v>C</v>
          </cell>
          <cell r="F17" t="str">
            <v xml:space="preserve">Ananda Nareswari Masayu Puspaningrum baik dalam membaca Q.S. al-Falaq dan Q.S al-Fīl dengan tartil.  Perlu bimbingan dalam mencontohkan perilaku amanah dalam kehidupan sehari-hari. </v>
          </cell>
        </row>
        <row r="18">
          <cell r="B18">
            <v>15</v>
          </cell>
          <cell r="C18" t="str">
            <v>NOVA SASMYTA</v>
          </cell>
          <cell r="D18">
            <v>76.833333333333329</v>
          </cell>
          <cell r="E18" t="str">
            <v>C</v>
          </cell>
          <cell r="F18" t="str">
            <v xml:space="preserve">Ananda Nova Sasmyta baik dalam membaca Q.S. al-Falaq dan Q.S al-Fīl dengan tartil.  Perlu bimbingan dalam mencontohkan perilaku amanah dalam kehidupan sehari-hari. </v>
          </cell>
        </row>
        <row r="19">
          <cell r="B19">
            <v>16</v>
          </cell>
          <cell r="C19" t="str">
            <v>RIDHA RAHMATUL AULA RIDWAN</v>
          </cell>
          <cell r="D19">
            <v>76.833333333333329</v>
          </cell>
          <cell r="E19" t="str">
            <v>C</v>
          </cell>
          <cell r="F19" t="str">
            <v xml:space="preserve">Ananda Ridha Rahmatul Aula Ridwan baik dalam membaca Q.S. al-Falaq dan Q.S al-Fīl dengan tartil.  Perlu bimbingan dalam mencontohkan perilaku amanah dalam kehidupan sehari-hari. </v>
          </cell>
        </row>
        <row r="20">
          <cell r="B20">
            <v>17</v>
          </cell>
          <cell r="C20" t="str">
            <v>RIFDA SALSABILA PURNAMA</v>
          </cell>
          <cell r="D20">
            <v>76.833333333333329</v>
          </cell>
          <cell r="E20" t="str">
            <v>C</v>
          </cell>
          <cell r="F20" t="str">
            <v xml:space="preserve">Ananda Rifda Salsabila Purnama baik dalam membaca Q.S. al-Falaq dan Q.S al-Fīl dengan tartil.  Perlu bimbingan dalam mencontohkan perilaku amanah dalam kehidupan sehari-hari. </v>
          </cell>
        </row>
        <row r="21">
          <cell r="B21">
            <v>18</v>
          </cell>
          <cell r="C21" t="str">
            <v>RIZKI INTAN KURNIAENDAH</v>
          </cell>
          <cell r="D21">
            <v>76.833333333333329</v>
          </cell>
          <cell r="E21" t="str">
            <v>C</v>
          </cell>
          <cell r="F21" t="str">
            <v xml:space="preserve">Ananda Rizki Intan Kurniaendah baik dalam membaca Q.S. al-Falaq dan Q.S al-Fīl dengan tartil.  Perlu bimbingan dalam mencontohkan perilaku amanah dalam kehidupan sehari-hari. </v>
          </cell>
        </row>
        <row r="22">
          <cell r="B22">
            <v>19</v>
          </cell>
          <cell r="C22" t="str">
            <v>RIZKY FIRMANSYAH</v>
          </cell>
          <cell r="D22">
            <v>76.833333333333329</v>
          </cell>
          <cell r="E22" t="str">
            <v>C</v>
          </cell>
          <cell r="F22" t="str">
            <v xml:space="preserve">Ananda Rizky Firmansyah baik dalam membaca Q.S. al-Falaq dan Q.S al-Fīl dengan tartil.  Perlu bimbingan dalam mencontohkan perilaku amanah dalam kehidupan sehari-hari. </v>
          </cell>
        </row>
        <row r="23">
          <cell r="B23">
            <v>20</v>
          </cell>
          <cell r="C23" t="str">
            <v>SAFIRA NUR LAYLA RAMADHANI</v>
          </cell>
          <cell r="D23">
            <v>76.833333333333329</v>
          </cell>
          <cell r="E23" t="str">
            <v>C</v>
          </cell>
          <cell r="F23" t="str">
            <v xml:space="preserve">Ananda Safira Nur Layla Ramadhani baik dalam membaca Q.S. al-Falaq dan Q.S al-Fīl dengan tartil.  Perlu bimbingan dalam mencontohkan perilaku amanah dalam kehidupan sehari-hari. </v>
          </cell>
        </row>
        <row r="24">
          <cell r="B24">
            <v>21</v>
          </cell>
          <cell r="C24" t="str">
            <v>SHANASTRI RUFAIDA</v>
          </cell>
          <cell r="D24">
            <v>76.833333333333329</v>
          </cell>
          <cell r="E24" t="str">
            <v>C</v>
          </cell>
          <cell r="F24" t="str">
            <v xml:space="preserve">Ananda Shanastri Rufaida baik dalam membaca Q.S. al-Falaq dan Q.S al-Fīl dengan tartil.  Perlu bimbingan dalam mencontohkan perilaku amanah dalam kehidupan sehari-hari. </v>
          </cell>
        </row>
        <row r="25">
          <cell r="B25">
            <v>22</v>
          </cell>
          <cell r="C25" t="str">
            <v>SHIAM SAHARA</v>
          </cell>
          <cell r="D25">
            <v>76.833333333333329</v>
          </cell>
          <cell r="E25" t="str">
            <v>C</v>
          </cell>
          <cell r="F25" t="str">
            <v xml:space="preserve">Ananda Shiam Sahara baik dalam membaca Q.S. al-Falaq dan Q.S al-Fīl dengan tartil.  Perlu bimbingan dalam mencontohkan perilaku amanah dalam kehidupan sehari-hari. </v>
          </cell>
        </row>
        <row r="26">
          <cell r="B26">
            <v>23</v>
          </cell>
          <cell r="C26" t="str">
            <v>SUSAN APRILIA PUTRI</v>
          </cell>
          <cell r="D26">
            <v>76.833333333333329</v>
          </cell>
          <cell r="E26" t="str">
            <v>C</v>
          </cell>
          <cell r="F26" t="str">
            <v xml:space="preserve">Ananda Susan Aprilia Putri baik dalam membaca Q.S. al-Falaq dan Q.S al-Fīl dengan tartil.  Perlu bimbingan dalam mencontohkan perilaku amanah dalam kehidupan sehari-hari. </v>
          </cell>
        </row>
        <row r="27">
          <cell r="B27">
            <v>24</v>
          </cell>
          <cell r="C27" t="str">
            <v>SYIFAUL CHUSNA BANATU ROHMI HADI</v>
          </cell>
          <cell r="D27">
            <v>76.833333333333329</v>
          </cell>
          <cell r="E27" t="str">
            <v>C</v>
          </cell>
          <cell r="F27" t="str">
            <v xml:space="preserve">Ananda Syifaul Chusna Banatu Rohmi Hadi baik dalam membaca Q.S. al-Falaq dan Q.S al-Fīl dengan tartil.  Perlu bimbingan dalam mencontohkan perilaku amanah dalam kehidupan sehari-hari. </v>
          </cell>
        </row>
        <row r="28">
          <cell r="B28">
            <v>25</v>
          </cell>
          <cell r="C28" t="str">
            <v>VANESSA VICKY AYU LESTARI</v>
          </cell>
          <cell r="D28">
            <v>76.833333333333329</v>
          </cell>
          <cell r="E28" t="str">
            <v>C</v>
          </cell>
          <cell r="F28" t="str">
            <v xml:space="preserve">Ananda Vanessa Vicky Ayu Lestari baik dalam membaca Q.S. al-Falaq dan Q.S al-Fīl dengan tartil.  Perlu bimbingan dalam mencontohkan perilaku amanah dalam kehidupan sehari-hari. </v>
          </cell>
        </row>
        <row r="29">
          <cell r="B29">
            <v>26</v>
          </cell>
          <cell r="C29" t="str">
            <v>WIBI NUR FIRMANSYAH</v>
          </cell>
          <cell r="D29">
            <v>76.833333333333329</v>
          </cell>
          <cell r="E29" t="str">
            <v>C</v>
          </cell>
          <cell r="F29" t="str">
            <v xml:space="preserve">Ananda Wibi Nur Firmansyah baik dalam membaca Q.S. al-Falaq dan Q.S al-Fīl dengan tartil.  Perlu bimbingan dalam mencontohkan perilaku amanah dalam kehidupan sehari-hari. </v>
          </cell>
        </row>
        <row r="30">
          <cell r="B30">
            <v>27</v>
          </cell>
          <cell r="C30" t="str">
            <v>ZULFIDA NURUL MAZIDAH</v>
          </cell>
          <cell r="D30">
            <v>76.833333333333329</v>
          </cell>
          <cell r="E30" t="str">
            <v>C</v>
          </cell>
          <cell r="F30" t="str">
            <v xml:space="preserve">Ananda Zulfida Nurul Mazidah baik dalam membaca Q.S. al-Falaq dan Q.S al-Fīl dengan tartil.  Perlu bimbingan dalam mencontohkan perilaku amanah dalam kehidupan sehari-hari. </v>
          </cell>
        </row>
        <row r="31">
          <cell r="B31">
            <v>28</v>
          </cell>
          <cell r="C31" t="str">
            <v>AZKA AFINA KHOIRUL IZA</v>
          </cell>
          <cell r="D31">
            <v>76.833333333333329</v>
          </cell>
          <cell r="E31" t="str">
            <v>C</v>
          </cell>
          <cell r="F31" t="str">
            <v xml:space="preserve">Ananda Azka Afina Khoirul Iza baik dalam membaca Q.S. al-Falaq dan Q.S al-Fīl dengan tartil.  Perlu bimbingan dalam mencontohkan perilaku amanah dalam kehidupan sehari-hari. </v>
          </cell>
        </row>
        <row r="32">
          <cell r="B32">
            <v>29</v>
          </cell>
          <cell r="C32" t="str">
            <v>BAGUS WIDA KANAKA</v>
          </cell>
          <cell r="D32">
            <v>76.833333333333329</v>
          </cell>
          <cell r="E32" t="str">
            <v>C</v>
          </cell>
          <cell r="F32" t="str">
            <v xml:space="preserve">Ananda Bagus Wida Kanaka baik dalam membaca Q.S. al-Falaq dan Q.S al-Fīl dengan tartil.  Perlu bimbingan dalam mencontohkan perilaku amanah dalam kehidupan sehari-hari. </v>
          </cell>
        </row>
        <row r="33">
          <cell r="B33">
            <v>30</v>
          </cell>
          <cell r="C33" t="str">
            <v>DENI FIRYA ATHALLAH PRADINAYA</v>
          </cell>
          <cell r="D33">
            <v>76.833333333333329</v>
          </cell>
          <cell r="E33" t="str">
            <v>C</v>
          </cell>
          <cell r="F33" t="str">
            <v xml:space="preserve">Ananda Deni Firya Athallah Pradinaya baik dalam membaca Q.S. al-Falaq dan Q.S al-Fīl dengan tartil.  Perlu bimbingan dalam mencontohkan perilaku amanah dalam kehidupan sehari-hari. </v>
          </cell>
        </row>
        <row r="34">
          <cell r="B34">
            <v>31</v>
          </cell>
          <cell r="C34" t="str">
            <v>DEWI GALUH MULANSARI</v>
          </cell>
          <cell r="D34">
            <v>76.833333333333329</v>
          </cell>
          <cell r="E34" t="str">
            <v>C</v>
          </cell>
          <cell r="F34" t="str">
            <v xml:space="preserve">Ananda Dewi Galuh Mulansari baik dalam membaca Q.S. al-Falaq dan Q.S al-Fīl dengan tartil.  Perlu bimbingan dalam mencontohkan perilaku amanah dalam kehidupan sehari-hari. </v>
          </cell>
        </row>
        <row r="35">
          <cell r="B35">
            <v>32</v>
          </cell>
          <cell r="C35" t="str">
            <v>DIAN PUJI LESTARI</v>
          </cell>
          <cell r="D35">
            <v>76.833333333333329</v>
          </cell>
          <cell r="E35" t="str">
            <v>C</v>
          </cell>
          <cell r="F35" t="str">
            <v xml:space="preserve">Ananda Dian Puji Lestari baik dalam membaca Q.S. al-Falaq dan Q.S al-Fīl dengan tartil.  Perlu bimbingan dalam mencontohkan perilaku amanah dalam kehidupan sehari-hari. </v>
          </cell>
        </row>
        <row r="36">
          <cell r="B36">
            <v>33</v>
          </cell>
          <cell r="C36" t="str">
            <v>Hafidz Langgeng Prasetyo</v>
          </cell>
          <cell r="D36">
            <v>76.833333333333329</v>
          </cell>
          <cell r="E36" t="str">
            <v>C</v>
          </cell>
          <cell r="F36" t="str">
            <v xml:space="preserve">Ananda Hafidz Langgeng Prasetyo baik dalam membaca Q.S. al-Falaq dan Q.S al-Fīl dengan tartil.  Perlu bimbingan dalam mencontohkan perilaku amanah dalam kehidupan sehari-hari. </v>
          </cell>
        </row>
        <row r="37">
          <cell r="B37">
            <v>34</v>
          </cell>
          <cell r="C37" t="str">
            <v>JALU ARTHA AJI MANGGALA HANDOKO</v>
          </cell>
          <cell r="D37">
            <v>76.833333333333329</v>
          </cell>
          <cell r="E37" t="str">
            <v>C</v>
          </cell>
          <cell r="F37" t="str">
            <v xml:space="preserve">Ananda Jalu Artha Aji Manggala Handoko baik dalam membaca Q.S. al-Falaq dan Q.S al-Fīl dengan tartil.  Perlu bimbingan dalam mencontohkan perilaku amanah dalam kehidupan sehari-hari. </v>
          </cell>
        </row>
        <row r="38">
          <cell r="B38">
            <v>35</v>
          </cell>
          <cell r="C38" t="str">
            <v>LAURENDHO RADIEFCA MURDIONO</v>
          </cell>
          <cell r="D38">
            <v>76.833333333333329</v>
          </cell>
          <cell r="E38" t="str">
            <v>C</v>
          </cell>
          <cell r="F38" t="str">
            <v xml:space="preserve">Ananda Laurendho Radiefca Murdiono baik dalam membaca Q.S. al-Falaq dan Q.S al-Fīl dengan tartil.  Perlu bimbingan dalam mencontohkan perilaku amanah dalam kehidupan sehari-hari. </v>
          </cell>
        </row>
        <row r="39">
          <cell r="B39">
            <v>36</v>
          </cell>
          <cell r="C39" t="str">
            <v>MARSYA MAYDINA DWI RISQITA</v>
          </cell>
          <cell r="D39">
            <v>76.833333333333329</v>
          </cell>
          <cell r="E39" t="str">
            <v>C</v>
          </cell>
          <cell r="F39" t="str">
            <v xml:space="preserve">Ananda Marsya Maydina Dwi Risqita baik dalam membaca Q.S. al-Falaq dan Q.S al-Fīl dengan tartil.  Perlu bimbingan dalam mencontohkan perilaku amanah dalam kehidupan sehari-hari. </v>
          </cell>
        </row>
        <row r="40">
          <cell r="B40">
            <v>37</v>
          </cell>
          <cell r="C40" t="str">
            <v>MILA SARASWATI</v>
          </cell>
          <cell r="D40">
            <v>76.833333333333329</v>
          </cell>
          <cell r="E40" t="str">
            <v>C</v>
          </cell>
          <cell r="F40" t="str">
            <v xml:space="preserve">Ananda Mila Saraswati baik dalam membaca Q.S. al-Falaq dan Q.S al-Fīl dengan tartil.  Perlu bimbingan dalam mencontohkan perilaku amanah dalam kehidupan sehari-hari. </v>
          </cell>
        </row>
        <row r="41">
          <cell r="B41">
            <v>38</v>
          </cell>
          <cell r="C41" t="str">
            <v>MUHAMMAD ARKAN ALLY RACHMAD</v>
          </cell>
          <cell r="D41">
            <v>76.833333333333329</v>
          </cell>
          <cell r="E41" t="str">
            <v>C</v>
          </cell>
          <cell r="F41" t="str">
            <v xml:space="preserve">Ananda Muhammad Arkan Ally Rachmad baik dalam membaca Q.S. al-Falaq dan Q.S al-Fīl dengan tartil.  Perlu bimbingan dalam mencontohkan perilaku amanah dalam kehidupan sehari-hari. </v>
          </cell>
        </row>
        <row r="42">
          <cell r="B42">
            <v>39</v>
          </cell>
          <cell r="C42" t="str">
            <v>MUHAMMAD REVIAN ABDULLOH FAQIH</v>
          </cell>
          <cell r="D42">
            <v>76.833333333333329</v>
          </cell>
          <cell r="E42" t="str">
            <v>C</v>
          </cell>
          <cell r="F42" t="str">
            <v xml:space="preserve">Ananda Muhammad Revian Abdulloh Faqih baik dalam membaca Q.S. al-Falaq dan Q.S al-Fīl dengan tartil.  Perlu bimbingan dalam mencontohkan perilaku amanah dalam kehidupan sehari-hari. </v>
          </cell>
        </row>
        <row r="43">
          <cell r="B43">
            <v>40</v>
          </cell>
          <cell r="C43" t="str">
            <v>NABILA AYUNINGTIAS</v>
          </cell>
          <cell r="D43">
            <v>76.833333333333329</v>
          </cell>
          <cell r="E43" t="str">
            <v>C</v>
          </cell>
          <cell r="F43" t="str">
            <v xml:space="preserve">Ananda Nabila Ayuningtias baik dalam membaca Q.S. al-Falaq dan Q.S al-Fīl dengan tartil.  Perlu bimbingan dalam mencontohkan perilaku amanah dalam kehidupan sehari-hari. </v>
          </cell>
        </row>
        <row r="44">
          <cell r="B44">
            <v>41</v>
          </cell>
          <cell r="C44" t="str">
            <v>NARESWARI MASAYU PUSPANINGRUM</v>
          </cell>
          <cell r="D44">
            <v>76.833333333333329</v>
          </cell>
          <cell r="E44" t="str">
            <v>C</v>
          </cell>
          <cell r="F44" t="str">
            <v xml:space="preserve">Ananda Nareswari Masayu Puspaningrum baik dalam membaca Q.S. al-Falaq dan Q.S al-Fīl dengan tartil.  Perlu bimbingan dalam mencontohkan perilaku amanah dalam kehidupan sehari-hari. </v>
          </cell>
        </row>
        <row r="45">
          <cell r="B45">
            <v>42</v>
          </cell>
          <cell r="C45" t="str">
            <v>NOVA SASMYTA</v>
          </cell>
          <cell r="D45">
            <v>76.833333333333329</v>
          </cell>
          <cell r="E45" t="str">
            <v>C</v>
          </cell>
          <cell r="F45" t="str">
            <v xml:space="preserve">Ananda Nova Sasmyta baik dalam membaca Q.S. al-Falaq dan Q.S al-Fīl dengan tartil.  Perlu bimbingan dalam mencontohkan perilaku amanah dalam kehidupan sehari-hari. </v>
          </cell>
        </row>
        <row r="46">
          <cell r="B46">
            <v>43</v>
          </cell>
          <cell r="C46" t="str">
            <v>RIDHA RAHMATUL AULA RIDWAN</v>
          </cell>
          <cell r="D46">
            <v>76.833333333333329</v>
          </cell>
          <cell r="E46" t="str">
            <v>C</v>
          </cell>
          <cell r="F46" t="str">
            <v xml:space="preserve">Ananda Ridha Rahmatul Aula Ridwan baik dalam membaca Q.S. al-Falaq dan Q.S al-Fīl dengan tartil.  Perlu bimbingan dalam mencontohkan perilaku amanah dalam kehidupan sehari-hari. </v>
          </cell>
        </row>
        <row r="47">
          <cell r="B47">
            <v>44</v>
          </cell>
          <cell r="C47" t="str">
            <v>RIFDA SALSABILA PURNAMA</v>
          </cell>
          <cell r="D47">
            <v>76.833333333333329</v>
          </cell>
          <cell r="E47" t="str">
            <v>C</v>
          </cell>
          <cell r="F47" t="str">
            <v xml:space="preserve">Ananda Rifda Salsabila Purnama baik dalam membaca Q.S. al-Falaq dan Q.S al-Fīl dengan tartil.  Perlu bimbingan dalam mencontohkan perilaku amanah dalam kehidupan sehari-hari. </v>
          </cell>
        </row>
        <row r="48">
          <cell r="B48">
            <v>45</v>
          </cell>
          <cell r="C48" t="str">
            <v>RIZKI INTAN KURNIAENDAH</v>
          </cell>
          <cell r="D48">
            <v>76.833333333333329</v>
          </cell>
          <cell r="E48" t="str">
            <v>C</v>
          </cell>
          <cell r="F48" t="str">
            <v xml:space="preserve">Ananda Rizki Intan Kurniaendah baik dalam membaca Q.S. al-Falaq dan Q.S al-Fīl dengan tartil.  Perlu bimbingan dalam mencontohkan perilaku amanah dalam kehidupan sehari-hari. </v>
          </cell>
        </row>
        <row r="49">
          <cell r="B49">
            <v>46</v>
          </cell>
          <cell r="C49" t="str">
            <v>RIZKY FIRMANSYAH</v>
          </cell>
          <cell r="D49">
            <v>76.833333333333329</v>
          </cell>
          <cell r="E49" t="str">
            <v>C</v>
          </cell>
          <cell r="F49" t="str">
            <v xml:space="preserve">Ananda Rizky Firmansyah baik dalam membaca Q.S. al-Falaq dan Q.S al-Fīl dengan tartil.  Perlu bimbingan dalam mencontohkan perilaku amanah dalam kehidupan sehari-hari. </v>
          </cell>
        </row>
        <row r="50">
          <cell r="B50">
            <v>47</v>
          </cell>
          <cell r="C50" t="str">
            <v>SAFIRA NUR LAYLA RAMADHANI</v>
          </cell>
          <cell r="D50">
            <v>76.833333333333329</v>
          </cell>
          <cell r="E50" t="str">
            <v>C</v>
          </cell>
          <cell r="F50" t="str">
            <v xml:space="preserve">Ananda Safira Nur Layla Ramadhani baik dalam membaca Q.S. al-Falaq dan Q.S al-Fīl dengan tartil.  Perlu bimbingan dalam mencontohkan perilaku amanah dalam kehidupan sehari-hari. </v>
          </cell>
        </row>
        <row r="51">
          <cell r="B51">
            <v>48</v>
          </cell>
          <cell r="C51" t="str">
            <v>SHANASTRI RUFAIDA</v>
          </cell>
          <cell r="D51">
            <v>76.833333333333329</v>
          </cell>
          <cell r="E51" t="str">
            <v>C</v>
          </cell>
          <cell r="F51" t="str">
            <v xml:space="preserve">Ananda Shanastri Rufaida baik dalam membaca Q.S. al-Falaq dan Q.S al-Fīl dengan tartil.  Perlu bimbingan dalam mencontohkan perilaku amanah dalam kehidupan sehari-hari. </v>
          </cell>
        </row>
        <row r="52">
          <cell r="B52">
            <v>49</v>
          </cell>
          <cell r="C52" t="str">
            <v>SHIAM SAHARA</v>
          </cell>
          <cell r="D52">
            <v>76.833333333333329</v>
          </cell>
          <cell r="E52" t="str">
            <v>C</v>
          </cell>
          <cell r="F52" t="str">
            <v xml:space="preserve">Ananda Shiam Sahara baik dalam membaca Q.S. al-Falaq dan Q.S al-Fīl dengan tartil.  Perlu bimbingan dalam mencontohkan perilaku amanah dalam kehidupan sehari-hari. </v>
          </cell>
        </row>
        <row r="53">
          <cell r="B53">
            <v>50</v>
          </cell>
          <cell r="C53" t="str">
            <v>SUSAN APRILIA PUTRI</v>
          </cell>
          <cell r="D53">
            <v>76.833333333333329</v>
          </cell>
          <cell r="E53" t="str">
            <v>C</v>
          </cell>
          <cell r="F53" t="str">
            <v xml:space="preserve">Ananda Susan Aprilia Putri baik dalam membaca Q.S. al-Falaq dan Q.S al-Fīl dengan tartil.  Perlu bimbingan dalam mencontohkan perilaku amanah dalam kehidupan sehari-hari. </v>
          </cell>
        </row>
      </sheetData>
      <sheetData sheetId="54"/>
      <sheetData sheetId="55">
        <row r="4">
          <cell r="B4">
            <v>1</v>
          </cell>
          <cell r="C4" t="str">
            <v>AZKA AFINA KHOIRUL IZA</v>
          </cell>
          <cell r="D4">
            <v>90</v>
          </cell>
          <cell r="E4" t="str">
            <v>A</v>
          </cell>
          <cell r="F4" t="str">
            <v xml:space="preserve">Ananda Azka Afina Khoirul Iza sangat baik dalam G.  Sangat baik dalam G. </v>
          </cell>
        </row>
        <row r="5">
          <cell r="B5">
            <v>2</v>
          </cell>
          <cell r="C5" t="str">
            <v>BAGUS WIDA KANAKA</v>
          </cell>
          <cell r="D5">
            <v>78.8</v>
          </cell>
          <cell r="E5" t="str">
            <v>C</v>
          </cell>
          <cell r="F5" t="str">
            <v xml:space="preserve">Ananda Bagus Wida Kanaka baik dalam G.  Cukup dalam . </v>
          </cell>
        </row>
        <row r="6">
          <cell r="B6">
            <v>3</v>
          </cell>
          <cell r="C6" t="str">
            <v>DENI FIRYA ATHALLAH PRADINAYA</v>
          </cell>
          <cell r="D6">
            <v>78.8</v>
          </cell>
          <cell r="E6" t="str">
            <v>C</v>
          </cell>
          <cell r="F6" t="str">
            <v xml:space="preserve">Ananda Deni Firya Athallah Pradinaya baik dalam G.  Cukup dalam . </v>
          </cell>
        </row>
        <row r="7">
          <cell r="B7">
            <v>4</v>
          </cell>
          <cell r="C7" t="str">
            <v>DEWI GALUH MULANSARI</v>
          </cell>
          <cell r="D7">
            <v>81.428571428571431</v>
          </cell>
          <cell r="E7" t="str">
            <v>B</v>
          </cell>
          <cell r="F7" t="str">
            <v xml:space="preserve">Ananda Dewi Galuh Mulansari baik dalam G.  Cukup dalam . </v>
          </cell>
        </row>
        <row r="8">
          <cell r="B8">
            <v>5</v>
          </cell>
          <cell r="C8" t="str">
            <v>DIAN PUJI LESTARI</v>
          </cell>
          <cell r="D8">
            <v>78.8</v>
          </cell>
          <cell r="E8" t="str">
            <v>C</v>
          </cell>
          <cell r="F8" t="str">
            <v xml:space="preserve">Ananda Dian Puji Lestari baik dalam G.  Cukup dalam . </v>
          </cell>
        </row>
        <row r="9">
          <cell r="B9">
            <v>6</v>
          </cell>
          <cell r="C9" t="str">
            <v>Hafidz Langgeng Prasetyo</v>
          </cell>
          <cell r="D9">
            <v>78.8</v>
          </cell>
          <cell r="E9" t="str">
            <v>C</v>
          </cell>
          <cell r="F9" t="str">
            <v xml:space="preserve">Ananda Hafidz Langgeng Prasetyo baik dalam G.  Cukup dalam . </v>
          </cell>
        </row>
        <row r="10">
          <cell r="B10">
            <v>7</v>
          </cell>
          <cell r="C10" t="str">
            <v>JALU ARTHA AJI MANGGALA HANDOKO</v>
          </cell>
          <cell r="D10">
            <v>78.8</v>
          </cell>
          <cell r="E10" t="str">
            <v>C</v>
          </cell>
          <cell r="F10" t="str">
            <v xml:space="preserve">Ananda Jalu Artha Aji Manggala Handoko baik dalam G.  Cukup dalam . </v>
          </cell>
        </row>
        <row r="11">
          <cell r="B11">
            <v>8</v>
          </cell>
          <cell r="C11" t="str">
            <v>LAURENDHO RADIEFCA MURDIONO</v>
          </cell>
          <cell r="D11">
            <v>78.8</v>
          </cell>
          <cell r="E11" t="str">
            <v>C</v>
          </cell>
          <cell r="F11" t="str">
            <v xml:space="preserve">Ananda Laurendho Radiefca Murdiono baik dalam G.  Cukup dalam . </v>
          </cell>
        </row>
        <row r="12">
          <cell r="B12">
            <v>9</v>
          </cell>
          <cell r="C12" t="str">
            <v>MARSYA MAYDINA DWI RISQITA</v>
          </cell>
          <cell r="D12">
            <v>78.8</v>
          </cell>
          <cell r="E12" t="str">
            <v>C</v>
          </cell>
          <cell r="F12" t="str">
            <v xml:space="preserve">Ananda Marsya Maydina Dwi Risqita baik dalam G.  Cukup dalam . </v>
          </cell>
        </row>
        <row r="13">
          <cell r="B13">
            <v>10</v>
          </cell>
          <cell r="C13" t="str">
            <v>MILA SARASWATI</v>
          </cell>
          <cell r="D13">
            <v>78.8</v>
          </cell>
          <cell r="E13" t="str">
            <v>C</v>
          </cell>
          <cell r="F13" t="str">
            <v xml:space="preserve">Ananda Mila Saraswati baik dalam G.  Cukup dalam . </v>
          </cell>
        </row>
        <row r="14">
          <cell r="B14">
            <v>11</v>
          </cell>
          <cell r="C14" t="str">
            <v>MUHAMMAD ARKAN ALLY RACHMAD</v>
          </cell>
          <cell r="D14">
            <v>78.8</v>
          </cell>
          <cell r="E14" t="str">
            <v>C</v>
          </cell>
          <cell r="F14" t="str">
            <v xml:space="preserve">Ananda Muhammad Arkan Ally Rachmad baik dalam G.  Cukup dalam . </v>
          </cell>
        </row>
        <row r="15">
          <cell r="B15">
            <v>12</v>
          </cell>
          <cell r="C15" t="str">
            <v>MUHAMMAD REVIAN ABDULLOH FAQIH</v>
          </cell>
          <cell r="D15">
            <v>78.8</v>
          </cell>
          <cell r="E15" t="str">
            <v>C</v>
          </cell>
          <cell r="F15" t="str">
            <v xml:space="preserve">Ananda Muhammad Revian Abdulloh Faqih baik dalam G.  Cukup dalam . </v>
          </cell>
        </row>
        <row r="16">
          <cell r="B16">
            <v>13</v>
          </cell>
          <cell r="C16" t="str">
            <v>NABILA AYUNINGTIAS</v>
          </cell>
          <cell r="D16">
            <v>78.8</v>
          </cell>
          <cell r="E16" t="str">
            <v>C</v>
          </cell>
          <cell r="F16" t="str">
            <v xml:space="preserve">Ananda Nabila Ayuningtias baik dalam G.  Cukup dalam . </v>
          </cell>
        </row>
        <row r="17">
          <cell r="B17">
            <v>14</v>
          </cell>
          <cell r="C17" t="str">
            <v>NARESWARI MASAYU PUSPANINGRUM</v>
          </cell>
          <cell r="D17">
            <v>78.8</v>
          </cell>
          <cell r="E17" t="str">
            <v>C</v>
          </cell>
          <cell r="F17" t="str">
            <v xml:space="preserve">Ananda Nareswari Masayu Puspaningrum baik dalam G.  Cukup dalam . </v>
          </cell>
        </row>
        <row r="18">
          <cell r="B18">
            <v>15</v>
          </cell>
          <cell r="C18" t="str">
            <v>NOVA SASMYTA</v>
          </cell>
          <cell r="D18">
            <v>78.8</v>
          </cell>
          <cell r="E18" t="str">
            <v>C</v>
          </cell>
          <cell r="F18" t="str">
            <v xml:space="preserve">Ananda Nova Sasmyta baik dalam G.  Cukup dalam . </v>
          </cell>
        </row>
        <row r="19">
          <cell r="B19">
            <v>16</v>
          </cell>
          <cell r="C19" t="str">
            <v>RIDHA RAHMATUL AULA RIDWAN</v>
          </cell>
          <cell r="D19">
            <v>78.8</v>
          </cell>
          <cell r="E19" t="str">
            <v>C</v>
          </cell>
          <cell r="F19" t="str">
            <v xml:space="preserve">Ananda Ridha Rahmatul Aula Ridwan baik dalam G.  Cukup dalam . </v>
          </cell>
        </row>
        <row r="20">
          <cell r="B20">
            <v>17</v>
          </cell>
          <cell r="C20" t="str">
            <v>RIFDA SALSABILA PURNAMA</v>
          </cell>
          <cell r="D20">
            <v>78.8</v>
          </cell>
          <cell r="E20" t="str">
            <v>C</v>
          </cell>
          <cell r="F20" t="str">
            <v xml:space="preserve">Ananda Rifda Salsabila Purnama baik dalam G.  Cukup dalam . </v>
          </cell>
        </row>
        <row r="21">
          <cell r="B21">
            <v>18</v>
          </cell>
          <cell r="C21" t="str">
            <v>RIZKI INTAN KURNIAENDAH</v>
          </cell>
          <cell r="D21">
            <v>78.8</v>
          </cell>
          <cell r="E21" t="str">
            <v>C</v>
          </cell>
          <cell r="F21" t="str">
            <v xml:space="preserve">Ananda Rizki Intan Kurniaendah baik dalam G.  Cukup dalam . </v>
          </cell>
        </row>
        <row r="22">
          <cell r="B22">
            <v>19</v>
          </cell>
          <cell r="C22" t="str">
            <v>RIZKY FIRMANSYAH</v>
          </cell>
          <cell r="D22">
            <v>78.8</v>
          </cell>
          <cell r="E22" t="str">
            <v>C</v>
          </cell>
          <cell r="F22" t="str">
            <v xml:space="preserve">Ananda Rizky Firmansyah baik dalam G.  Cukup dalam . </v>
          </cell>
        </row>
        <row r="23">
          <cell r="B23">
            <v>20</v>
          </cell>
          <cell r="C23" t="str">
            <v>SAFIRA NUR LAYLA RAMADHANI</v>
          </cell>
          <cell r="D23">
            <v>78.8</v>
          </cell>
          <cell r="E23" t="str">
            <v>C</v>
          </cell>
          <cell r="F23" t="str">
            <v xml:space="preserve">Ananda Safira Nur Layla Ramadhani baik dalam G.  Cukup dalam . </v>
          </cell>
        </row>
        <row r="24">
          <cell r="B24">
            <v>21</v>
          </cell>
          <cell r="C24" t="str">
            <v>SHANASTRI RUFAIDA</v>
          </cell>
          <cell r="D24">
            <v>78.8</v>
          </cell>
          <cell r="E24" t="str">
            <v>C</v>
          </cell>
          <cell r="F24" t="str">
            <v xml:space="preserve">Ananda Shanastri Rufaida baik dalam G.  Cukup dalam . </v>
          </cell>
        </row>
        <row r="25">
          <cell r="B25">
            <v>22</v>
          </cell>
          <cell r="C25" t="str">
            <v>SHIAM SAHARA</v>
          </cell>
          <cell r="D25">
            <v>78.8</v>
          </cell>
          <cell r="E25" t="str">
            <v>C</v>
          </cell>
          <cell r="F25" t="str">
            <v xml:space="preserve">Ananda Shiam Sahara baik dalam G.  Cukup dalam . </v>
          </cell>
        </row>
        <row r="26">
          <cell r="B26">
            <v>23</v>
          </cell>
          <cell r="C26" t="str">
            <v>SUSAN APRILIA PUTRI</v>
          </cell>
          <cell r="D26">
            <v>78.8</v>
          </cell>
          <cell r="E26" t="str">
            <v>C</v>
          </cell>
          <cell r="F26" t="str">
            <v xml:space="preserve">Ananda Susan Aprilia Putri baik dalam G.  Cukup dalam . </v>
          </cell>
        </row>
        <row r="27">
          <cell r="B27">
            <v>24</v>
          </cell>
          <cell r="C27" t="str">
            <v>SYIFAUL CHUSNA BANATU ROHMI HADI</v>
          </cell>
          <cell r="D27">
            <v>78.8</v>
          </cell>
          <cell r="E27" t="str">
            <v>C</v>
          </cell>
          <cell r="F27" t="str">
            <v xml:space="preserve">Ananda Syifaul Chusna Banatu Rohmi Hadi baik dalam G.  Cukup dalam . </v>
          </cell>
        </row>
        <row r="28">
          <cell r="B28">
            <v>25</v>
          </cell>
          <cell r="C28" t="str">
            <v>VANESSA VICKY AYU LESTARI</v>
          </cell>
          <cell r="D28">
            <v>78.8</v>
          </cell>
          <cell r="E28" t="str">
            <v>C</v>
          </cell>
          <cell r="F28" t="str">
            <v xml:space="preserve">Ananda Vanessa Vicky Ayu Lestari baik dalam G.  Cukup dalam . </v>
          </cell>
        </row>
        <row r="29">
          <cell r="B29">
            <v>26</v>
          </cell>
          <cell r="C29" t="str">
            <v>WIBI NUR FIRMANSYAH</v>
          </cell>
          <cell r="D29">
            <v>78.8</v>
          </cell>
          <cell r="E29" t="str">
            <v>C</v>
          </cell>
          <cell r="F29" t="str">
            <v xml:space="preserve">Ananda Wibi Nur Firmansyah baik dalam G.  Cukup dalam . </v>
          </cell>
        </row>
        <row r="30">
          <cell r="B30">
            <v>27</v>
          </cell>
          <cell r="C30" t="str">
            <v>ZULFIDA NURUL MAZIDAH</v>
          </cell>
          <cell r="D30">
            <v>78.8</v>
          </cell>
          <cell r="E30" t="str">
            <v>C</v>
          </cell>
          <cell r="F30" t="str">
            <v xml:space="preserve">Ananda Zulfida Nurul Mazidah baik dalam G.  Cukup dalam . </v>
          </cell>
        </row>
        <row r="31">
          <cell r="B31">
            <v>28</v>
          </cell>
          <cell r="C31" t="str">
            <v>AZKA AFINA KHOIRUL IZA</v>
          </cell>
          <cell r="D31">
            <v>78.8</v>
          </cell>
          <cell r="E31" t="str">
            <v>C</v>
          </cell>
          <cell r="F31" t="str">
            <v xml:space="preserve">Ananda Azka Afina Khoirul Iza baik dalam G.  Cukup dalam . </v>
          </cell>
        </row>
        <row r="32">
          <cell r="B32">
            <v>29</v>
          </cell>
          <cell r="C32" t="str">
            <v>BAGUS WIDA KANAKA</v>
          </cell>
          <cell r="D32">
            <v>78.8</v>
          </cell>
          <cell r="E32" t="str">
            <v>C</v>
          </cell>
          <cell r="F32" t="str">
            <v xml:space="preserve">Ananda Bagus Wida Kanaka baik dalam G.  Cukup dalam . </v>
          </cell>
        </row>
        <row r="33">
          <cell r="B33">
            <v>30</v>
          </cell>
          <cell r="C33" t="str">
            <v>DENI FIRYA ATHALLAH PRADINAYA</v>
          </cell>
          <cell r="D33">
            <v>78.8</v>
          </cell>
          <cell r="E33" t="str">
            <v>C</v>
          </cell>
          <cell r="F33" t="str">
            <v xml:space="preserve">Ananda Deni Firya Athallah Pradinaya baik dalam G.  Cukup dalam . </v>
          </cell>
        </row>
        <row r="34">
          <cell r="B34">
            <v>31</v>
          </cell>
          <cell r="C34" t="str">
            <v>DEWI GALUH MULANSARI</v>
          </cell>
          <cell r="D34">
            <v>78.8</v>
          </cell>
          <cell r="E34" t="str">
            <v>C</v>
          </cell>
          <cell r="F34" t="str">
            <v xml:space="preserve">Ananda Dewi Galuh Mulansari baik dalam G.  Cukup dalam . </v>
          </cell>
        </row>
        <row r="35">
          <cell r="B35">
            <v>32</v>
          </cell>
          <cell r="C35" t="str">
            <v>DIAN PUJI LESTARI</v>
          </cell>
          <cell r="D35">
            <v>78.8</v>
          </cell>
          <cell r="E35" t="str">
            <v>C</v>
          </cell>
          <cell r="F35" t="str">
            <v xml:space="preserve">Ananda Dian Puji Lestari baik dalam G.  Cukup dalam . </v>
          </cell>
        </row>
        <row r="36">
          <cell r="B36">
            <v>33</v>
          </cell>
          <cell r="C36" t="str">
            <v>Hafidz Langgeng Prasetyo</v>
          </cell>
          <cell r="D36">
            <v>78.8</v>
          </cell>
          <cell r="E36" t="str">
            <v>C</v>
          </cell>
          <cell r="F36" t="str">
            <v xml:space="preserve">Ananda Hafidz Langgeng Prasetyo baik dalam G.  Cukup dalam . </v>
          </cell>
        </row>
        <row r="37">
          <cell r="B37">
            <v>34</v>
          </cell>
          <cell r="C37" t="str">
            <v>JALU ARTHA AJI MANGGALA HANDOKO</v>
          </cell>
          <cell r="D37">
            <v>78.8</v>
          </cell>
          <cell r="E37" t="str">
            <v>C</v>
          </cell>
          <cell r="F37" t="str">
            <v xml:space="preserve">Ananda Jalu Artha Aji Manggala Handoko baik dalam G.  Cukup dalam . </v>
          </cell>
        </row>
        <row r="38">
          <cell r="B38">
            <v>35</v>
          </cell>
          <cell r="C38" t="str">
            <v>LAURENDHO RADIEFCA MURDIONO</v>
          </cell>
          <cell r="D38">
            <v>78.8</v>
          </cell>
          <cell r="E38" t="str">
            <v>C</v>
          </cell>
          <cell r="F38" t="str">
            <v xml:space="preserve">Ananda Laurendho Radiefca Murdiono baik dalam G.  Cukup dalam . </v>
          </cell>
        </row>
        <row r="39">
          <cell r="B39">
            <v>36</v>
          </cell>
          <cell r="C39" t="str">
            <v>MARSYA MAYDINA DWI RISQITA</v>
          </cell>
          <cell r="D39">
            <v>78.8</v>
          </cell>
          <cell r="E39" t="str">
            <v>C</v>
          </cell>
          <cell r="F39" t="str">
            <v xml:space="preserve">Ananda Marsya Maydina Dwi Risqita baik dalam G.  Cukup dalam . </v>
          </cell>
        </row>
        <row r="40">
          <cell r="B40">
            <v>37</v>
          </cell>
          <cell r="C40" t="str">
            <v>MILA SARASWATI</v>
          </cell>
          <cell r="D40">
            <v>78.8</v>
          </cell>
          <cell r="E40" t="str">
            <v>C</v>
          </cell>
          <cell r="F40" t="str">
            <v xml:space="preserve">Ananda Mila Saraswati baik dalam G.  Cukup dalam . </v>
          </cell>
        </row>
        <row r="41">
          <cell r="B41">
            <v>38</v>
          </cell>
          <cell r="C41" t="str">
            <v>MUHAMMAD ARKAN ALLY RACHMAD</v>
          </cell>
          <cell r="D41">
            <v>78.8</v>
          </cell>
          <cell r="E41" t="str">
            <v>C</v>
          </cell>
          <cell r="F41" t="str">
            <v xml:space="preserve">Ananda Muhammad Arkan Ally Rachmad baik dalam G.  Cukup dalam . </v>
          </cell>
        </row>
        <row r="42">
          <cell r="B42">
            <v>39</v>
          </cell>
          <cell r="C42" t="str">
            <v>MUHAMMAD REVIAN ABDULLOH FAQIH</v>
          </cell>
          <cell r="D42">
            <v>78.8</v>
          </cell>
          <cell r="E42" t="str">
            <v>C</v>
          </cell>
          <cell r="F42" t="str">
            <v xml:space="preserve">Ananda Muhammad Revian Abdulloh Faqih baik dalam G.  Cukup dalam . </v>
          </cell>
        </row>
        <row r="43">
          <cell r="B43">
            <v>40</v>
          </cell>
          <cell r="C43" t="str">
            <v>NABILA AYUNINGTIAS</v>
          </cell>
          <cell r="D43">
            <v>78.8</v>
          </cell>
          <cell r="E43" t="str">
            <v>C</v>
          </cell>
          <cell r="F43" t="str">
            <v xml:space="preserve">Ananda Nabila Ayuningtias baik dalam G.  Cukup dalam . </v>
          </cell>
        </row>
        <row r="44">
          <cell r="B44">
            <v>41</v>
          </cell>
          <cell r="C44" t="str">
            <v>NARESWARI MASAYU PUSPANINGRUM</v>
          </cell>
          <cell r="D44">
            <v>78.8</v>
          </cell>
          <cell r="E44" t="str">
            <v>C</v>
          </cell>
          <cell r="F44" t="str">
            <v xml:space="preserve">Ananda Nareswari Masayu Puspaningrum baik dalam G.  Cukup dalam . </v>
          </cell>
        </row>
        <row r="45">
          <cell r="B45">
            <v>42</v>
          </cell>
          <cell r="C45" t="str">
            <v>NOVA SASMYTA</v>
          </cell>
          <cell r="D45">
            <v>78.8</v>
          </cell>
          <cell r="E45" t="str">
            <v>C</v>
          </cell>
          <cell r="F45" t="str">
            <v xml:space="preserve">Ananda Nova Sasmyta baik dalam G.  Cukup dalam . </v>
          </cell>
        </row>
        <row r="46">
          <cell r="B46">
            <v>43</v>
          </cell>
          <cell r="C46" t="str">
            <v>RIDHA RAHMATUL AULA RIDWAN</v>
          </cell>
          <cell r="D46">
            <v>78.8</v>
          </cell>
          <cell r="E46" t="str">
            <v>C</v>
          </cell>
          <cell r="F46" t="str">
            <v xml:space="preserve">Ananda Ridha Rahmatul Aula Ridwan baik dalam G.  Cukup dalam . </v>
          </cell>
        </row>
        <row r="47">
          <cell r="B47">
            <v>44</v>
          </cell>
          <cell r="C47" t="str">
            <v>RIFDA SALSABILA PURNAMA</v>
          </cell>
          <cell r="D47">
            <v>78.8</v>
          </cell>
          <cell r="E47" t="str">
            <v>C</v>
          </cell>
          <cell r="F47" t="str">
            <v xml:space="preserve">Ananda Rifda Salsabila Purnama baik dalam G.  Cukup dalam . </v>
          </cell>
        </row>
        <row r="48">
          <cell r="B48">
            <v>45</v>
          </cell>
          <cell r="C48" t="str">
            <v>RIZKI INTAN KURNIAENDAH</v>
          </cell>
          <cell r="D48">
            <v>78.8</v>
          </cell>
          <cell r="E48" t="str">
            <v>C</v>
          </cell>
          <cell r="F48" t="str">
            <v xml:space="preserve">Ananda Rizki Intan Kurniaendah baik dalam G.  Cukup dalam . </v>
          </cell>
        </row>
        <row r="49">
          <cell r="B49">
            <v>46</v>
          </cell>
          <cell r="C49" t="str">
            <v>RIZKY FIRMANSYAH</v>
          </cell>
          <cell r="D49">
            <v>78.8</v>
          </cell>
          <cell r="E49" t="str">
            <v>C</v>
          </cell>
          <cell r="F49" t="str">
            <v xml:space="preserve">Ananda Rizky Firmansyah baik dalam G.  Cukup dalam . </v>
          </cell>
        </row>
        <row r="50">
          <cell r="B50">
            <v>47</v>
          </cell>
          <cell r="C50" t="str">
            <v>SAFIRA NUR LAYLA RAMADHANI</v>
          </cell>
          <cell r="D50">
            <v>78.8</v>
          </cell>
          <cell r="E50" t="str">
            <v>C</v>
          </cell>
          <cell r="F50" t="str">
            <v xml:space="preserve">Ananda Safira Nur Layla Ramadhani baik dalam G.  Cukup dalam . </v>
          </cell>
        </row>
        <row r="51">
          <cell r="B51">
            <v>48</v>
          </cell>
          <cell r="C51" t="str">
            <v>SHANASTRI RUFAIDA</v>
          </cell>
          <cell r="D51">
            <v>78.8</v>
          </cell>
          <cell r="E51" t="str">
            <v>C</v>
          </cell>
          <cell r="F51" t="str">
            <v xml:space="preserve">Ananda Shanastri Rufaida baik dalam G.  Cukup dalam . </v>
          </cell>
        </row>
        <row r="52">
          <cell r="B52">
            <v>49</v>
          </cell>
          <cell r="C52" t="str">
            <v>SHIAM SAHARA</v>
          </cell>
          <cell r="D52">
            <v>78.8</v>
          </cell>
          <cell r="E52" t="str">
            <v>C</v>
          </cell>
          <cell r="F52" t="str">
            <v xml:space="preserve">Ananda Shiam Sahara baik dalam G.  Cukup dalam . </v>
          </cell>
        </row>
        <row r="53">
          <cell r="B53">
            <v>50</v>
          </cell>
          <cell r="C53" t="str">
            <v>SUSAN APRILIA PUTRI</v>
          </cell>
          <cell r="D53">
            <v>78.8</v>
          </cell>
          <cell r="E53" t="str">
            <v>C</v>
          </cell>
          <cell r="F53" t="str">
            <v xml:space="preserve">Ananda Susan Aprilia Putri baik dalam G.  Cukup dalam . </v>
          </cell>
        </row>
      </sheetData>
      <sheetData sheetId="56"/>
      <sheetData sheetId="57">
        <row r="4">
          <cell r="B4">
            <v>1</v>
          </cell>
          <cell r="C4" t="str">
            <v>AZKA AFINA KHOIRUL IZA</v>
          </cell>
          <cell r="D4">
            <v>90</v>
          </cell>
          <cell r="E4" t="str">
            <v>A</v>
          </cell>
          <cell r="F4" t="str">
            <v xml:space="preserve">Ananda Azka Afina Khoirul Iza sangat baik dalam E.  Sangat baik dalam E. </v>
          </cell>
        </row>
        <row r="5">
          <cell r="B5">
            <v>2</v>
          </cell>
          <cell r="C5" t="str">
            <v>BAGUS WIDA KANAKA</v>
          </cell>
          <cell r="D5">
            <v>78.8</v>
          </cell>
          <cell r="E5" t="str">
            <v>C</v>
          </cell>
          <cell r="F5" t="str">
            <v xml:space="preserve">Ananda Bagus Wida Kanaka baik dalam E.  Cukup dalam . </v>
          </cell>
        </row>
        <row r="6">
          <cell r="B6">
            <v>3</v>
          </cell>
          <cell r="C6" t="str">
            <v>DENI FIRYA ATHALLAH PRADINAYA</v>
          </cell>
          <cell r="D6">
            <v>78.8</v>
          </cell>
          <cell r="E6" t="str">
            <v>C</v>
          </cell>
          <cell r="F6" t="str">
            <v xml:space="preserve">Ananda Deni Firya Athallah Pradinaya baik dalam E.  Cukup dalam . </v>
          </cell>
        </row>
        <row r="7">
          <cell r="B7">
            <v>4</v>
          </cell>
          <cell r="C7" t="str">
            <v>DEWI GALUH MULANSARI</v>
          </cell>
          <cell r="D7">
            <v>81.428571428571431</v>
          </cell>
          <cell r="E7" t="str">
            <v>B</v>
          </cell>
          <cell r="F7" t="str">
            <v xml:space="preserve">Ananda Dewi Galuh Mulansari baik dalam E.  Cukup dalam . </v>
          </cell>
        </row>
        <row r="8">
          <cell r="B8">
            <v>5</v>
          </cell>
          <cell r="C8" t="str">
            <v>DIAN PUJI LESTARI</v>
          </cell>
          <cell r="D8">
            <v>78.8</v>
          </cell>
          <cell r="E8" t="str">
            <v>C</v>
          </cell>
          <cell r="F8" t="str">
            <v xml:space="preserve">Ananda Dian Puji Lestari baik dalam E.  Cukup dalam . </v>
          </cell>
        </row>
        <row r="9">
          <cell r="B9">
            <v>6</v>
          </cell>
          <cell r="C9" t="str">
            <v>Hafidz Langgeng Prasetyo</v>
          </cell>
          <cell r="D9">
            <v>78.8</v>
          </cell>
          <cell r="E9" t="str">
            <v>C</v>
          </cell>
          <cell r="F9" t="str">
            <v xml:space="preserve">Ananda Hafidz Langgeng Prasetyo baik dalam E.  Cukup dalam . </v>
          </cell>
        </row>
        <row r="10">
          <cell r="B10">
            <v>7</v>
          </cell>
          <cell r="C10" t="str">
            <v>JALU ARTHA AJI MANGGALA HANDOKO</v>
          </cell>
          <cell r="D10">
            <v>78.8</v>
          </cell>
          <cell r="E10" t="str">
            <v>C</v>
          </cell>
          <cell r="F10" t="str">
            <v xml:space="preserve">Ananda Jalu Artha Aji Manggala Handoko baik dalam E.  Cukup dalam . </v>
          </cell>
        </row>
        <row r="11">
          <cell r="B11">
            <v>8</v>
          </cell>
          <cell r="C11" t="str">
            <v>LAURENDHO RADIEFCA MURDIONO</v>
          </cell>
          <cell r="D11">
            <v>78.8</v>
          </cell>
          <cell r="E11" t="str">
            <v>C</v>
          </cell>
          <cell r="F11" t="str">
            <v xml:space="preserve">Ananda Laurendho Radiefca Murdiono baik dalam E.  Cukup dalam . </v>
          </cell>
        </row>
        <row r="12">
          <cell r="B12">
            <v>9</v>
          </cell>
          <cell r="C12" t="str">
            <v>MARSYA MAYDINA DWI RISQITA</v>
          </cell>
          <cell r="D12">
            <v>78.8</v>
          </cell>
          <cell r="E12" t="str">
            <v>C</v>
          </cell>
          <cell r="F12" t="str">
            <v xml:space="preserve">Ananda Marsya Maydina Dwi Risqita baik dalam E.  Cukup dalam . </v>
          </cell>
        </row>
        <row r="13">
          <cell r="B13">
            <v>10</v>
          </cell>
          <cell r="C13" t="str">
            <v>MILA SARASWATI</v>
          </cell>
          <cell r="D13">
            <v>78.8</v>
          </cell>
          <cell r="E13" t="str">
            <v>C</v>
          </cell>
          <cell r="F13" t="str">
            <v xml:space="preserve">Ananda Mila Saraswati baik dalam E.  Cukup dalam . </v>
          </cell>
        </row>
        <row r="14">
          <cell r="B14">
            <v>11</v>
          </cell>
          <cell r="C14" t="str">
            <v>MUHAMMAD ARKAN ALLY RACHMAD</v>
          </cell>
          <cell r="D14">
            <v>78.8</v>
          </cell>
          <cell r="E14" t="str">
            <v>C</v>
          </cell>
          <cell r="F14" t="str">
            <v xml:space="preserve">Ananda Muhammad Arkan Ally Rachmad baik dalam E.  Cukup dalam . </v>
          </cell>
        </row>
        <row r="15">
          <cell r="B15">
            <v>12</v>
          </cell>
          <cell r="C15" t="str">
            <v>MUHAMMAD REVIAN ABDULLOH FAQIH</v>
          </cell>
          <cell r="D15">
            <v>78.8</v>
          </cell>
          <cell r="E15" t="str">
            <v>C</v>
          </cell>
          <cell r="F15" t="str">
            <v xml:space="preserve">Ananda Muhammad Revian Abdulloh Faqih baik dalam E.  Cukup dalam . </v>
          </cell>
        </row>
        <row r="16">
          <cell r="B16">
            <v>13</v>
          </cell>
          <cell r="C16" t="str">
            <v>NABILA AYUNINGTIAS</v>
          </cell>
          <cell r="D16">
            <v>78.8</v>
          </cell>
          <cell r="E16" t="str">
            <v>C</v>
          </cell>
          <cell r="F16" t="str">
            <v xml:space="preserve">Ananda Nabila Ayuningtias baik dalam E.  Cukup dalam . </v>
          </cell>
        </row>
        <row r="17">
          <cell r="B17">
            <v>14</v>
          </cell>
          <cell r="C17" t="str">
            <v>NARESWARI MASAYU PUSPANINGRUM</v>
          </cell>
          <cell r="D17">
            <v>78.8</v>
          </cell>
          <cell r="E17" t="str">
            <v>C</v>
          </cell>
          <cell r="F17" t="str">
            <v xml:space="preserve">Ananda Nareswari Masayu Puspaningrum baik dalam E.  Cukup dalam . </v>
          </cell>
        </row>
        <row r="18">
          <cell r="B18">
            <v>15</v>
          </cell>
          <cell r="C18" t="str">
            <v>NOVA SASMYTA</v>
          </cell>
          <cell r="D18">
            <v>78.8</v>
          </cell>
          <cell r="E18" t="str">
            <v>C</v>
          </cell>
          <cell r="F18" t="str">
            <v xml:space="preserve">Ananda Nova Sasmyta baik dalam E.  Cukup dalam . </v>
          </cell>
        </row>
        <row r="19">
          <cell r="B19">
            <v>16</v>
          </cell>
          <cell r="C19" t="str">
            <v>RIDHA RAHMATUL AULA RIDWAN</v>
          </cell>
          <cell r="D19">
            <v>78.8</v>
          </cell>
          <cell r="E19" t="str">
            <v>C</v>
          </cell>
          <cell r="F19" t="str">
            <v xml:space="preserve">Ananda Ridha Rahmatul Aula Ridwan baik dalam E.  Cukup dalam . </v>
          </cell>
        </row>
        <row r="20">
          <cell r="B20">
            <v>17</v>
          </cell>
          <cell r="C20" t="str">
            <v>RIFDA SALSABILA PURNAMA</v>
          </cell>
          <cell r="D20">
            <v>78.8</v>
          </cell>
          <cell r="E20" t="str">
            <v>C</v>
          </cell>
          <cell r="F20" t="str">
            <v xml:space="preserve">Ananda Rifda Salsabila Purnama baik dalam E.  Cukup dalam . </v>
          </cell>
        </row>
        <row r="21">
          <cell r="B21">
            <v>18</v>
          </cell>
          <cell r="C21" t="str">
            <v>RIZKI INTAN KURNIAENDAH</v>
          </cell>
          <cell r="D21">
            <v>78.8</v>
          </cell>
          <cell r="E21" t="str">
            <v>C</v>
          </cell>
          <cell r="F21" t="str">
            <v xml:space="preserve">Ananda Rizki Intan Kurniaendah baik dalam E.  Cukup dalam . </v>
          </cell>
        </row>
        <row r="22">
          <cell r="B22">
            <v>19</v>
          </cell>
          <cell r="C22" t="str">
            <v>RIZKY FIRMANSYAH</v>
          </cell>
          <cell r="D22">
            <v>78.8</v>
          </cell>
          <cell r="E22" t="str">
            <v>C</v>
          </cell>
          <cell r="F22" t="str">
            <v xml:space="preserve">Ananda Rizky Firmansyah baik dalam E.  Cukup dalam . </v>
          </cell>
        </row>
        <row r="23">
          <cell r="B23">
            <v>20</v>
          </cell>
          <cell r="C23" t="str">
            <v>SAFIRA NUR LAYLA RAMADHANI</v>
          </cell>
          <cell r="D23">
            <v>78.8</v>
          </cell>
          <cell r="E23" t="str">
            <v>C</v>
          </cell>
          <cell r="F23" t="str">
            <v xml:space="preserve">Ananda Safira Nur Layla Ramadhani baik dalam E.  Cukup dalam . </v>
          </cell>
        </row>
        <row r="24">
          <cell r="B24">
            <v>21</v>
          </cell>
          <cell r="C24" t="str">
            <v>SHANASTRI RUFAIDA</v>
          </cell>
          <cell r="D24">
            <v>78.8</v>
          </cell>
          <cell r="E24" t="str">
            <v>C</v>
          </cell>
          <cell r="F24" t="str">
            <v xml:space="preserve">Ananda Shanastri Rufaida baik dalam E.  Cukup dalam . </v>
          </cell>
        </row>
        <row r="25">
          <cell r="B25">
            <v>22</v>
          </cell>
          <cell r="C25" t="str">
            <v>SHIAM SAHARA</v>
          </cell>
          <cell r="D25">
            <v>78.8</v>
          </cell>
          <cell r="E25" t="str">
            <v>C</v>
          </cell>
          <cell r="F25" t="str">
            <v xml:space="preserve">Ananda Shiam Sahara baik dalam E.  Cukup dalam . </v>
          </cell>
        </row>
        <row r="26">
          <cell r="B26">
            <v>23</v>
          </cell>
          <cell r="C26" t="str">
            <v>SUSAN APRILIA PUTRI</v>
          </cell>
          <cell r="D26">
            <v>78.8</v>
          </cell>
          <cell r="E26" t="str">
            <v>C</v>
          </cell>
          <cell r="F26" t="str">
            <v xml:space="preserve">Ananda Susan Aprilia Putri baik dalam E.  Cukup dalam . </v>
          </cell>
        </row>
        <row r="27">
          <cell r="B27">
            <v>24</v>
          </cell>
          <cell r="C27" t="str">
            <v>SYIFAUL CHUSNA BANATU ROHMI HADI</v>
          </cell>
          <cell r="D27">
            <v>78.8</v>
          </cell>
          <cell r="E27" t="str">
            <v>C</v>
          </cell>
          <cell r="F27" t="str">
            <v xml:space="preserve">Ananda Syifaul Chusna Banatu Rohmi Hadi baik dalam E.  Cukup dalam . </v>
          </cell>
        </row>
        <row r="28">
          <cell r="B28">
            <v>25</v>
          </cell>
          <cell r="C28" t="str">
            <v>VANESSA VICKY AYU LESTARI</v>
          </cell>
          <cell r="D28">
            <v>78.8</v>
          </cell>
          <cell r="E28" t="str">
            <v>C</v>
          </cell>
          <cell r="F28" t="str">
            <v xml:space="preserve">Ananda Vanessa Vicky Ayu Lestari baik dalam E.  Cukup dalam . </v>
          </cell>
        </row>
        <row r="29">
          <cell r="B29">
            <v>26</v>
          </cell>
          <cell r="C29" t="str">
            <v>WIBI NUR FIRMANSYAH</v>
          </cell>
          <cell r="D29">
            <v>78.8</v>
          </cell>
          <cell r="E29" t="str">
            <v>C</v>
          </cell>
          <cell r="F29" t="str">
            <v xml:space="preserve">Ananda Wibi Nur Firmansyah baik dalam E.  Cukup dalam . </v>
          </cell>
        </row>
        <row r="30">
          <cell r="B30">
            <v>27</v>
          </cell>
          <cell r="C30" t="str">
            <v>ZULFIDA NURUL MAZIDAH</v>
          </cell>
          <cell r="D30">
            <v>78.8</v>
          </cell>
          <cell r="E30" t="str">
            <v>C</v>
          </cell>
          <cell r="F30" t="str">
            <v xml:space="preserve">Ananda Zulfida Nurul Mazidah baik dalam E.  Cukup dalam . </v>
          </cell>
        </row>
        <row r="31">
          <cell r="B31">
            <v>28</v>
          </cell>
          <cell r="C31" t="str">
            <v>AZKA AFINA KHOIRUL IZA</v>
          </cell>
          <cell r="D31">
            <v>78.8</v>
          </cell>
          <cell r="E31" t="str">
            <v>C</v>
          </cell>
          <cell r="F31" t="str">
            <v xml:space="preserve">Ananda Azka Afina Khoirul Iza baik dalam E.  Cukup dalam . </v>
          </cell>
        </row>
        <row r="32">
          <cell r="B32">
            <v>29</v>
          </cell>
          <cell r="C32" t="str">
            <v>BAGUS WIDA KANAKA</v>
          </cell>
          <cell r="D32">
            <v>78.8</v>
          </cell>
          <cell r="E32" t="str">
            <v>C</v>
          </cell>
          <cell r="F32" t="str">
            <v xml:space="preserve">Ananda Bagus Wida Kanaka baik dalam E.  Cukup dalam . </v>
          </cell>
        </row>
        <row r="33">
          <cell r="B33">
            <v>30</v>
          </cell>
          <cell r="C33" t="str">
            <v>DENI FIRYA ATHALLAH PRADINAYA</v>
          </cell>
          <cell r="D33">
            <v>78.8</v>
          </cell>
          <cell r="E33" t="str">
            <v>C</v>
          </cell>
          <cell r="F33" t="str">
            <v xml:space="preserve">Ananda Deni Firya Athallah Pradinaya baik dalam E.  Cukup dalam . </v>
          </cell>
        </row>
        <row r="34">
          <cell r="B34">
            <v>31</v>
          </cell>
          <cell r="C34" t="str">
            <v>DEWI GALUH MULANSARI</v>
          </cell>
          <cell r="D34">
            <v>78.8</v>
          </cell>
          <cell r="E34" t="str">
            <v>C</v>
          </cell>
          <cell r="F34" t="str">
            <v xml:space="preserve">Ananda Dewi Galuh Mulansari baik dalam E.  Cukup dalam . </v>
          </cell>
        </row>
        <row r="35">
          <cell r="B35">
            <v>32</v>
          </cell>
          <cell r="C35" t="str">
            <v>DIAN PUJI LESTARI</v>
          </cell>
          <cell r="D35">
            <v>78.8</v>
          </cell>
          <cell r="E35" t="str">
            <v>C</v>
          </cell>
          <cell r="F35" t="str">
            <v xml:space="preserve">Ananda Dian Puji Lestari baik dalam E.  Cukup dalam . </v>
          </cell>
        </row>
        <row r="36">
          <cell r="B36">
            <v>33</v>
          </cell>
          <cell r="C36" t="str">
            <v>Hafidz Langgeng Prasetyo</v>
          </cell>
          <cell r="D36">
            <v>78.8</v>
          </cell>
          <cell r="E36" t="str">
            <v>C</v>
          </cell>
          <cell r="F36" t="str">
            <v xml:space="preserve">Ananda Hafidz Langgeng Prasetyo baik dalam E.  Cukup dalam . </v>
          </cell>
        </row>
        <row r="37">
          <cell r="B37">
            <v>34</v>
          </cell>
          <cell r="C37" t="str">
            <v>JALU ARTHA AJI MANGGALA HANDOKO</v>
          </cell>
          <cell r="D37">
            <v>78.8</v>
          </cell>
          <cell r="E37" t="str">
            <v>C</v>
          </cell>
          <cell r="F37" t="str">
            <v xml:space="preserve">Ananda Jalu Artha Aji Manggala Handoko baik dalam E.  Cukup dalam . </v>
          </cell>
        </row>
        <row r="38">
          <cell r="B38">
            <v>35</v>
          </cell>
          <cell r="C38" t="str">
            <v>LAURENDHO RADIEFCA MURDIONO</v>
          </cell>
          <cell r="D38">
            <v>78.8</v>
          </cell>
          <cell r="E38" t="str">
            <v>C</v>
          </cell>
          <cell r="F38" t="str">
            <v xml:space="preserve">Ananda Laurendho Radiefca Murdiono baik dalam E.  Cukup dalam . </v>
          </cell>
        </row>
        <row r="39">
          <cell r="B39">
            <v>36</v>
          </cell>
          <cell r="C39" t="str">
            <v>MARSYA MAYDINA DWI RISQITA</v>
          </cell>
          <cell r="D39">
            <v>78.8</v>
          </cell>
          <cell r="E39" t="str">
            <v>C</v>
          </cell>
          <cell r="F39" t="str">
            <v xml:space="preserve">Ananda Marsya Maydina Dwi Risqita baik dalam E.  Cukup dalam . </v>
          </cell>
        </row>
        <row r="40">
          <cell r="B40">
            <v>37</v>
          </cell>
          <cell r="C40" t="str">
            <v>MILA SARASWATI</v>
          </cell>
          <cell r="D40">
            <v>78.8</v>
          </cell>
          <cell r="E40" t="str">
            <v>C</v>
          </cell>
          <cell r="F40" t="str">
            <v xml:space="preserve">Ananda Mila Saraswati baik dalam E.  Cukup dalam . </v>
          </cell>
        </row>
        <row r="41">
          <cell r="B41">
            <v>38</v>
          </cell>
          <cell r="C41" t="str">
            <v>MUHAMMAD ARKAN ALLY RACHMAD</v>
          </cell>
          <cell r="D41">
            <v>78.8</v>
          </cell>
          <cell r="E41" t="str">
            <v>C</v>
          </cell>
          <cell r="F41" t="str">
            <v xml:space="preserve">Ananda Muhammad Arkan Ally Rachmad baik dalam E.  Cukup dalam . </v>
          </cell>
        </row>
        <row r="42">
          <cell r="B42">
            <v>39</v>
          </cell>
          <cell r="C42" t="str">
            <v>MUHAMMAD REVIAN ABDULLOH FAQIH</v>
          </cell>
          <cell r="D42">
            <v>78.8</v>
          </cell>
          <cell r="E42" t="str">
            <v>C</v>
          </cell>
          <cell r="F42" t="str">
            <v xml:space="preserve">Ananda Muhammad Revian Abdulloh Faqih baik dalam E.  Cukup dalam . </v>
          </cell>
        </row>
        <row r="43">
          <cell r="B43">
            <v>40</v>
          </cell>
          <cell r="C43" t="str">
            <v>NABILA AYUNINGTIAS</v>
          </cell>
          <cell r="D43">
            <v>78.8</v>
          </cell>
          <cell r="E43" t="str">
            <v>C</v>
          </cell>
          <cell r="F43" t="str">
            <v xml:space="preserve">Ananda Nabila Ayuningtias baik dalam E.  Cukup dalam . </v>
          </cell>
        </row>
        <row r="44">
          <cell r="B44">
            <v>41</v>
          </cell>
          <cell r="C44" t="str">
            <v>NARESWARI MASAYU PUSPANINGRUM</v>
          </cell>
          <cell r="D44">
            <v>78.8</v>
          </cell>
          <cell r="E44" t="str">
            <v>C</v>
          </cell>
          <cell r="F44" t="str">
            <v xml:space="preserve">Ananda Nareswari Masayu Puspaningrum baik dalam E.  Cukup dalam . </v>
          </cell>
        </row>
        <row r="45">
          <cell r="B45">
            <v>42</v>
          </cell>
          <cell r="C45" t="str">
            <v>NOVA SASMYTA</v>
          </cell>
          <cell r="D45">
            <v>78.8</v>
          </cell>
          <cell r="E45" t="str">
            <v>C</v>
          </cell>
          <cell r="F45" t="str">
            <v xml:space="preserve">Ananda Nova Sasmyta baik dalam E.  Cukup dalam . </v>
          </cell>
        </row>
        <row r="46">
          <cell r="B46">
            <v>43</v>
          </cell>
          <cell r="C46" t="str">
            <v>RIDHA RAHMATUL AULA RIDWAN</v>
          </cell>
          <cell r="D46">
            <v>78.8</v>
          </cell>
          <cell r="E46" t="str">
            <v>C</v>
          </cell>
          <cell r="F46" t="str">
            <v xml:space="preserve">Ananda Ridha Rahmatul Aula Ridwan baik dalam E.  Cukup dalam . </v>
          </cell>
        </row>
        <row r="47">
          <cell r="B47">
            <v>44</v>
          </cell>
          <cell r="C47" t="str">
            <v>RIFDA SALSABILA PURNAMA</v>
          </cell>
          <cell r="D47">
            <v>78.8</v>
          </cell>
          <cell r="E47" t="str">
            <v>C</v>
          </cell>
          <cell r="F47" t="str">
            <v xml:space="preserve">Ananda Rifda Salsabila Purnama baik dalam E.  Cukup dalam . </v>
          </cell>
        </row>
        <row r="48">
          <cell r="B48">
            <v>45</v>
          </cell>
          <cell r="C48" t="str">
            <v>RIZKI INTAN KURNIAENDAH</v>
          </cell>
          <cell r="D48">
            <v>78.8</v>
          </cell>
          <cell r="E48" t="str">
            <v>C</v>
          </cell>
          <cell r="F48" t="str">
            <v xml:space="preserve">Ananda Rizki Intan Kurniaendah baik dalam E.  Cukup dalam . </v>
          </cell>
        </row>
        <row r="49">
          <cell r="B49">
            <v>46</v>
          </cell>
          <cell r="C49" t="str">
            <v>RIZKY FIRMANSYAH</v>
          </cell>
          <cell r="D49">
            <v>78.8</v>
          </cell>
          <cell r="E49" t="str">
            <v>C</v>
          </cell>
          <cell r="F49" t="str">
            <v xml:space="preserve">Ananda Rizky Firmansyah baik dalam E.  Cukup dalam . </v>
          </cell>
        </row>
        <row r="50">
          <cell r="B50">
            <v>47</v>
          </cell>
          <cell r="C50" t="str">
            <v>SAFIRA NUR LAYLA RAMADHANI</v>
          </cell>
          <cell r="D50">
            <v>78.8</v>
          </cell>
          <cell r="E50" t="str">
            <v>C</v>
          </cell>
          <cell r="F50" t="str">
            <v xml:space="preserve">Ananda Safira Nur Layla Ramadhani baik dalam E.  Cukup dalam . </v>
          </cell>
        </row>
        <row r="51">
          <cell r="B51">
            <v>48</v>
          </cell>
          <cell r="C51" t="str">
            <v>SHANASTRI RUFAIDA</v>
          </cell>
          <cell r="D51">
            <v>78.8</v>
          </cell>
          <cell r="E51" t="str">
            <v>C</v>
          </cell>
          <cell r="F51" t="str">
            <v xml:space="preserve">Ananda Shanastri Rufaida baik dalam E.  Cukup dalam . </v>
          </cell>
        </row>
        <row r="52">
          <cell r="B52">
            <v>49</v>
          </cell>
          <cell r="C52" t="str">
            <v>SHIAM SAHARA</v>
          </cell>
          <cell r="D52">
            <v>78.8</v>
          </cell>
          <cell r="E52" t="str">
            <v>C</v>
          </cell>
          <cell r="F52" t="str">
            <v xml:space="preserve">Ananda Shiam Sahara baik dalam E.  Cukup dalam . </v>
          </cell>
        </row>
        <row r="53">
          <cell r="B53">
            <v>50</v>
          </cell>
          <cell r="C53" t="str">
            <v>SUSAN APRILIA PUTRI</v>
          </cell>
          <cell r="D53">
            <v>78.8</v>
          </cell>
          <cell r="E53" t="str">
            <v>C</v>
          </cell>
          <cell r="F53" t="str">
            <v xml:space="preserve">Ananda Susan Aprilia Putri baik dalam E.  Cukup dalam . </v>
          </cell>
        </row>
      </sheetData>
      <sheetData sheetId="58"/>
      <sheetData sheetId="59">
        <row r="4">
          <cell r="B4">
            <v>1</v>
          </cell>
          <cell r="C4" t="str">
            <v>AZKA AFINA KHOIRUL IZA</v>
          </cell>
          <cell r="D4">
            <v>78.8</v>
          </cell>
          <cell r="E4" t="str">
            <v>C</v>
          </cell>
          <cell r="F4" t="str">
            <v xml:space="preserve">Ananda Azka Afina Khoirul Iza baik dalam Membaca ekspresif teks puisi modern.  Cukup dalam Menulis kalimat dengan menggunakan kata berimbuhan. </v>
          </cell>
        </row>
        <row r="5">
          <cell r="B5">
            <v>2</v>
          </cell>
          <cell r="C5" t="str">
            <v>BAGUS WIDA KANAKA</v>
          </cell>
          <cell r="D5">
            <v>78.8</v>
          </cell>
          <cell r="E5" t="str">
            <v>C</v>
          </cell>
          <cell r="F5" t="str">
            <v xml:space="preserve">Ananda Bagus Wida Kanaka baik dalam Membaca ekspresif teks puisi modern.  Cukup dalam Menulis kalimat dengan menggunakan kata berimbuhan. </v>
          </cell>
        </row>
        <row r="6">
          <cell r="B6">
            <v>3</v>
          </cell>
          <cell r="C6" t="str">
            <v>DENI FIRYA ATHALLAH PRADINAYA</v>
          </cell>
          <cell r="D6">
            <v>78.8</v>
          </cell>
          <cell r="E6" t="str">
            <v>C</v>
          </cell>
          <cell r="F6" t="str">
            <v xml:space="preserve">Ananda Deni Firya Athallah Pradinaya baik dalam Membaca ekspresif teks puisi modern.  Cukup dalam Menulis kalimat dengan menggunakan kata berimbuhan. </v>
          </cell>
        </row>
        <row r="7">
          <cell r="B7">
            <v>4</v>
          </cell>
          <cell r="C7" t="str">
            <v>DEWI GALUH MULANSARI</v>
          </cell>
          <cell r="D7">
            <v>81.428571428571431</v>
          </cell>
          <cell r="E7" t="str">
            <v>B</v>
          </cell>
          <cell r="F7" t="str">
            <v xml:space="preserve">Ananda Dewi Galuh Mulansari baik dalam Membaca ekspresif teks puisi modern.  Cukup dalam Menulis kalimat dengan menggunakan kata berimbuhan. </v>
          </cell>
        </row>
        <row r="8">
          <cell r="B8">
            <v>5</v>
          </cell>
          <cell r="C8" t="str">
            <v>DIAN PUJI LESTARI</v>
          </cell>
          <cell r="D8">
            <v>78.8</v>
          </cell>
          <cell r="E8" t="str">
            <v>C</v>
          </cell>
          <cell r="F8" t="str">
            <v xml:space="preserve">Ananda Dian Puji Lestari baik dalam Membaca ekspresif teks puisi modern.  Cukup dalam Menulis kalimat dengan menggunakan kata berimbuhan. </v>
          </cell>
        </row>
        <row r="9">
          <cell r="B9">
            <v>6</v>
          </cell>
          <cell r="C9" t="str">
            <v>Hafidz Langgeng Prasetyo</v>
          </cell>
          <cell r="D9">
            <v>78.8</v>
          </cell>
          <cell r="E9" t="str">
            <v>C</v>
          </cell>
          <cell r="F9" t="str">
            <v xml:space="preserve">Ananda Hafidz Langgeng Prasetyo baik dalam Membaca ekspresif teks puisi modern.  Cukup dalam Menulis kalimat dengan menggunakan kata berimbuhan. </v>
          </cell>
        </row>
        <row r="10">
          <cell r="B10">
            <v>7</v>
          </cell>
          <cell r="C10" t="str">
            <v>JALU ARTHA AJI MANGGALA HANDOKO</v>
          </cell>
          <cell r="D10">
            <v>78.8</v>
          </cell>
          <cell r="E10" t="str">
            <v>C</v>
          </cell>
          <cell r="F10" t="str">
            <v xml:space="preserve">Ananda Jalu Artha Aji Manggala Handoko baik dalam Membaca ekspresif teks puisi modern.  Cukup dalam Menulis kalimat dengan menggunakan kata berimbuhan. </v>
          </cell>
        </row>
        <row r="11">
          <cell r="B11">
            <v>8</v>
          </cell>
          <cell r="C11" t="str">
            <v>LAURENDHO RADIEFCA MURDIONO</v>
          </cell>
          <cell r="D11">
            <v>78.8</v>
          </cell>
          <cell r="E11" t="str">
            <v>C</v>
          </cell>
          <cell r="F11" t="str">
            <v xml:space="preserve">Ananda Laurendho Radiefca Murdiono baik dalam Membaca ekspresif teks puisi modern.  Cukup dalam Menulis kalimat dengan menggunakan kata berimbuhan. </v>
          </cell>
        </row>
        <row r="12">
          <cell r="B12">
            <v>9</v>
          </cell>
          <cell r="C12" t="str">
            <v>MARSYA MAYDINA DWI RISQITA</v>
          </cell>
          <cell r="D12">
            <v>78.8</v>
          </cell>
          <cell r="E12" t="str">
            <v>C</v>
          </cell>
          <cell r="F12" t="str">
            <v xml:space="preserve">Ananda Marsya Maydina Dwi Risqita baik dalam Membaca ekspresif teks puisi modern.  Cukup dalam Menulis kalimat dengan menggunakan kata berimbuhan. </v>
          </cell>
        </row>
        <row r="13">
          <cell r="B13">
            <v>10</v>
          </cell>
          <cell r="C13" t="str">
            <v>MILA SARASWATI</v>
          </cell>
          <cell r="D13">
            <v>78.8</v>
          </cell>
          <cell r="E13" t="str">
            <v>C</v>
          </cell>
          <cell r="F13" t="str">
            <v xml:space="preserve">Ananda Mila Saraswati baik dalam Membaca ekspresif teks puisi modern.  Cukup dalam Menulis kalimat dengan menggunakan kata berimbuhan. </v>
          </cell>
        </row>
        <row r="14">
          <cell r="B14">
            <v>11</v>
          </cell>
          <cell r="C14" t="str">
            <v>MUHAMMAD ARKAN ALLY RACHMAD</v>
          </cell>
          <cell r="D14">
            <v>78.8</v>
          </cell>
          <cell r="E14" t="str">
            <v>C</v>
          </cell>
          <cell r="F14" t="str">
            <v xml:space="preserve">Ananda Muhammad Arkan Ally Rachmad baik dalam Membaca ekspresif teks puisi modern.  Cukup dalam Menulis kalimat dengan menggunakan kata berimbuhan. </v>
          </cell>
        </row>
        <row r="15">
          <cell r="B15">
            <v>12</v>
          </cell>
          <cell r="C15" t="str">
            <v>MUHAMMAD REVIAN ABDULLOH FAQIH</v>
          </cell>
          <cell r="D15">
            <v>78.8</v>
          </cell>
          <cell r="E15" t="str">
            <v>C</v>
          </cell>
          <cell r="F15" t="str">
            <v xml:space="preserve">Ananda Muhammad Revian Abdulloh Faqih baik dalam Membaca ekspresif teks puisi modern.  Cukup dalam Menulis kalimat dengan menggunakan kata berimbuhan. </v>
          </cell>
        </row>
        <row r="16">
          <cell r="B16">
            <v>13</v>
          </cell>
          <cell r="C16" t="str">
            <v>NABILA AYUNINGTIAS</v>
          </cell>
          <cell r="D16">
            <v>78.8</v>
          </cell>
          <cell r="E16" t="str">
            <v>C</v>
          </cell>
          <cell r="F16" t="str">
            <v xml:space="preserve">Ananda Nabila Ayuningtias baik dalam Membaca ekspresif teks puisi modern.  Cukup dalam Menulis kalimat dengan menggunakan kata berimbuhan. </v>
          </cell>
        </row>
        <row r="17">
          <cell r="B17">
            <v>14</v>
          </cell>
          <cell r="C17" t="str">
            <v>NARESWARI MASAYU PUSPANINGRUM</v>
          </cell>
          <cell r="D17">
            <v>78.8</v>
          </cell>
          <cell r="E17" t="str">
            <v>C</v>
          </cell>
          <cell r="F17" t="str">
            <v xml:space="preserve">Ananda Nareswari Masayu Puspaningrum baik dalam Membaca ekspresif teks puisi modern.  Cukup dalam Menulis kalimat dengan menggunakan kata berimbuhan. </v>
          </cell>
        </row>
        <row r="18">
          <cell r="B18">
            <v>15</v>
          </cell>
          <cell r="C18" t="str">
            <v>NOVA SASMYTA</v>
          </cell>
          <cell r="D18">
            <v>78.8</v>
          </cell>
          <cell r="E18" t="str">
            <v>C</v>
          </cell>
          <cell r="F18" t="str">
            <v xml:space="preserve">Ananda Nova Sasmyta baik dalam Membaca ekspresif teks puisi modern.  Cukup dalam Menulis kalimat dengan menggunakan kata berimbuhan. </v>
          </cell>
        </row>
        <row r="19">
          <cell r="B19">
            <v>16</v>
          </cell>
          <cell r="C19" t="str">
            <v>RIDHA RAHMATUL AULA RIDWAN</v>
          </cell>
          <cell r="D19">
            <v>78.8</v>
          </cell>
          <cell r="E19" t="str">
            <v>C</v>
          </cell>
          <cell r="F19" t="str">
            <v xml:space="preserve">Ananda Ridha Rahmatul Aula Ridwan baik dalam Membaca ekspresif teks puisi modern.  Cukup dalam Menulis kalimat dengan menggunakan kata berimbuhan. </v>
          </cell>
        </row>
        <row r="20">
          <cell r="B20">
            <v>17</v>
          </cell>
          <cell r="C20" t="str">
            <v>RIFDA SALSABILA PURNAMA</v>
          </cell>
          <cell r="D20">
            <v>78.8</v>
          </cell>
          <cell r="E20" t="str">
            <v>C</v>
          </cell>
          <cell r="F20" t="str">
            <v xml:space="preserve">Ananda Rifda Salsabila Purnama baik dalam Membaca ekspresif teks puisi modern.  Cukup dalam Menulis kalimat dengan menggunakan kata berimbuhan. </v>
          </cell>
        </row>
        <row r="21">
          <cell r="B21">
            <v>18</v>
          </cell>
          <cell r="C21" t="str">
            <v>RIZKI INTAN KURNIAENDAH</v>
          </cell>
          <cell r="D21">
            <v>78.8</v>
          </cell>
          <cell r="E21" t="str">
            <v>C</v>
          </cell>
          <cell r="F21" t="str">
            <v xml:space="preserve">Ananda Rizki Intan Kurniaendah baik dalam Membaca ekspresif teks puisi modern.  Cukup dalam Menulis kalimat dengan menggunakan kata berimbuhan. </v>
          </cell>
        </row>
        <row r="22">
          <cell r="B22">
            <v>19</v>
          </cell>
          <cell r="C22" t="str">
            <v>RIZKY FIRMANSYAH</v>
          </cell>
          <cell r="D22">
            <v>78.8</v>
          </cell>
          <cell r="E22" t="str">
            <v>C</v>
          </cell>
          <cell r="F22" t="str">
            <v xml:space="preserve">Ananda Rizky Firmansyah baik dalam Membaca ekspresif teks puisi modern.  Cukup dalam Menulis kalimat dengan menggunakan kata berimbuhan. </v>
          </cell>
        </row>
        <row r="23">
          <cell r="B23">
            <v>20</v>
          </cell>
          <cell r="C23" t="str">
            <v>SAFIRA NUR LAYLA RAMADHANI</v>
          </cell>
          <cell r="D23">
            <v>78.8</v>
          </cell>
          <cell r="E23" t="str">
            <v>C</v>
          </cell>
          <cell r="F23" t="str">
            <v xml:space="preserve">Ananda Safira Nur Layla Ramadhani baik dalam Membaca ekspresif teks puisi modern.  Cukup dalam Menulis kalimat dengan menggunakan kata berimbuhan. </v>
          </cell>
        </row>
        <row r="24">
          <cell r="B24">
            <v>21</v>
          </cell>
          <cell r="C24" t="str">
            <v>SHANASTRI RUFAIDA</v>
          </cell>
          <cell r="D24">
            <v>78.8</v>
          </cell>
          <cell r="E24" t="str">
            <v>C</v>
          </cell>
          <cell r="F24" t="str">
            <v xml:space="preserve">Ananda Shanastri Rufaida baik dalam Membaca ekspresif teks puisi modern.  Cukup dalam Menulis kalimat dengan menggunakan kata berimbuhan. </v>
          </cell>
        </row>
        <row r="25">
          <cell r="B25">
            <v>22</v>
          </cell>
          <cell r="C25" t="str">
            <v>SHIAM SAHARA</v>
          </cell>
          <cell r="D25">
            <v>78.8</v>
          </cell>
          <cell r="E25" t="str">
            <v>C</v>
          </cell>
          <cell r="F25" t="str">
            <v xml:space="preserve">Ananda Shiam Sahara baik dalam Membaca ekspresif teks puisi modern.  Cukup dalam Menulis kalimat dengan menggunakan kata berimbuhan. </v>
          </cell>
        </row>
        <row r="26">
          <cell r="B26">
            <v>23</v>
          </cell>
          <cell r="C26" t="str">
            <v>SUSAN APRILIA PUTRI</v>
          </cell>
          <cell r="D26">
            <v>78.8</v>
          </cell>
          <cell r="E26" t="str">
            <v>C</v>
          </cell>
          <cell r="F26" t="str">
            <v xml:space="preserve">Ananda Susan Aprilia Putri baik dalam Membaca ekspresif teks puisi modern.  Cukup dalam Menulis kalimat dengan menggunakan kata berimbuhan. </v>
          </cell>
        </row>
        <row r="27">
          <cell r="B27">
            <v>24</v>
          </cell>
          <cell r="C27" t="str">
            <v>SYIFAUL CHUSNA BANATU ROHMI HADI</v>
          </cell>
          <cell r="D27">
            <v>78.8</v>
          </cell>
          <cell r="E27" t="str">
            <v>C</v>
          </cell>
          <cell r="F27" t="str">
            <v xml:space="preserve">Ananda Syifaul Chusna Banatu Rohmi Hadi baik dalam Membaca ekspresif teks puisi modern.  Cukup dalam Menulis kalimat dengan menggunakan kata berimbuhan. </v>
          </cell>
        </row>
        <row r="28">
          <cell r="B28">
            <v>25</v>
          </cell>
          <cell r="C28" t="str">
            <v>VANESSA VICKY AYU LESTARI</v>
          </cell>
          <cell r="D28">
            <v>78.8</v>
          </cell>
          <cell r="E28" t="str">
            <v>C</v>
          </cell>
          <cell r="F28" t="str">
            <v xml:space="preserve">Ananda Vanessa Vicky Ayu Lestari baik dalam Membaca ekspresif teks puisi modern.  Cukup dalam Menulis kalimat dengan menggunakan kata berimbuhan. </v>
          </cell>
        </row>
        <row r="29">
          <cell r="B29">
            <v>26</v>
          </cell>
          <cell r="C29" t="str">
            <v>WIBI NUR FIRMANSYAH</v>
          </cell>
          <cell r="D29">
            <v>78.8</v>
          </cell>
          <cell r="E29" t="str">
            <v>C</v>
          </cell>
          <cell r="F29" t="str">
            <v xml:space="preserve">Ananda Wibi Nur Firmansyah baik dalam Membaca ekspresif teks puisi modern.  Cukup dalam Menulis kalimat dengan menggunakan kata berimbuhan. </v>
          </cell>
        </row>
        <row r="30">
          <cell r="B30">
            <v>27</v>
          </cell>
          <cell r="C30" t="str">
            <v>ZULFIDA NURUL MAZIDAH</v>
          </cell>
          <cell r="D30">
            <v>78.8</v>
          </cell>
          <cell r="E30" t="str">
            <v>C</v>
          </cell>
          <cell r="F30" t="str">
            <v xml:space="preserve">Ananda Zulfida Nurul Mazidah baik dalam Membaca ekspresif teks puisi modern.  Cukup dalam Menulis kalimat dengan menggunakan kata berimbuhan. </v>
          </cell>
        </row>
        <row r="31">
          <cell r="B31">
            <v>28</v>
          </cell>
          <cell r="C31" t="str">
            <v>AZKA AFINA KHOIRUL IZA</v>
          </cell>
          <cell r="D31">
            <v>78.8</v>
          </cell>
          <cell r="E31" t="str">
            <v>C</v>
          </cell>
          <cell r="F31" t="str">
            <v xml:space="preserve">Ananda Azka Afina Khoirul Iza baik dalam Membaca ekspresif teks puisi modern.  Cukup dalam Menulis kalimat dengan menggunakan kata berimbuhan. </v>
          </cell>
        </row>
        <row r="32">
          <cell r="B32">
            <v>29</v>
          </cell>
          <cell r="C32" t="str">
            <v>BAGUS WIDA KANAKA</v>
          </cell>
          <cell r="D32">
            <v>78.8</v>
          </cell>
          <cell r="E32" t="str">
            <v>C</v>
          </cell>
          <cell r="F32" t="str">
            <v xml:space="preserve">Ananda Bagus Wida Kanaka baik dalam Membaca ekspresif teks puisi modern.  Cukup dalam Menulis kalimat dengan menggunakan kata berimbuhan. </v>
          </cell>
        </row>
        <row r="33">
          <cell r="B33">
            <v>30</v>
          </cell>
          <cell r="C33" t="str">
            <v>DENI FIRYA ATHALLAH PRADINAYA</v>
          </cell>
          <cell r="D33">
            <v>78.8</v>
          </cell>
          <cell r="E33" t="str">
            <v>C</v>
          </cell>
          <cell r="F33" t="str">
            <v xml:space="preserve">Ananda Deni Firya Athallah Pradinaya baik dalam Membaca ekspresif teks puisi modern.  Cukup dalam Menulis kalimat dengan menggunakan kata berimbuhan. </v>
          </cell>
        </row>
        <row r="34">
          <cell r="B34">
            <v>31</v>
          </cell>
          <cell r="C34" t="str">
            <v>DEWI GALUH MULANSARI</v>
          </cell>
          <cell r="D34">
            <v>78.8</v>
          </cell>
          <cell r="E34" t="str">
            <v>C</v>
          </cell>
          <cell r="F34" t="str">
            <v xml:space="preserve">Ananda Dewi Galuh Mulansari baik dalam Membaca ekspresif teks puisi modern.  Cukup dalam Menulis kalimat dengan menggunakan kata berimbuhan. </v>
          </cell>
        </row>
        <row r="35">
          <cell r="B35">
            <v>32</v>
          </cell>
          <cell r="C35" t="str">
            <v>DIAN PUJI LESTARI</v>
          </cell>
          <cell r="D35">
            <v>78.8</v>
          </cell>
          <cell r="E35" t="str">
            <v>C</v>
          </cell>
          <cell r="F35" t="str">
            <v xml:space="preserve">Ananda Dian Puji Lestari baik dalam Membaca ekspresif teks puisi modern.  Cukup dalam Menulis kalimat dengan menggunakan kata berimbuhan. </v>
          </cell>
        </row>
        <row r="36">
          <cell r="B36">
            <v>33</v>
          </cell>
          <cell r="C36" t="str">
            <v>Hafidz Langgeng Prasetyo</v>
          </cell>
          <cell r="D36">
            <v>78.8</v>
          </cell>
          <cell r="E36" t="str">
            <v>C</v>
          </cell>
          <cell r="F36" t="str">
            <v xml:space="preserve">Ananda Hafidz Langgeng Prasetyo baik dalam Membaca ekspresif teks puisi modern.  Cukup dalam Menulis kalimat dengan menggunakan kata berimbuhan. </v>
          </cell>
        </row>
        <row r="37">
          <cell r="B37">
            <v>34</v>
          </cell>
          <cell r="C37" t="str">
            <v>JALU ARTHA AJI MANGGALA HANDOKO</v>
          </cell>
          <cell r="D37">
            <v>78.8</v>
          </cell>
          <cell r="E37" t="str">
            <v>C</v>
          </cell>
          <cell r="F37" t="str">
            <v xml:space="preserve">Ananda Jalu Artha Aji Manggala Handoko baik dalam Membaca ekspresif teks puisi modern.  Cukup dalam Menulis kalimat dengan menggunakan kata berimbuhan. </v>
          </cell>
        </row>
        <row r="38">
          <cell r="B38">
            <v>35</v>
          </cell>
          <cell r="C38" t="str">
            <v>LAURENDHO RADIEFCA MURDIONO</v>
          </cell>
          <cell r="D38">
            <v>78.8</v>
          </cell>
          <cell r="E38" t="str">
            <v>C</v>
          </cell>
          <cell r="F38" t="str">
            <v xml:space="preserve">Ananda Laurendho Radiefca Murdiono baik dalam Membaca ekspresif teks puisi modern.  Cukup dalam Menulis kalimat dengan menggunakan kata berimbuhan. </v>
          </cell>
        </row>
        <row r="39">
          <cell r="B39">
            <v>36</v>
          </cell>
          <cell r="C39" t="str">
            <v>MARSYA MAYDINA DWI RISQITA</v>
          </cell>
          <cell r="D39">
            <v>78.8</v>
          </cell>
          <cell r="E39" t="str">
            <v>C</v>
          </cell>
          <cell r="F39" t="str">
            <v xml:space="preserve">Ananda Marsya Maydina Dwi Risqita baik dalam Membaca ekspresif teks puisi modern.  Cukup dalam Menulis kalimat dengan menggunakan kata berimbuhan. </v>
          </cell>
        </row>
        <row r="40">
          <cell r="B40">
            <v>37</v>
          </cell>
          <cell r="C40" t="str">
            <v>MILA SARASWATI</v>
          </cell>
          <cell r="D40">
            <v>78.8</v>
          </cell>
          <cell r="E40" t="str">
            <v>C</v>
          </cell>
          <cell r="F40" t="str">
            <v xml:space="preserve">Ananda Mila Saraswati baik dalam Membaca ekspresif teks puisi modern.  Cukup dalam Menulis kalimat dengan menggunakan kata berimbuhan. </v>
          </cell>
        </row>
        <row r="41">
          <cell r="B41">
            <v>38</v>
          </cell>
          <cell r="C41" t="str">
            <v>MUHAMMAD ARKAN ALLY RACHMAD</v>
          </cell>
          <cell r="D41">
            <v>78.8</v>
          </cell>
          <cell r="E41" t="str">
            <v>C</v>
          </cell>
          <cell r="F41" t="str">
            <v xml:space="preserve">Ananda Muhammad Arkan Ally Rachmad baik dalam Membaca ekspresif teks puisi modern.  Cukup dalam Menulis kalimat dengan menggunakan kata berimbuhan. </v>
          </cell>
        </row>
        <row r="42">
          <cell r="B42">
            <v>39</v>
          </cell>
          <cell r="C42" t="str">
            <v>MUHAMMAD REVIAN ABDULLOH FAQIH</v>
          </cell>
          <cell r="D42">
            <v>78.8</v>
          </cell>
          <cell r="E42" t="str">
            <v>C</v>
          </cell>
          <cell r="F42" t="str">
            <v xml:space="preserve">Ananda Muhammad Revian Abdulloh Faqih baik dalam Membaca ekspresif teks puisi modern.  Cukup dalam Menulis kalimat dengan menggunakan kata berimbuhan. </v>
          </cell>
        </row>
        <row r="43">
          <cell r="B43">
            <v>40</v>
          </cell>
          <cell r="C43" t="str">
            <v>NABILA AYUNINGTIAS</v>
          </cell>
          <cell r="D43">
            <v>78.8</v>
          </cell>
          <cell r="E43" t="str">
            <v>C</v>
          </cell>
          <cell r="F43" t="str">
            <v xml:space="preserve">Ananda Nabila Ayuningtias baik dalam Membaca ekspresif teks puisi modern.  Cukup dalam Menulis kalimat dengan menggunakan kata berimbuhan. </v>
          </cell>
        </row>
        <row r="44">
          <cell r="B44">
            <v>41</v>
          </cell>
          <cell r="C44" t="str">
            <v>NARESWARI MASAYU PUSPANINGRUM</v>
          </cell>
          <cell r="D44">
            <v>78.8</v>
          </cell>
          <cell r="E44" t="str">
            <v>C</v>
          </cell>
          <cell r="F44" t="str">
            <v xml:space="preserve">Ananda Nareswari Masayu Puspaningrum baik dalam Membaca ekspresif teks puisi modern.  Cukup dalam Menulis kalimat dengan menggunakan kata berimbuhan. </v>
          </cell>
        </row>
        <row r="45">
          <cell r="B45">
            <v>42</v>
          </cell>
          <cell r="C45" t="str">
            <v>NOVA SASMYTA</v>
          </cell>
          <cell r="D45">
            <v>78.8</v>
          </cell>
          <cell r="E45" t="str">
            <v>C</v>
          </cell>
          <cell r="F45" t="str">
            <v xml:space="preserve">Ananda Nova Sasmyta baik dalam Membaca ekspresif teks puisi modern.  Cukup dalam Menulis kalimat dengan menggunakan kata berimbuhan. </v>
          </cell>
        </row>
        <row r="46">
          <cell r="B46">
            <v>43</v>
          </cell>
          <cell r="C46" t="str">
            <v>RIDHA RAHMATUL AULA RIDWAN</v>
          </cell>
          <cell r="D46">
            <v>78.8</v>
          </cell>
          <cell r="E46" t="str">
            <v>C</v>
          </cell>
          <cell r="F46" t="str">
            <v xml:space="preserve">Ananda Ridha Rahmatul Aula Ridwan baik dalam Membaca ekspresif teks puisi modern.  Cukup dalam Menulis kalimat dengan menggunakan kata berimbuhan. </v>
          </cell>
        </row>
        <row r="47">
          <cell r="B47">
            <v>44</v>
          </cell>
          <cell r="C47" t="str">
            <v>RIFDA SALSABILA PURNAMA</v>
          </cell>
          <cell r="D47">
            <v>78.8</v>
          </cell>
          <cell r="E47" t="str">
            <v>C</v>
          </cell>
          <cell r="F47" t="str">
            <v xml:space="preserve">Ananda Rifda Salsabila Purnama baik dalam Membaca ekspresif teks puisi modern.  Cukup dalam Menulis kalimat dengan menggunakan kata berimbuhan. </v>
          </cell>
        </row>
        <row r="48">
          <cell r="B48">
            <v>45</v>
          </cell>
          <cell r="C48" t="str">
            <v>RIZKI INTAN KURNIAENDAH</v>
          </cell>
          <cell r="D48">
            <v>78.8</v>
          </cell>
          <cell r="E48" t="str">
            <v>C</v>
          </cell>
          <cell r="F48" t="str">
            <v xml:space="preserve">Ananda Rizki Intan Kurniaendah baik dalam Membaca ekspresif teks puisi modern.  Cukup dalam Menulis kalimat dengan menggunakan kata berimbuhan. </v>
          </cell>
        </row>
        <row r="49">
          <cell r="B49">
            <v>46</v>
          </cell>
          <cell r="C49" t="str">
            <v>RIZKY FIRMANSYAH</v>
          </cell>
          <cell r="D49">
            <v>78.8</v>
          </cell>
          <cell r="E49" t="str">
            <v>C</v>
          </cell>
          <cell r="F49" t="str">
            <v xml:space="preserve">Ananda Rizky Firmansyah baik dalam Membaca ekspresif teks puisi modern.  Cukup dalam Menulis kalimat dengan menggunakan kata berimbuhan. </v>
          </cell>
        </row>
        <row r="50">
          <cell r="B50">
            <v>47</v>
          </cell>
          <cell r="C50" t="str">
            <v>SAFIRA NUR LAYLA RAMADHANI</v>
          </cell>
          <cell r="D50">
            <v>78.8</v>
          </cell>
          <cell r="E50" t="str">
            <v>C</v>
          </cell>
          <cell r="F50" t="str">
            <v xml:space="preserve">Ananda Safira Nur Layla Ramadhani baik dalam Membaca ekspresif teks puisi modern.  Cukup dalam Menulis kalimat dengan menggunakan kata berimbuhan. </v>
          </cell>
        </row>
        <row r="51">
          <cell r="B51">
            <v>48</v>
          </cell>
          <cell r="C51" t="str">
            <v>SHANASTRI RUFAIDA</v>
          </cell>
          <cell r="D51">
            <v>78.8</v>
          </cell>
          <cell r="E51" t="str">
            <v>C</v>
          </cell>
          <cell r="F51" t="str">
            <v xml:space="preserve">Ananda Shanastri Rufaida baik dalam Membaca ekspresif teks puisi modern.  Cukup dalam Menulis kalimat dengan menggunakan kata berimbuhan. </v>
          </cell>
        </row>
        <row r="52">
          <cell r="B52">
            <v>49</v>
          </cell>
          <cell r="C52" t="str">
            <v>SHIAM SAHARA</v>
          </cell>
          <cell r="D52">
            <v>78.8</v>
          </cell>
          <cell r="E52" t="str">
            <v>C</v>
          </cell>
          <cell r="F52" t="str">
            <v xml:space="preserve">Ananda Shiam Sahara baik dalam Membaca ekspresif teks puisi modern.  Cukup dalam Menulis kalimat dengan menggunakan kata berimbuhan. </v>
          </cell>
        </row>
        <row r="53">
          <cell r="B53">
            <v>50</v>
          </cell>
          <cell r="C53" t="str">
            <v>SUSAN APRILIA PUTRI</v>
          </cell>
          <cell r="D53">
            <v>78.8</v>
          </cell>
          <cell r="E53" t="str">
            <v>C</v>
          </cell>
          <cell r="F53" t="str">
            <v xml:space="preserve">Ananda Susan Aprilia Putri baik dalam Membaca ekspresif teks puisi modern.  Cukup dalam Menulis kalimat dengan menggunakan kata berimbuhan. </v>
          </cell>
        </row>
      </sheetData>
      <sheetData sheetId="60"/>
      <sheetData sheetId="61"/>
      <sheetData sheetId="62"/>
      <sheetData sheetId="63"/>
      <sheetData sheetId="64"/>
      <sheetData sheetId="65"/>
      <sheetData sheetId="66"/>
      <sheetData sheetId="67"/>
      <sheetData sheetId="6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DESKRIPSI PROYEK"/>
      <sheetName val="PROFIL"/>
      <sheetName val="IDENTITAS"/>
      <sheetName val="Data Siswa"/>
      <sheetName val="ISI1"/>
      <sheetName val="PROYEK1"/>
      <sheetName val="PENILAIAN1"/>
      <sheetName val="CAT1"/>
      <sheetName val="RAPOR"/>
      <sheetName val="ISI2"/>
      <sheetName val="PROYEK2"/>
      <sheetName val="PENILAIAN2"/>
      <sheetName val="ISI3"/>
      <sheetName val="PROYEK3"/>
      <sheetName val="PENILAIAN3"/>
      <sheetName val="ISI4"/>
      <sheetName val="PROYEK4"/>
      <sheetName val="PENILAIAN4"/>
      <sheetName val="ISI5"/>
      <sheetName val="PROYEK5"/>
      <sheetName val="PENILAIAN5"/>
      <sheetName val="ISI6"/>
      <sheetName val="PROYEK6"/>
      <sheetName val="PENILAIAN6"/>
      <sheetName val="DIMEL"/>
      <sheetName val="ELSUBFASE"/>
      <sheetName val="RAWDATA"/>
    </sheetNames>
    <sheetDataSet>
      <sheetData sheetId="0"/>
      <sheetData sheetId="1"/>
      <sheetData sheetId="2"/>
      <sheetData sheetId="3">
        <row r="5">
          <cell r="H5" t="str">
            <v>PETA</v>
          </cell>
        </row>
        <row r="9">
          <cell r="H9">
            <v>0</v>
          </cell>
        </row>
      </sheetData>
      <sheetData sheetId="4"/>
      <sheetData sheetId="5"/>
      <sheetData sheetId="6"/>
      <sheetData sheetId="7"/>
      <sheetData sheetId="8"/>
      <sheetData sheetId="9"/>
      <sheetData sheetId="10"/>
      <sheetData sheetId="11"/>
      <sheetData sheetId="12"/>
      <sheetData sheetId="13"/>
      <sheetData sheetId="14">
        <row r="13">
          <cell r="C13">
            <v>0</v>
          </cell>
          <cell r="K13">
            <v>0</v>
          </cell>
          <cell r="P13" t="e">
            <v>#N/A</v>
          </cell>
        </row>
        <row r="19">
          <cell r="C19">
            <v>0</v>
          </cell>
          <cell r="K19">
            <v>0</v>
          </cell>
          <cell r="P19" t="e">
            <v>#N/A</v>
          </cell>
        </row>
        <row r="25">
          <cell r="C25">
            <v>0</v>
          </cell>
          <cell r="K25">
            <v>0</v>
          </cell>
          <cell r="P25" t="e">
            <v>#N/A</v>
          </cell>
        </row>
        <row r="31">
          <cell r="C31">
            <v>0</v>
          </cell>
          <cell r="K31">
            <v>0</v>
          </cell>
          <cell r="P31" t="e">
            <v>#N/A</v>
          </cell>
        </row>
        <row r="37">
          <cell r="C37">
            <v>0</v>
          </cell>
          <cell r="K37">
            <v>0</v>
          </cell>
          <cell r="P37" t="e">
            <v>#N/A</v>
          </cell>
        </row>
        <row r="43">
          <cell r="C43">
            <v>0</v>
          </cell>
          <cell r="K43">
            <v>0</v>
          </cell>
          <cell r="P43" t="e">
            <v>#N/A</v>
          </cell>
        </row>
        <row r="49">
          <cell r="C49">
            <v>0</v>
          </cell>
          <cell r="K49">
            <v>0</v>
          </cell>
          <cell r="P49" t="e">
            <v>#N/A</v>
          </cell>
        </row>
      </sheetData>
      <sheetData sheetId="15">
        <row r="14">
          <cell r="C14">
            <v>1</v>
          </cell>
          <cell r="D14" t="str">
            <v>SISWA 1</v>
          </cell>
          <cell r="E14">
            <v>1</v>
          </cell>
          <cell r="F14">
            <v>1</v>
          </cell>
          <cell r="G14">
            <v>1</v>
          </cell>
          <cell r="H14">
            <v>1</v>
          </cell>
          <cell r="I14">
            <v>1</v>
          </cell>
          <cell r="J14">
            <v>1</v>
          </cell>
          <cell r="K14">
            <v>1</v>
          </cell>
          <cell r="L14">
            <v>1</v>
          </cell>
          <cell r="M14">
            <v>1</v>
          </cell>
          <cell r="N14">
            <v>1</v>
          </cell>
          <cell r="O14">
            <v>1</v>
          </cell>
          <cell r="P14">
            <v>1</v>
          </cell>
          <cell r="Q14">
            <v>1</v>
          </cell>
          <cell r="R14">
            <v>1</v>
          </cell>
          <cell r="S14">
            <v>1</v>
          </cell>
          <cell r="T14">
            <v>1</v>
          </cell>
          <cell r="U14">
            <v>1</v>
          </cell>
          <cell r="V14">
            <v>1</v>
          </cell>
          <cell r="W14">
            <v>1</v>
          </cell>
          <cell r="X14">
            <v>1</v>
          </cell>
          <cell r="Y14">
            <v>1</v>
          </cell>
          <cell r="Z14">
            <v>1</v>
          </cell>
          <cell r="AA14">
            <v>1</v>
          </cell>
          <cell r="AB14">
            <v>1</v>
          </cell>
          <cell r="AC14">
            <v>1</v>
          </cell>
          <cell r="AD14">
            <v>1</v>
          </cell>
          <cell r="AE14">
            <v>1</v>
          </cell>
          <cell r="AF14">
            <v>1</v>
          </cell>
        </row>
        <row r="15">
          <cell r="C15">
            <v>2</v>
          </cell>
          <cell r="D15" t="str">
            <v>SISWA 2</v>
          </cell>
          <cell r="E15">
            <v>2</v>
          </cell>
          <cell r="F15">
            <v>2</v>
          </cell>
          <cell r="G15">
            <v>2</v>
          </cell>
          <cell r="H15">
            <v>2</v>
          </cell>
          <cell r="I15">
            <v>2</v>
          </cell>
          <cell r="J15">
            <v>2</v>
          </cell>
          <cell r="K15">
            <v>2</v>
          </cell>
          <cell r="L15">
            <v>2</v>
          </cell>
          <cell r="M15">
            <v>2</v>
          </cell>
          <cell r="N15">
            <v>2</v>
          </cell>
          <cell r="O15">
            <v>2</v>
          </cell>
          <cell r="P15">
            <v>2</v>
          </cell>
          <cell r="Q15">
            <v>2</v>
          </cell>
          <cell r="R15">
            <v>2</v>
          </cell>
          <cell r="S15">
            <v>2</v>
          </cell>
          <cell r="T15">
            <v>2</v>
          </cell>
          <cell r="U15">
            <v>2</v>
          </cell>
          <cell r="V15">
            <v>2</v>
          </cell>
          <cell r="W15">
            <v>2</v>
          </cell>
          <cell r="X15">
            <v>2</v>
          </cell>
          <cell r="Y15">
            <v>2</v>
          </cell>
          <cell r="Z15">
            <v>2</v>
          </cell>
          <cell r="AA15">
            <v>2</v>
          </cell>
          <cell r="AB15">
            <v>2</v>
          </cell>
          <cell r="AC15">
            <v>2</v>
          </cell>
          <cell r="AD15">
            <v>2</v>
          </cell>
          <cell r="AE15">
            <v>2</v>
          </cell>
          <cell r="AF15">
            <v>2</v>
          </cell>
        </row>
        <row r="16">
          <cell r="C16">
            <v>3</v>
          </cell>
          <cell r="D16" t="str">
            <v>SISWA 3</v>
          </cell>
          <cell r="E16">
            <v>3</v>
          </cell>
          <cell r="F16">
            <v>3</v>
          </cell>
          <cell r="G16">
            <v>3</v>
          </cell>
          <cell r="H16">
            <v>3</v>
          </cell>
          <cell r="I16">
            <v>3</v>
          </cell>
          <cell r="J16">
            <v>3</v>
          </cell>
          <cell r="K16">
            <v>3</v>
          </cell>
          <cell r="L16">
            <v>3</v>
          </cell>
          <cell r="M16">
            <v>3</v>
          </cell>
          <cell r="N16">
            <v>3</v>
          </cell>
          <cell r="O16">
            <v>3</v>
          </cell>
          <cell r="P16">
            <v>3</v>
          </cell>
          <cell r="Q16">
            <v>3</v>
          </cell>
          <cell r="R16">
            <v>3</v>
          </cell>
          <cell r="S16">
            <v>3</v>
          </cell>
          <cell r="T16">
            <v>3</v>
          </cell>
          <cell r="U16">
            <v>3</v>
          </cell>
          <cell r="V16">
            <v>3</v>
          </cell>
          <cell r="W16">
            <v>3</v>
          </cell>
          <cell r="X16">
            <v>3</v>
          </cell>
          <cell r="Y16">
            <v>3</v>
          </cell>
          <cell r="Z16">
            <v>3</v>
          </cell>
          <cell r="AA16">
            <v>3</v>
          </cell>
          <cell r="AB16">
            <v>3</v>
          </cell>
          <cell r="AC16">
            <v>3</v>
          </cell>
          <cell r="AD16">
            <v>3</v>
          </cell>
          <cell r="AE16">
            <v>3</v>
          </cell>
          <cell r="AF16">
            <v>3</v>
          </cell>
        </row>
        <row r="17">
          <cell r="C17">
            <v>4</v>
          </cell>
          <cell r="D17" t="str">
            <v>SISWA 4</v>
          </cell>
          <cell r="E17">
            <v>4</v>
          </cell>
          <cell r="F17">
            <v>4</v>
          </cell>
          <cell r="G17">
            <v>4</v>
          </cell>
          <cell r="H17">
            <v>4</v>
          </cell>
          <cell r="I17">
            <v>4</v>
          </cell>
          <cell r="J17">
            <v>4</v>
          </cell>
          <cell r="K17">
            <v>4</v>
          </cell>
          <cell r="L17">
            <v>4</v>
          </cell>
          <cell r="M17">
            <v>4</v>
          </cell>
          <cell r="N17">
            <v>4</v>
          </cell>
          <cell r="O17">
            <v>4</v>
          </cell>
          <cell r="P17">
            <v>4</v>
          </cell>
          <cell r="Q17">
            <v>4</v>
          </cell>
          <cell r="R17">
            <v>4</v>
          </cell>
          <cell r="S17">
            <v>4</v>
          </cell>
          <cell r="T17">
            <v>4</v>
          </cell>
          <cell r="U17">
            <v>4</v>
          </cell>
          <cell r="V17">
            <v>4</v>
          </cell>
          <cell r="W17">
            <v>4</v>
          </cell>
          <cell r="X17">
            <v>4</v>
          </cell>
          <cell r="Y17">
            <v>4</v>
          </cell>
          <cell r="Z17">
            <v>4</v>
          </cell>
          <cell r="AA17">
            <v>4</v>
          </cell>
          <cell r="AB17">
            <v>4</v>
          </cell>
          <cell r="AC17">
            <v>4</v>
          </cell>
          <cell r="AD17">
            <v>4</v>
          </cell>
          <cell r="AE17">
            <v>4</v>
          </cell>
          <cell r="AF17">
            <v>4</v>
          </cell>
        </row>
        <row r="18">
          <cell r="C18">
            <v>5</v>
          </cell>
          <cell r="D18" t="str">
            <v>SISWA 5</v>
          </cell>
          <cell r="E18">
            <v>5</v>
          </cell>
          <cell r="F18">
            <v>5</v>
          </cell>
          <cell r="G18">
            <v>5</v>
          </cell>
          <cell r="H18">
            <v>5</v>
          </cell>
          <cell r="I18">
            <v>5</v>
          </cell>
          <cell r="J18">
            <v>5</v>
          </cell>
          <cell r="K18">
            <v>5</v>
          </cell>
          <cell r="L18">
            <v>5</v>
          </cell>
          <cell r="M18">
            <v>5</v>
          </cell>
          <cell r="N18">
            <v>5</v>
          </cell>
          <cell r="O18">
            <v>5</v>
          </cell>
          <cell r="P18">
            <v>5</v>
          </cell>
          <cell r="Q18">
            <v>5</v>
          </cell>
          <cell r="R18">
            <v>5</v>
          </cell>
          <cell r="S18">
            <v>5</v>
          </cell>
          <cell r="T18">
            <v>5</v>
          </cell>
          <cell r="U18">
            <v>5</v>
          </cell>
          <cell r="V18">
            <v>5</v>
          </cell>
          <cell r="W18">
            <v>5</v>
          </cell>
          <cell r="X18">
            <v>5</v>
          </cell>
          <cell r="Y18">
            <v>5</v>
          </cell>
          <cell r="Z18">
            <v>5</v>
          </cell>
          <cell r="AA18">
            <v>5</v>
          </cell>
          <cell r="AB18">
            <v>5</v>
          </cell>
          <cell r="AC18">
            <v>5</v>
          </cell>
          <cell r="AD18">
            <v>5</v>
          </cell>
          <cell r="AE18">
            <v>5</v>
          </cell>
          <cell r="AF18">
            <v>5</v>
          </cell>
        </row>
        <row r="19">
          <cell r="C19">
            <v>6</v>
          </cell>
          <cell r="D19" t="str">
            <v>SISWA 6</v>
          </cell>
          <cell r="E19">
            <v>6</v>
          </cell>
          <cell r="F19">
            <v>6</v>
          </cell>
          <cell r="G19">
            <v>6</v>
          </cell>
          <cell r="H19">
            <v>6</v>
          </cell>
          <cell r="I19">
            <v>6</v>
          </cell>
          <cell r="J19">
            <v>6</v>
          </cell>
          <cell r="K19">
            <v>6</v>
          </cell>
          <cell r="L19">
            <v>6</v>
          </cell>
          <cell r="M19">
            <v>6</v>
          </cell>
          <cell r="N19">
            <v>6</v>
          </cell>
          <cell r="O19">
            <v>6</v>
          </cell>
          <cell r="P19">
            <v>6</v>
          </cell>
          <cell r="Q19">
            <v>6</v>
          </cell>
          <cell r="R19">
            <v>6</v>
          </cell>
          <cell r="S19">
            <v>6</v>
          </cell>
          <cell r="T19">
            <v>6</v>
          </cell>
          <cell r="U19">
            <v>6</v>
          </cell>
          <cell r="V19">
            <v>6</v>
          </cell>
          <cell r="W19">
            <v>6</v>
          </cell>
          <cell r="X19">
            <v>6</v>
          </cell>
          <cell r="Y19">
            <v>6</v>
          </cell>
          <cell r="Z19">
            <v>6</v>
          </cell>
          <cell r="AA19">
            <v>6</v>
          </cell>
          <cell r="AB19">
            <v>6</v>
          </cell>
          <cell r="AC19">
            <v>6</v>
          </cell>
          <cell r="AD19">
            <v>6</v>
          </cell>
          <cell r="AE19">
            <v>6</v>
          </cell>
          <cell r="AF19">
            <v>6</v>
          </cell>
        </row>
        <row r="20">
          <cell r="C20">
            <v>7</v>
          </cell>
          <cell r="D20" t="str">
            <v>SISWA 7</v>
          </cell>
          <cell r="E20">
            <v>7</v>
          </cell>
          <cell r="F20">
            <v>7</v>
          </cell>
          <cell r="G20">
            <v>7</v>
          </cell>
          <cell r="H20">
            <v>7</v>
          </cell>
          <cell r="I20">
            <v>7</v>
          </cell>
          <cell r="J20">
            <v>7</v>
          </cell>
          <cell r="K20">
            <v>7</v>
          </cell>
          <cell r="L20">
            <v>7</v>
          </cell>
          <cell r="M20">
            <v>7</v>
          </cell>
          <cell r="N20">
            <v>7</v>
          </cell>
          <cell r="O20">
            <v>7</v>
          </cell>
          <cell r="P20">
            <v>7</v>
          </cell>
          <cell r="Q20">
            <v>7</v>
          </cell>
          <cell r="R20">
            <v>7</v>
          </cell>
          <cell r="S20">
            <v>7</v>
          </cell>
          <cell r="T20">
            <v>7</v>
          </cell>
          <cell r="U20">
            <v>7</v>
          </cell>
          <cell r="V20">
            <v>7</v>
          </cell>
          <cell r="W20">
            <v>7</v>
          </cell>
          <cell r="X20">
            <v>7</v>
          </cell>
          <cell r="Y20">
            <v>7</v>
          </cell>
          <cell r="Z20">
            <v>7</v>
          </cell>
          <cell r="AA20">
            <v>7</v>
          </cell>
          <cell r="AB20">
            <v>7</v>
          </cell>
          <cell r="AC20">
            <v>7</v>
          </cell>
          <cell r="AD20">
            <v>7</v>
          </cell>
          <cell r="AE20">
            <v>7</v>
          </cell>
          <cell r="AF20">
            <v>7</v>
          </cell>
        </row>
        <row r="21">
          <cell r="C21">
            <v>8</v>
          </cell>
          <cell r="D21" t="str">
            <v>SISWA 8</v>
          </cell>
          <cell r="E21">
            <v>8</v>
          </cell>
          <cell r="F21">
            <v>8</v>
          </cell>
          <cell r="G21">
            <v>8</v>
          </cell>
          <cell r="H21">
            <v>8</v>
          </cell>
          <cell r="I21">
            <v>8</v>
          </cell>
          <cell r="J21">
            <v>8</v>
          </cell>
          <cell r="K21">
            <v>8</v>
          </cell>
          <cell r="L21">
            <v>8</v>
          </cell>
          <cell r="M21">
            <v>8</v>
          </cell>
          <cell r="N21">
            <v>8</v>
          </cell>
          <cell r="O21">
            <v>8</v>
          </cell>
          <cell r="P21">
            <v>8</v>
          </cell>
          <cell r="Q21">
            <v>8</v>
          </cell>
          <cell r="R21">
            <v>8</v>
          </cell>
          <cell r="S21">
            <v>8</v>
          </cell>
          <cell r="T21">
            <v>8</v>
          </cell>
          <cell r="U21">
            <v>8</v>
          </cell>
          <cell r="V21">
            <v>8</v>
          </cell>
          <cell r="W21">
            <v>8</v>
          </cell>
          <cell r="X21">
            <v>8</v>
          </cell>
          <cell r="Y21">
            <v>8</v>
          </cell>
          <cell r="Z21">
            <v>8</v>
          </cell>
          <cell r="AA21">
            <v>8</v>
          </cell>
          <cell r="AB21">
            <v>8</v>
          </cell>
          <cell r="AC21">
            <v>8</v>
          </cell>
          <cell r="AD21">
            <v>8</v>
          </cell>
          <cell r="AE21">
            <v>8</v>
          </cell>
          <cell r="AF21">
            <v>8</v>
          </cell>
        </row>
        <row r="22">
          <cell r="C22">
            <v>9</v>
          </cell>
          <cell r="D22" t="str">
            <v>SISWA 9</v>
          </cell>
          <cell r="E22">
            <v>9</v>
          </cell>
          <cell r="F22">
            <v>9</v>
          </cell>
          <cell r="G22">
            <v>9</v>
          </cell>
          <cell r="H22">
            <v>9</v>
          </cell>
          <cell r="I22">
            <v>9</v>
          </cell>
          <cell r="J22">
            <v>9</v>
          </cell>
          <cell r="K22">
            <v>9</v>
          </cell>
          <cell r="L22">
            <v>9</v>
          </cell>
          <cell r="M22">
            <v>9</v>
          </cell>
          <cell r="N22">
            <v>9</v>
          </cell>
          <cell r="O22">
            <v>9</v>
          </cell>
          <cell r="P22">
            <v>9</v>
          </cell>
          <cell r="Q22">
            <v>9</v>
          </cell>
          <cell r="R22">
            <v>9</v>
          </cell>
          <cell r="S22">
            <v>9</v>
          </cell>
          <cell r="T22">
            <v>9</v>
          </cell>
          <cell r="U22">
            <v>9</v>
          </cell>
          <cell r="V22">
            <v>9</v>
          </cell>
          <cell r="W22">
            <v>9</v>
          </cell>
          <cell r="X22">
            <v>9</v>
          </cell>
          <cell r="Y22">
            <v>9</v>
          </cell>
          <cell r="Z22">
            <v>9</v>
          </cell>
          <cell r="AA22">
            <v>9</v>
          </cell>
          <cell r="AB22">
            <v>9</v>
          </cell>
          <cell r="AC22">
            <v>9</v>
          </cell>
          <cell r="AD22">
            <v>9</v>
          </cell>
          <cell r="AE22">
            <v>9</v>
          </cell>
          <cell r="AF22">
            <v>9</v>
          </cell>
        </row>
        <row r="23">
          <cell r="C23">
            <v>10</v>
          </cell>
          <cell r="D23" t="str">
            <v>SISWA 10</v>
          </cell>
          <cell r="E23">
            <v>10</v>
          </cell>
          <cell r="F23">
            <v>10</v>
          </cell>
          <cell r="G23">
            <v>10</v>
          </cell>
          <cell r="H23">
            <v>10</v>
          </cell>
          <cell r="I23">
            <v>10</v>
          </cell>
          <cell r="J23">
            <v>10</v>
          </cell>
          <cell r="K23">
            <v>10</v>
          </cell>
          <cell r="L23">
            <v>10</v>
          </cell>
          <cell r="M23">
            <v>10</v>
          </cell>
          <cell r="N23">
            <v>10</v>
          </cell>
          <cell r="O23">
            <v>10</v>
          </cell>
          <cell r="P23">
            <v>10</v>
          </cell>
          <cell r="Q23">
            <v>10</v>
          </cell>
          <cell r="R23">
            <v>10</v>
          </cell>
          <cell r="S23">
            <v>10</v>
          </cell>
          <cell r="T23">
            <v>10</v>
          </cell>
          <cell r="U23">
            <v>10</v>
          </cell>
          <cell r="V23">
            <v>10</v>
          </cell>
          <cell r="W23">
            <v>10</v>
          </cell>
          <cell r="X23">
            <v>10</v>
          </cell>
          <cell r="Y23">
            <v>10</v>
          </cell>
          <cell r="Z23">
            <v>10</v>
          </cell>
          <cell r="AA23">
            <v>10</v>
          </cell>
          <cell r="AB23">
            <v>10</v>
          </cell>
          <cell r="AC23">
            <v>10</v>
          </cell>
          <cell r="AD23">
            <v>10</v>
          </cell>
          <cell r="AE23">
            <v>10</v>
          </cell>
          <cell r="AF23">
            <v>10</v>
          </cell>
        </row>
        <row r="24">
          <cell r="C24">
            <v>11</v>
          </cell>
          <cell r="D24" t="str">
            <v>SISWA 11</v>
          </cell>
          <cell r="E24">
            <v>11</v>
          </cell>
          <cell r="F24">
            <v>11</v>
          </cell>
          <cell r="G24">
            <v>11</v>
          </cell>
          <cell r="H24">
            <v>11</v>
          </cell>
          <cell r="I24">
            <v>11</v>
          </cell>
          <cell r="J24">
            <v>11</v>
          </cell>
          <cell r="K24">
            <v>11</v>
          </cell>
          <cell r="L24">
            <v>11</v>
          </cell>
          <cell r="M24">
            <v>11</v>
          </cell>
          <cell r="N24">
            <v>11</v>
          </cell>
          <cell r="O24">
            <v>11</v>
          </cell>
          <cell r="P24">
            <v>11</v>
          </cell>
          <cell r="Q24">
            <v>11</v>
          </cell>
          <cell r="R24">
            <v>11</v>
          </cell>
          <cell r="S24">
            <v>11</v>
          </cell>
          <cell r="T24">
            <v>11</v>
          </cell>
          <cell r="U24">
            <v>11</v>
          </cell>
          <cell r="V24">
            <v>11</v>
          </cell>
          <cell r="W24">
            <v>11</v>
          </cell>
          <cell r="X24">
            <v>11</v>
          </cell>
          <cell r="Y24">
            <v>11</v>
          </cell>
          <cell r="Z24">
            <v>11</v>
          </cell>
          <cell r="AA24">
            <v>11</v>
          </cell>
          <cell r="AB24">
            <v>11</v>
          </cell>
          <cell r="AC24">
            <v>11</v>
          </cell>
          <cell r="AD24">
            <v>11</v>
          </cell>
          <cell r="AE24">
            <v>11</v>
          </cell>
          <cell r="AF24">
            <v>11</v>
          </cell>
        </row>
        <row r="25">
          <cell r="C25">
            <v>12</v>
          </cell>
          <cell r="D25" t="str">
            <v>SISWA 12</v>
          </cell>
          <cell r="E25">
            <v>12</v>
          </cell>
          <cell r="F25">
            <v>12</v>
          </cell>
          <cell r="G25">
            <v>12</v>
          </cell>
          <cell r="H25">
            <v>12</v>
          </cell>
          <cell r="I25">
            <v>12</v>
          </cell>
          <cell r="J25">
            <v>12</v>
          </cell>
          <cell r="K25">
            <v>12</v>
          </cell>
          <cell r="L25">
            <v>12</v>
          </cell>
          <cell r="M25">
            <v>12</v>
          </cell>
          <cell r="N25">
            <v>12</v>
          </cell>
          <cell r="O25">
            <v>12</v>
          </cell>
          <cell r="P25">
            <v>12</v>
          </cell>
          <cell r="Q25">
            <v>12</v>
          </cell>
          <cell r="R25">
            <v>12</v>
          </cell>
          <cell r="S25">
            <v>12</v>
          </cell>
          <cell r="T25">
            <v>12</v>
          </cell>
          <cell r="U25">
            <v>12</v>
          </cell>
          <cell r="V25">
            <v>12</v>
          </cell>
          <cell r="W25">
            <v>12</v>
          </cell>
          <cell r="X25">
            <v>12</v>
          </cell>
          <cell r="Y25">
            <v>12</v>
          </cell>
          <cell r="Z25">
            <v>12</v>
          </cell>
          <cell r="AA25">
            <v>12</v>
          </cell>
          <cell r="AB25">
            <v>12</v>
          </cell>
          <cell r="AC25">
            <v>12</v>
          </cell>
          <cell r="AD25">
            <v>12</v>
          </cell>
          <cell r="AE25">
            <v>12</v>
          </cell>
          <cell r="AF25">
            <v>12</v>
          </cell>
        </row>
        <row r="26">
          <cell r="C26">
            <v>13</v>
          </cell>
          <cell r="D26" t="str">
            <v>SISWA 13</v>
          </cell>
          <cell r="E26">
            <v>13</v>
          </cell>
          <cell r="F26">
            <v>13</v>
          </cell>
          <cell r="G26">
            <v>13</v>
          </cell>
          <cell r="H26">
            <v>13</v>
          </cell>
          <cell r="I26">
            <v>13</v>
          </cell>
          <cell r="J26">
            <v>13</v>
          </cell>
          <cell r="K26">
            <v>13</v>
          </cell>
          <cell r="L26">
            <v>13</v>
          </cell>
          <cell r="M26">
            <v>13</v>
          </cell>
          <cell r="N26">
            <v>13</v>
          </cell>
          <cell r="O26">
            <v>13</v>
          </cell>
          <cell r="P26">
            <v>13</v>
          </cell>
          <cell r="Q26">
            <v>13</v>
          </cell>
          <cell r="R26">
            <v>13</v>
          </cell>
          <cell r="S26">
            <v>13</v>
          </cell>
          <cell r="T26">
            <v>13</v>
          </cell>
          <cell r="U26">
            <v>13</v>
          </cell>
          <cell r="V26">
            <v>13</v>
          </cell>
          <cell r="W26">
            <v>13</v>
          </cell>
          <cell r="X26">
            <v>13</v>
          </cell>
          <cell r="Y26">
            <v>13</v>
          </cell>
          <cell r="Z26">
            <v>13</v>
          </cell>
          <cell r="AA26">
            <v>13</v>
          </cell>
          <cell r="AB26">
            <v>13</v>
          </cell>
          <cell r="AC26">
            <v>13</v>
          </cell>
          <cell r="AD26">
            <v>13</v>
          </cell>
          <cell r="AE26">
            <v>13</v>
          </cell>
          <cell r="AF26">
            <v>13</v>
          </cell>
        </row>
        <row r="27">
          <cell r="C27">
            <v>14</v>
          </cell>
          <cell r="D27" t="str">
            <v>SISWA 14</v>
          </cell>
          <cell r="E27">
            <v>14</v>
          </cell>
          <cell r="F27">
            <v>14</v>
          </cell>
          <cell r="G27">
            <v>14</v>
          </cell>
          <cell r="H27">
            <v>14</v>
          </cell>
          <cell r="I27">
            <v>14</v>
          </cell>
          <cell r="J27">
            <v>14</v>
          </cell>
          <cell r="K27">
            <v>14</v>
          </cell>
          <cell r="L27">
            <v>14</v>
          </cell>
          <cell r="M27">
            <v>14</v>
          </cell>
          <cell r="N27">
            <v>14</v>
          </cell>
          <cell r="O27">
            <v>14</v>
          </cell>
          <cell r="P27">
            <v>14</v>
          </cell>
          <cell r="Q27">
            <v>14</v>
          </cell>
          <cell r="R27">
            <v>14</v>
          </cell>
          <cell r="S27">
            <v>14</v>
          </cell>
          <cell r="T27">
            <v>14</v>
          </cell>
          <cell r="U27">
            <v>14</v>
          </cell>
          <cell r="V27">
            <v>14</v>
          </cell>
          <cell r="W27">
            <v>14</v>
          </cell>
          <cell r="X27">
            <v>14</v>
          </cell>
          <cell r="Y27">
            <v>14</v>
          </cell>
          <cell r="Z27">
            <v>14</v>
          </cell>
          <cell r="AA27">
            <v>14</v>
          </cell>
          <cell r="AB27">
            <v>14</v>
          </cell>
          <cell r="AC27">
            <v>14</v>
          </cell>
          <cell r="AD27">
            <v>14</v>
          </cell>
          <cell r="AE27">
            <v>14</v>
          </cell>
          <cell r="AF27">
            <v>14</v>
          </cell>
        </row>
        <row r="28">
          <cell r="C28">
            <v>15</v>
          </cell>
          <cell r="D28" t="str">
            <v>SISWA 15</v>
          </cell>
          <cell r="E28">
            <v>15</v>
          </cell>
          <cell r="F28">
            <v>15</v>
          </cell>
          <cell r="G28">
            <v>15</v>
          </cell>
          <cell r="H28">
            <v>15</v>
          </cell>
          <cell r="I28">
            <v>15</v>
          </cell>
          <cell r="J28">
            <v>15</v>
          </cell>
          <cell r="K28">
            <v>15</v>
          </cell>
          <cell r="L28">
            <v>15</v>
          </cell>
          <cell r="M28">
            <v>15</v>
          </cell>
          <cell r="N28">
            <v>15</v>
          </cell>
          <cell r="O28">
            <v>15</v>
          </cell>
          <cell r="P28">
            <v>15</v>
          </cell>
          <cell r="Q28">
            <v>15</v>
          </cell>
          <cell r="R28">
            <v>15</v>
          </cell>
          <cell r="S28">
            <v>15</v>
          </cell>
          <cell r="T28">
            <v>15</v>
          </cell>
          <cell r="U28">
            <v>15</v>
          </cell>
          <cell r="V28">
            <v>15</v>
          </cell>
          <cell r="W28">
            <v>15</v>
          </cell>
          <cell r="X28">
            <v>15</v>
          </cell>
          <cell r="Y28">
            <v>15</v>
          </cell>
          <cell r="Z28">
            <v>15</v>
          </cell>
          <cell r="AA28">
            <v>15</v>
          </cell>
          <cell r="AB28">
            <v>15</v>
          </cell>
          <cell r="AC28">
            <v>15</v>
          </cell>
          <cell r="AD28">
            <v>15</v>
          </cell>
          <cell r="AE28">
            <v>15</v>
          </cell>
          <cell r="AF28">
            <v>15</v>
          </cell>
        </row>
        <row r="29">
          <cell r="C29">
            <v>16</v>
          </cell>
          <cell r="D29" t="str">
            <v>SISWA 16</v>
          </cell>
          <cell r="E29">
            <v>16</v>
          </cell>
          <cell r="F29">
            <v>16</v>
          </cell>
          <cell r="G29">
            <v>16</v>
          </cell>
          <cell r="H29">
            <v>16</v>
          </cell>
          <cell r="I29">
            <v>16</v>
          </cell>
          <cell r="J29">
            <v>16</v>
          </cell>
          <cell r="K29">
            <v>16</v>
          </cell>
          <cell r="L29">
            <v>16</v>
          </cell>
          <cell r="M29">
            <v>16</v>
          </cell>
          <cell r="N29">
            <v>16</v>
          </cell>
          <cell r="O29">
            <v>16</v>
          </cell>
          <cell r="P29">
            <v>16</v>
          </cell>
          <cell r="Q29">
            <v>16</v>
          </cell>
          <cell r="R29">
            <v>16</v>
          </cell>
          <cell r="S29">
            <v>16</v>
          </cell>
          <cell r="T29">
            <v>16</v>
          </cell>
          <cell r="U29">
            <v>16</v>
          </cell>
          <cell r="V29">
            <v>16</v>
          </cell>
          <cell r="W29">
            <v>16</v>
          </cell>
          <cell r="X29">
            <v>16</v>
          </cell>
          <cell r="Y29">
            <v>16</v>
          </cell>
          <cell r="Z29">
            <v>16</v>
          </cell>
          <cell r="AA29">
            <v>16</v>
          </cell>
          <cell r="AB29">
            <v>16</v>
          </cell>
          <cell r="AC29">
            <v>16</v>
          </cell>
          <cell r="AD29">
            <v>16</v>
          </cell>
          <cell r="AE29">
            <v>16</v>
          </cell>
          <cell r="AF29">
            <v>16</v>
          </cell>
        </row>
        <row r="30">
          <cell r="C30">
            <v>17</v>
          </cell>
          <cell r="D30" t="str">
            <v>SISWA 17</v>
          </cell>
          <cell r="E30">
            <v>17</v>
          </cell>
          <cell r="F30">
            <v>17</v>
          </cell>
          <cell r="G30">
            <v>17</v>
          </cell>
          <cell r="H30">
            <v>17</v>
          </cell>
          <cell r="I30">
            <v>17</v>
          </cell>
          <cell r="J30">
            <v>17</v>
          </cell>
          <cell r="K30">
            <v>17</v>
          </cell>
          <cell r="L30">
            <v>17</v>
          </cell>
          <cell r="M30">
            <v>17</v>
          </cell>
          <cell r="N30">
            <v>17</v>
          </cell>
          <cell r="O30">
            <v>17</v>
          </cell>
          <cell r="P30">
            <v>17</v>
          </cell>
          <cell r="Q30">
            <v>17</v>
          </cell>
          <cell r="R30">
            <v>17</v>
          </cell>
          <cell r="S30">
            <v>17</v>
          </cell>
          <cell r="T30">
            <v>17</v>
          </cell>
          <cell r="U30">
            <v>17</v>
          </cell>
          <cell r="V30">
            <v>17</v>
          </cell>
          <cell r="W30">
            <v>17</v>
          </cell>
          <cell r="X30">
            <v>17</v>
          </cell>
          <cell r="Y30">
            <v>17</v>
          </cell>
          <cell r="Z30">
            <v>17</v>
          </cell>
          <cell r="AA30">
            <v>17</v>
          </cell>
          <cell r="AB30">
            <v>17</v>
          </cell>
          <cell r="AC30">
            <v>17</v>
          </cell>
          <cell r="AD30">
            <v>17</v>
          </cell>
          <cell r="AE30">
            <v>17</v>
          </cell>
          <cell r="AF30">
            <v>17</v>
          </cell>
        </row>
        <row r="31">
          <cell r="C31">
            <v>18</v>
          </cell>
          <cell r="D31" t="str">
            <v>SISWA 18</v>
          </cell>
          <cell r="E31">
            <v>18</v>
          </cell>
          <cell r="F31">
            <v>18</v>
          </cell>
          <cell r="G31">
            <v>18</v>
          </cell>
          <cell r="H31">
            <v>18</v>
          </cell>
          <cell r="I31">
            <v>18</v>
          </cell>
          <cell r="J31">
            <v>18</v>
          </cell>
          <cell r="K31">
            <v>18</v>
          </cell>
          <cell r="L31">
            <v>18</v>
          </cell>
          <cell r="M31">
            <v>18</v>
          </cell>
          <cell r="N31">
            <v>18</v>
          </cell>
          <cell r="O31">
            <v>18</v>
          </cell>
          <cell r="P31">
            <v>18</v>
          </cell>
          <cell r="Q31">
            <v>18</v>
          </cell>
          <cell r="R31">
            <v>18</v>
          </cell>
          <cell r="S31">
            <v>18</v>
          </cell>
          <cell r="T31">
            <v>18</v>
          </cell>
          <cell r="U31">
            <v>18</v>
          </cell>
          <cell r="V31">
            <v>18</v>
          </cell>
          <cell r="W31">
            <v>18</v>
          </cell>
          <cell r="X31">
            <v>18</v>
          </cell>
          <cell r="Y31">
            <v>18</v>
          </cell>
          <cell r="Z31">
            <v>18</v>
          </cell>
          <cell r="AA31">
            <v>18</v>
          </cell>
          <cell r="AB31">
            <v>18</v>
          </cell>
          <cell r="AC31">
            <v>18</v>
          </cell>
          <cell r="AD31">
            <v>18</v>
          </cell>
          <cell r="AE31">
            <v>18</v>
          </cell>
          <cell r="AF31">
            <v>18</v>
          </cell>
        </row>
        <row r="32">
          <cell r="C32">
            <v>19</v>
          </cell>
          <cell r="D32" t="str">
            <v>SISWA 19</v>
          </cell>
          <cell r="E32">
            <v>19</v>
          </cell>
          <cell r="F32">
            <v>19</v>
          </cell>
          <cell r="G32">
            <v>19</v>
          </cell>
          <cell r="H32">
            <v>19</v>
          </cell>
          <cell r="I32">
            <v>19</v>
          </cell>
          <cell r="J32">
            <v>19</v>
          </cell>
          <cell r="K32">
            <v>19</v>
          </cell>
          <cell r="L32">
            <v>19</v>
          </cell>
          <cell r="M32">
            <v>19</v>
          </cell>
          <cell r="N32">
            <v>19</v>
          </cell>
          <cell r="O32">
            <v>19</v>
          </cell>
          <cell r="P32">
            <v>19</v>
          </cell>
          <cell r="Q32">
            <v>19</v>
          </cell>
          <cell r="R32">
            <v>19</v>
          </cell>
          <cell r="S32">
            <v>19</v>
          </cell>
          <cell r="T32">
            <v>19</v>
          </cell>
          <cell r="U32">
            <v>19</v>
          </cell>
          <cell r="V32">
            <v>19</v>
          </cell>
          <cell r="W32">
            <v>19</v>
          </cell>
          <cell r="X32">
            <v>19</v>
          </cell>
          <cell r="Y32">
            <v>19</v>
          </cell>
          <cell r="Z32">
            <v>19</v>
          </cell>
          <cell r="AA32">
            <v>19</v>
          </cell>
          <cell r="AB32">
            <v>19</v>
          </cell>
          <cell r="AC32">
            <v>19</v>
          </cell>
          <cell r="AD32">
            <v>19</v>
          </cell>
          <cell r="AE32">
            <v>19</v>
          </cell>
          <cell r="AF32">
            <v>19</v>
          </cell>
        </row>
        <row r="33">
          <cell r="C33">
            <v>20</v>
          </cell>
          <cell r="D33" t="str">
            <v>SISWA 20</v>
          </cell>
          <cell r="E33">
            <v>20</v>
          </cell>
          <cell r="F33">
            <v>20</v>
          </cell>
          <cell r="G33">
            <v>20</v>
          </cell>
          <cell r="H33">
            <v>20</v>
          </cell>
          <cell r="I33">
            <v>20</v>
          </cell>
          <cell r="J33">
            <v>20</v>
          </cell>
          <cell r="K33">
            <v>20</v>
          </cell>
          <cell r="L33">
            <v>20</v>
          </cell>
          <cell r="M33">
            <v>20</v>
          </cell>
          <cell r="N33">
            <v>20</v>
          </cell>
          <cell r="O33">
            <v>20</v>
          </cell>
          <cell r="P33">
            <v>20</v>
          </cell>
          <cell r="Q33">
            <v>20</v>
          </cell>
          <cell r="R33">
            <v>20</v>
          </cell>
          <cell r="S33">
            <v>20</v>
          </cell>
          <cell r="T33">
            <v>20</v>
          </cell>
          <cell r="U33">
            <v>20</v>
          </cell>
          <cell r="V33">
            <v>20</v>
          </cell>
          <cell r="W33">
            <v>20</v>
          </cell>
          <cell r="X33">
            <v>20</v>
          </cell>
          <cell r="Y33">
            <v>20</v>
          </cell>
          <cell r="Z33">
            <v>20</v>
          </cell>
          <cell r="AA33">
            <v>20</v>
          </cell>
          <cell r="AB33">
            <v>20</v>
          </cell>
          <cell r="AC33">
            <v>20</v>
          </cell>
          <cell r="AD33">
            <v>20</v>
          </cell>
          <cell r="AE33">
            <v>20</v>
          </cell>
          <cell r="AF33">
            <v>20</v>
          </cell>
        </row>
        <row r="34">
          <cell r="C34">
            <v>21</v>
          </cell>
          <cell r="D34" t="str">
            <v>SISWA 21</v>
          </cell>
          <cell r="E34">
            <v>21</v>
          </cell>
          <cell r="F34">
            <v>21</v>
          </cell>
          <cell r="G34">
            <v>21</v>
          </cell>
          <cell r="H34">
            <v>21</v>
          </cell>
          <cell r="I34">
            <v>21</v>
          </cell>
          <cell r="J34">
            <v>21</v>
          </cell>
          <cell r="K34">
            <v>21</v>
          </cell>
          <cell r="L34">
            <v>21</v>
          </cell>
          <cell r="M34">
            <v>21</v>
          </cell>
          <cell r="N34">
            <v>21</v>
          </cell>
          <cell r="O34">
            <v>21</v>
          </cell>
          <cell r="P34">
            <v>21</v>
          </cell>
          <cell r="Q34">
            <v>21</v>
          </cell>
          <cell r="R34">
            <v>21</v>
          </cell>
          <cell r="S34">
            <v>21</v>
          </cell>
          <cell r="T34">
            <v>21</v>
          </cell>
          <cell r="U34">
            <v>21</v>
          </cell>
          <cell r="V34">
            <v>21</v>
          </cell>
          <cell r="W34">
            <v>21</v>
          </cell>
          <cell r="X34">
            <v>21</v>
          </cell>
          <cell r="Y34">
            <v>21</v>
          </cell>
          <cell r="Z34">
            <v>21</v>
          </cell>
          <cell r="AA34">
            <v>21</v>
          </cell>
          <cell r="AB34">
            <v>21</v>
          </cell>
          <cell r="AC34">
            <v>21</v>
          </cell>
          <cell r="AD34">
            <v>21</v>
          </cell>
          <cell r="AE34">
            <v>21</v>
          </cell>
          <cell r="AF34">
            <v>21</v>
          </cell>
        </row>
        <row r="35">
          <cell r="C35">
            <v>22</v>
          </cell>
          <cell r="D35" t="str">
            <v>SISWA 22</v>
          </cell>
          <cell r="E35">
            <v>22</v>
          </cell>
          <cell r="F35">
            <v>22</v>
          </cell>
          <cell r="G35">
            <v>22</v>
          </cell>
          <cell r="H35">
            <v>22</v>
          </cell>
          <cell r="I35">
            <v>22</v>
          </cell>
          <cell r="J35">
            <v>22</v>
          </cell>
          <cell r="K35">
            <v>22</v>
          </cell>
          <cell r="L35">
            <v>22</v>
          </cell>
          <cell r="M35">
            <v>22</v>
          </cell>
          <cell r="N35">
            <v>22</v>
          </cell>
          <cell r="O35">
            <v>22</v>
          </cell>
          <cell r="P35">
            <v>22</v>
          </cell>
          <cell r="Q35">
            <v>22</v>
          </cell>
          <cell r="R35">
            <v>22</v>
          </cell>
          <cell r="S35">
            <v>22</v>
          </cell>
          <cell r="T35">
            <v>22</v>
          </cell>
          <cell r="U35">
            <v>22</v>
          </cell>
          <cell r="V35">
            <v>22</v>
          </cell>
          <cell r="W35">
            <v>22</v>
          </cell>
          <cell r="X35">
            <v>22</v>
          </cell>
          <cell r="Y35">
            <v>22</v>
          </cell>
          <cell r="Z35">
            <v>22</v>
          </cell>
          <cell r="AA35">
            <v>22</v>
          </cell>
          <cell r="AB35">
            <v>22</v>
          </cell>
          <cell r="AC35">
            <v>22</v>
          </cell>
          <cell r="AD35">
            <v>22</v>
          </cell>
          <cell r="AE35">
            <v>22</v>
          </cell>
          <cell r="AF35">
            <v>22</v>
          </cell>
        </row>
        <row r="36">
          <cell r="C36">
            <v>23</v>
          </cell>
          <cell r="D36" t="str">
            <v>SISWA 23</v>
          </cell>
          <cell r="E36">
            <v>23</v>
          </cell>
          <cell r="F36">
            <v>23</v>
          </cell>
          <cell r="G36">
            <v>23</v>
          </cell>
          <cell r="H36">
            <v>23</v>
          </cell>
          <cell r="I36">
            <v>23</v>
          </cell>
          <cell r="J36">
            <v>23</v>
          </cell>
          <cell r="K36">
            <v>23</v>
          </cell>
          <cell r="L36">
            <v>23</v>
          </cell>
          <cell r="M36">
            <v>23</v>
          </cell>
          <cell r="N36">
            <v>23</v>
          </cell>
          <cell r="O36">
            <v>23</v>
          </cell>
          <cell r="P36">
            <v>23</v>
          </cell>
          <cell r="Q36">
            <v>23</v>
          </cell>
          <cell r="R36">
            <v>23</v>
          </cell>
          <cell r="S36">
            <v>23</v>
          </cell>
          <cell r="T36">
            <v>23</v>
          </cell>
          <cell r="U36">
            <v>23</v>
          </cell>
          <cell r="V36">
            <v>23</v>
          </cell>
          <cell r="W36">
            <v>23</v>
          </cell>
          <cell r="X36">
            <v>23</v>
          </cell>
          <cell r="Y36">
            <v>23</v>
          </cell>
          <cell r="Z36">
            <v>23</v>
          </cell>
          <cell r="AA36">
            <v>23</v>
          </cell>
          <cell r="AB36">
            <v>23</v>
          </cell>
          <cell r="AC36">
            <v>23</v>
          </cell>
          <cell r="AD36">
            <v>23</v>
          </cell>
          <cell r="AE36">
            <v>23</v>
          </cell>
          <cell r="AF36">
            <v>23</v>
          </cell>
        </row>
        <row r="37">
          <cell r="C37">
            <v>24</v>
          </cell>
          <cell r="D37" t="str">
            <v>SISWA 24</v>
          </cell>
          <cell r="E37">
            <v>24</v>
          </cell>
          <cell r="F37">
            <v>24</v>
          </cell>
          <cell r="G37">
            <v>24</v>
          </cell>
          <cell r="H37">
            <v>24</v>
          </cell>
          <cell r="I37">
            <v>24</v>
          </cell>
          <cell r="J37">
            <v>24</v>
          </cell>
          <cell r="K37">
            <v>24</v>
          </cell>
          <cell r="L37">
            <v>24</v>
          </cell>
          <cell r="M37">
            <v>24</v>
          </cell>
          <cell r="N37">
            <v>24</v>
          </cell>
          <cell r="O37">
            <v>24</v>
          </cell>
          <cell r="P37">
            <v>24</v>
          </cell>
          <cell r="Q37">
            <v>24</v>
          </cell>
          <cell r="R37">
            <v>24</v>
          </cell>
          <cell r="S37">
            <v>24</v>
          </cell>
          <cell r="T37">
            <v>24</v>
          </cell>
          <cell r="U37">
            <v>24</v>
          </cell>
          <cell r="V37">
            <v>24</v>
          </cell>
          <cell r="W37">
            <v>24</v>
          </cell>
          <cell r="X37">
            <v>24</v>
          </cell>
          <cell r="Y37">
            <v>24</v>
          </cell>
          <cell r="Z37">
            <v>24</v>
          </cell>
          <cell r="AA37">
            <v>24</v>
          </cell>
          <cell r="AB37">
            <v>24</v>
          </cell>
          <cell r="AC37">
            <v>24</v>
          </cell>
          <cell r="AD37">
            <v>24</v>
          </cell>
          <cell r="AE37">
            <v>24</v>
          </cell>
          <cell r="AF37">
            <v>24</v>
          </cell>
        </row>
        <row r="38">
          <cell r="C38">
            <v>25</v>
          </cell>
          <cell r="D38" t="str">
            <v>SISWA 25</v>
          </cell>
          <cell r="E38">
            <v>25</v>
          </cell>
          <cell r="F38">
            <v>25</v>
          </cell>
          <cell r="G38">
            <v>25</v>
          </cell>
          <cell r="H38">
            <v>25</v>
          </cell>
          <cell r="I38">
            <v>25</v>
          </cell>
          <cell r="J38">
            <v>25</v>
          </cell>
          <cell r="K38">
            <v>25</v>
          </cell>
          <cell r="L38">
            <v>25</v>
          </cell>
          <cell r="M38">
            <v>25</v>
          </cell>
          <cell r="N38">
            <v>25</v>
          </cell>
          <cell r="O38">
            <v>25</v>
          </cell>
          <cell r="P38">
            <v>25</v>
          </cell>
          <cell r="Q38">
            <v>25</v>
          </cell>
          <cell r="R38">
            <v>25</v>
          </cell>
          <cell r="S38">
            <v>25</v>
          </cell>
          <cell r="T38">
            <v>25</v>
          </cell>
          <cell r="U38">
            <v>25</v>
          </cell>
          <cell r="V38">
            <v>25</v>
          </cell>
          <cell r="W38">
            <v>25</v>
          </cell>
          <cell r="X38">
            <v>25</v>
          </cell>
          <cell r="Y38">
            <v>25</v>
          </cell>
          <cell r="Z38">
            <v>25</v>
          </cell>
          <cell r="AA38">
            <v>25</v>
          </cell>
          <cell r="AB38">
            <v>25</v>
          </cell>
          <cell r="AC38">
            <v>25</v>
          </cell>
          <cell r="AD38">
            <v>25</v>
          </cell>
          <cell r="AE38">
            <v>25</v>
          </cell>
          <cell r="AF38">
            <v>25</v>
          </cell>
        </row>
        <row r="39">
          <cell r="C39">
            <v>26</v>
          </cell>
          <cell r="D39" t="str">
            <v>SISWA 26</v>
          </cell>
          <cell r="E39">
            <v>26</v>
          </cell>
          <cell r="F39">
            <v>26</v>
          </cell>
          <cell r="G39">
            <v>26</v>
          </cell>
          <cell r="H39">
            <v>26</v>
          </cell>
          <cell r="I39">
            <v>26</v>
          </cell>
          <cell r="J39">
            <v>26</v>
          </cell>
          <cell r="K39">
            <v>26</v>
          </cell>
          <cell r="L39">
            <v>26</v>
          </cell>
          <cell r="M39">
            <v>26</v>
          </cell>
          <cell r="N39">
            <v>26</v>
          </cell>
          <cell r="O39">
            <v>26</v>
          </cell>
          <cell r="P39">
            <v>26</v>
          </cell>
          <cell r="Q39">
            <v>26</v>
          </cell>
          <cell r="R39">
            <v>26</v>
          </cell>
          <cell r="S39">
            <v>26</v>
          </cell>
          <cell r="T39">
            <v>26</v>
          </cell>
          <cell r="U39">
            <v>26</v>
          </cell>
          <cell r="V39">
            <v>26</v>
          </cell>
          <cell r="W39">
            <v>26</v>
          </cell>
          <cell r="X39">
            <v>26</v>
          </cell>
          <cell r="Y39">
            <v>26</v>
          </cell>
          <cell r="Z39">
            <v>26</v>
          </cell>
          <cell r="AA39">
            <v>26</v>
          </cell>
          <cell r="AB39">
            <v>26</v>
          </cell>
          <cell r="AC39">
            <v>26</v>
          </cell>
          <cell r="AD39">
            <v>26</v>
          </cell>
          <cell r="AE39">
            <v>26</v>
          </cell>
          <cell r="AF39">
            <v>26</v>
          </cell>
        </row>
        <row r="40">
          <cell r="C40">
            <v>27</v>
          </cell>
          <cell r="D40" t="str">
            <v>SISWA 27</v>
          </cell>
          <cell r="E40">
            <v>27</v>
          </cell>
          <cell r="F40">
            <v>27</v>
          </cell>
          <cell r="G40">
            <v>27</v>
          </cell>
          <cell r="H40">
            <v>27</v>
          </cell>
          <cell r="I40">
            <v>27</v>
          </cell>
          <cell r="J40">
            <v>27</v>
          </cell>
          <cell r="K40">
            <v>27</v>
          </cell>
          <cell r="L40">
            <v>27</v>
          </cell>
          <cell r="M40">
            <v>27</v>
          </cell>
          <cell r="N40">
            <v>27</v>
          </cell>
          <cell r="O40">
            <v>27</v>
          </cell>
          <cell r="P40">
            <v>27</v>
          </cell>
          <cell r="Q40">
            <v>27</v>
          </cell>
          <cell r="R40">
            <v>27</v>
          </cell>
          <cell r="S40">
            <v>27</v>
          </cell>
          <cell r="T40">
            <v>27</v>
          </cell>
          <cell r="U40">
            <v>27</v>
          </cell>
          <cell r="V40">
            <v>27</v>
          </cell>
          <cell r="W40">
            <v>27</v>
          </cell>
          <cell r="X40">
            <v>27</v>
          </cell>
          <cell r="Y40">
            <v>27</v>
          </cell>
          <cell r="Z40">
            <v>27</v>
          </cell>
          <cell r="AA40">
            <v>27</v>
          </cell>
          <cell r="AB40">
            <v>27</v>
          </cell>
          <cell r="AC40">
            <v>27</v>
          </cell>
          <cell r="AD40">
            <v>27</v>
          </cell>
          <cell r="AE40">
            <v>27</v>
          </cell>
          <cell r="AF40">
            <v>27</v>
          </cell>
        </row>
        <row r="41">
          <cell r="C41">
            <v>28</v>
          </cell>
          <cell r="D41" t="str">
            <v>SISWA 28</v>
          </cell>
          <cell r="E41">
            <v>28</v>
          </cell>
          <cell r="F41">
            <v>28</v>
          </cell>
          <cell r="G41">
            <v>28</v>
          </cell>
          <cell r="H41">
            <v>28</v>
          </cell>
          <cell r="I41">
            <v>28</v>
          </cell>
          <cell r="J41">
            <v>28</v>
          </cell>
          <cell r="K41">
            <v>28</v>
          </cell>
          <cell r="L41">
            <v>28</v>
          </cell>
          <cell r="M41">
            <v>28</v>
          </cell>
          <cell r="N41">
            <v>28</v>
          </cell>
          <cell r="O41">
            <v>28</v>
          </cell>
          <cell r="P41">
            <v>28</v>
          </cell>
          <cell r="Q41">
            <v>28</v>
          </cell>
          <cell r="R41">
            <v>28</v>
          </cell>
          <cell r="S41">
            <v>28</v>
          </cell>
          <cell r="T41">
            <v>28</v>
          </cell>
          <cell r="U41">
            <v>28</v>
          </cell>
          <cell r="V41">
            <v>28</v>
          </cell>
          <cell r="W41">
            <v>28</v>
          </cell>
          <cell r="X41">
            <v>28</v>
          </cell>
          <cell r="Y41">
            <v>28</v>
          </cell>
          <cell r="Z41">
            <v>28</v>
          </cell>
          <cell r="AA41">
            <v>28</v>
          </cell>
          <cell r="AB41">
            <v>28</v>
          </cell>
          <cell r="AC41">
            <v>28</v>
          </cell>
          <cell r="AD41">
            <v>28</v>
          </cell>
          <cell r="AE41">
            <v>28</v>
          </cell>
          <cell r="AF41">
            <v>28</v>
          </cell>
        </row>
        <row r="42">
          <cell r="C42">
            <v>29</v>
          </cell>
          <cell r="D42" t="str">
            <v>SISWA 29</v>
          </cell>
          <cell r="E42">
            <v>29</v>
          </cell>
          <cell r="F42">
            <v>29</v>
          </cell>
          <cell r="G42">
            <v>29</v>
          </cell>
          <cell r="H42">
            <v>29</v>
          </cell>
          <cell r="I42">
            <v>29</v>
          </cell>
          <cell r="J42">
            <v>29</v>
          </cell>
          <cell r="K42">
            <v>29</v>
          </cell>
          <cell r="L42">
            <v>29</v>
          </cell>
          <cell r="M42">
            <v>29</v>
          </cell>
          <cell r="N42">
            <v>29</v>
          </cell>
          <cell r="O42">
            <v>29</v>
          </cell>
          <cell r="P42">
            <v>29</v>
          </cell>
          <cell r="Q42">
            <v>29</v>
          </cell>
          <cell r="R42">
            <v>29</v>
          </cell>
          <cell r="S42">
            <v>29</v>
          </cell>
          <cell r="T42">
            <v>29</v>
          </cell>
          <cell r="U42">
            <v>29</v>
          </cell>
          <cell r="V42">
            <v>29</v>
          </cell>
          <cell r="W42">
            <v>29</v>
          </cell>
          <cell r="X42">
            <v>29</v>
          </cell>
          <cell r="Y42">
            <v>29</v>
          </cell>
          <cell r="Z42">
            <v>29</v>
          </cell>
          <cell r="AA42">
            <v>29</v>
          </cell>
          <cell r="AB42">
            <v>29</v>
          </cell>
          <cell r="AC42">
            <v>29</v>
          </cell>
          <cell r="AD42">
            <v>29</v>
          </cell>
          <cell r="AE42">
            <v>29</v>
          </cell>
          <cell r="AF42">
            <v>29</v>
          </cell>
        </row>
        <row r="43">
          <cell r="C43">
            <v>30</v>
          </cell>
          <cell r="D43" t="str">
            <v>SISWA 30</v>
          </cell>
          <cell r="E43">
            <v>30</v>
          </cell>
          <cell r="F43">
            <v>30</v>
          </cell>
          <cell r="G43">
            <v>30</v>
          </cell>
          <cell r="H43">
            <v>30</v>
          </cell>
          <cell r="I43">
            <v>30</v>
          </cell>
          <cell r="J43">
            <v>30</v>
          </cell>
          <cell r="K43">
            <v>30</v>
          </cell>
          <cell r="L43">
            <v>30</v>
          </cell>
          <cell r="M43">
            <v>30</v>
          </cell>
          <cell r="N43">
            <v>30</v>
          </cell>
          <cell r="O43">
            <v>30</v>
          </cell>
          <cell r="P43">
            <v>30</v>
          </cell>
          <cell r="Q43">
            <v>30</v>
          </cell>
          <cell r="R43">
            <v>30</v>
          </cell>
          <cell r="S43">
            <v>30</v>
          </cell>
          <cell r="T43">
            <v>30</v>
          </cell>
          <cell r="U43">
            <v>30</v>
          </cell>
          <cell r="V43">
            <v>30</v>
          </cell>
          <cell r="W43">
            <v>30</v>
          </cell>
          <cell r="X43">
            <v>30</v>
          </cell>
          <cell r="Y43">
            <v>30</v>
          </cell>
          <cell r="Z43">
            <v>30</v>
          </cell>
          <cell r="AA43">
            <v>30</v>
          </cell>
          <cell r="AB43">
            <v>30</v>
          </cell>
          <cell r="AC43">
            <v>30</v>
          </cell>
          <cell r="AD43">
            <v>30</v>
          </cell>
          <cell r="AE43">
            <v>30</v>
          </cell>
          <cell r="AF43">
            <v>30</v>
          </cell>
        </row>
        <row r="44">
          <cell r="C44">
            <v>31</v>
          </cell>
          <cell r="D44" t="str">
            <v>SISWA 31</v>
          </cell>
          <cell r="E44">
            <v>31</v>
          </cell>
          <cell r="F44">
            <v>31</v>
          </cell>
          <cell r="G44">
            <v>31</v>
          </cell>
          <cell r="H44">
            <v>31</v>
          </cell>
          <cell r="I44">
            <v>31</v>
          </cell>
          <cell r="J44">
            <v>31</v>
          </cell>
          <cell r="K44">
            <v>31</v>
          </cell>
          <cell r="L44">
            <v>31</v>
          </cell>
          <cell r="M44">
            <v>31</v>
          </cell>
          <cell r="N44">
            <v>31</v>
          </cell>
          <cell r="O44">
            <v>31</v>
          </cell>
          <cell r="P44">
            <v>31</v>
          </cell>
          <cell r="Q44">
            <v>31</v>
          </cell>
          <cell r="R44">
            <v>31</v>
          </cell>
          <cell r="S44">
            <v>31</v>
          </cell>
          <cell r="T44">
            <v>31</v>
          </cell>
          <cell r="U44">
            <v>31</v>
          </cell>
          <cell r="V44">
            <v>31</v>
          </cell>
          <cell r="W44">
            <v>31</v>
          </cell>
          <cell r="X44">
            <v>31</v>
          </cell>
          <cell r="Y44">
            <v>31</v>
          </cell>
          <cell r="Z44">
            <v>31</v>
          </cell>
          <cell r="AA44">
            <v>31</v>
          </cell>
          <cell r="AB44">
            <v>31</v>
          </cell>
          <cell r="AC44">
            <v>31</v>
          </cell>
          <cell r="AD44">
            <v>31</v>
          </cell>
          <cell r="AE44">
            <v>31</v>
          </cell>
          <cell r="AF44">
            <v>31</v>
          </cell>
        </row>
        <row r="45">
          <cell r="C45">
            <v>32</v>
          </cell>
          <cell r="D45" t="str">
            <v>SISWA 32</v>
          </cell>
          <cell r="E45">
            <v>32</v>
          </cell>
          <cell r="F45">
            <v>32</v>
          </cell>
          <cell r="G45">
            <v>32</v>
          </cell>
          <cell r="H45">
            <v>32</v>
          </cell>
          <cell r="I45">
            <v>32</v>
          </cell>
          <cell r="J45">
            <v>32</v>
          </cell>
          <cell r="K45">
            <v>32</v>
          </cell>
          <cell r="L45">
            <v>32</v>
          </cell>
          <cell r="M45">
            <v>32</v>
          </cell>
          <cell r="N45">
            <v>32</v>
          </cell>
          <cell r="O45">
            <v>32</v>
          </cell>
          <cell r="P45">
            <v>32</v>
          </cell>
          <cell r="Q45">
            <v>32</v>
          </cell>
          <cell r="R45">
            <v>32</v>
          </cell>
          <cell r="S45">
            <v>32</v>
          </cell>
          <cell r="T45">
            <v>32</v>
          </cell>
          <cell r="U45">
            <v>32</v>
          </cell>
          <cell r="V45">
            <v>32</v>
          </cell>
          <cell r="W45">
            <v>32</v>
          </cell>
          <cell r="X45">
            <v>32</v>
          </cell>
          <cell r="Y45">
            <v>32</v>
          </cell>
          <cell r="Z45">
            <v>32</v>
          </cell>
          <cell r="AA45">
            <v>32</v>
          </cell>
          <cell r="AB45">
            <v>32</v>
          </cell>
          <cell r="AC45">
            <v>32</v>
          </cell>
          <cell r="AD45">
            <v>32</v>
          </cell>
          <cell r="AE45">
            <v>32</v>
          </cell>
          <cell r="AF45">
            <v>32</v>
          </cell>
        </row>
        <row r="46">
          <cell r="C46">
            <v>33</v>
          </cell>
          <cell r="D46" t="str">
            <v>SISWA 33</v>
          </cell>
          <cell r="E46">
            <v>33</v>
          </cell>
          <cell r="F46">
            <v>33</v>
          </cell>
          <cell r="G46">
            <v>33</v>
          </cell>
          <cell r="H46">
            <v>33</v>
          </cell>
          <cell r="I46">
            <v>33</v>
          </cell>
          <cell r="J46">
            <v>33</v>
          </cell>
          <cell r="K46">
            <v>33</v>
          </cell>
          <cell r="L46">
            <v>33</v>
          </cell>
          <cell r="M46">
            <v>33</v>
          </cell>
          <cell r="N46">
            <v>33</v>
          </cell>
          <cell r="O46">
            <v>33</v>
          </cell>
          <cell r="P46">
            <v>33</v>
          </cell>
          <cell r="Q46">
            <v>33</v>
          </cell>
          <cell r="R46">
            <v>33</v>
          </cell>
          <cell r="S46">
            <v>33</v>
          </cell>
          <cell r="T46">
            <v>33</v>
          </cell>
          <cell r="U46">
            <v>33</v>
          </cell>
          <cell r="V46">
            <v>33</v>
          </cell>
          <cell r="W46">
            <v>33</v>
          </cell>
          <cell r="X46">
            <v>33</v>
          </cell>
          <cell r="Y46">
            <v>33</v>
          </cell>
          <cell r="Z46">
            <v>33</v>
          </cell>
          <cell r="AA46">
            <v>33</v>
          </cell>
          <cell r="AB46">
            <v>33</v>
          </cell>
          <cell r="AC46">
            <v>33</v>
          </cell>
          <cell r="AD46">
            <v>33</v>
          </cell>
          <cell r="AE46">
            <v>33</v>
          </cell>
          <cell r="AF46">
            <v>33</v>
          </cell>
        </row>
        <row r="47">
          <cell r="C47">
            <v>34</v>
          </cell>
          <cell r="D47" t="str">
            <v>SISWA 34</v>
          </cell>
          <cell r="E47">
            <v>34</v>
          </cell>
          <cell r="F47">
            <v>34</v>
          </cell>
          <cell r="G47">
            <v>34</v>
          </cell>
          <cell r="H47">
            <v>34</v>
          </cell>
          <cell r="I47">
            <v>34</v>
          </cell>
          <cell r="J47">
            <v>34</v>
          </cell>
          <cell r="K47">
            <v>34</v>
          </cell>
          <cell r="L47">
            <v>34</v>
          </cell>
          <cell r="M47">
            <v>34</v>
          </cell>
          <cell r="N47">
            <v>34</v>
          </cell>
          <cell r="O47">
            <v>34</v>
          </cell>
          <cell r="P47">
            <v>34</v>
          </cell>
          <cell r="Q47">
            <v>34</v>
          </cell>
          <cell r="R47">
            <v>34</v>
          </cell>
          <cell r="S47">
            <v>34</v>
          </cell>
          <cell r="T47">
            <v>34</v>
          </cell>
          <cell r="U47">
            <v>34</v>
          </cell>
          <cell r="V47">
            <v>34</v>
          </cell>
          <cell r="W47">
            <v>34</v>
          </cell>
          <cell r="X47">
            <v>34</v>
          </cell>
          <cell r="Y47">
            <v>34</v>
          </cell>
          <cell r="Z47">
            <v>34</v>
          </cell>
          <cell r="AA47">
            <v>34</v>
          </cell>
          <cell r="AB47">
            <v>34</v>
          </cell>
          <cell r="AC47">
            <v>34</v>
          </cell>
          <cell r="AD47">
            <v>34</v>
          </cell>
          <cell r="AE47">
            <v>34</v>
          </cell>
          <cell r="AF47">
            <v>34</v>
          </cell>
        </row>
        <row r="48">
          <cell r="C48">
            <v>35</v>
          </cell>
          <cell r="D48" t="str">
            <v>SISWA 35</v>
          </cell>
          <cell r="E48">
            <v>35</v>
          </cell>
          <cell r="F48">
            <v>35</v>
          </cell>
          <cell r="G48">
            <v>35</v>
          </cell>
          <cell r="H48">
            <v>35</v>
          </cell>
          <cell r="I48">
            <v>35</v>
          </cell>
          <cell r="J48">
            <v>35</v>
          </cell>
          <cell r="K48">
            <v>35</v>
          </cell>
          <cell r="L48">
            <v>35</v>
          </cell>
          <cell r="M48">
            <v>35</v>
          </cell>
          <cell r="N48">
            <v>35</v>
          </cell>
          <cell r="O48">
            <v>35</v>
          </cell>
          <cell r="P48">
            <v>35</v>
          </cell>
          <cell r="Q48">
            <v>35</v>
          </cell>
          <cell r="R48">
            <v>35</v>
          </cell>
          <cell r="S48">
            <v>35</v>
          </cell>
          <cell r="T48">
            <v>35</v>
          </cell>
          <cell r="U48">
            <v>35</v>
          </cell>
          <cell r="V48">
            <v>35</v>
          </cell>
          <cell r="W48">
            <v>35</v>
          </cell>
          <cell r="X48">
            <v>35</v>
          </cell>
          <cell r="Y48">
            <v>35</v>
          </cell>
          <cell r="Z48">
            <v>35</v>
          </cell>
          <cell r="AA48">
            <v>35</v>
          </cell>
          <cell r="AB48">
            <v>35</v>
          </cell>
          <cell r="AC48">
            <v>35</v>
          </cell>
          <cell r="AD48">
            <v>35</v>
          </cell>
          <cell r="AE48">
            <v>35</v>
          </cell>
          <cell r="AF48">
            <v>35</v>
          </cell>
        </row>
        <row r="49">
          <cell r="C49">
            <v>36</v>
          </cell>
          <cell r="D49" t="str">
            <v>SISWA 36</v>
          </cell>
          <cell r="E49">
            <v>36</v>
          </cell>
          <cell r="F49">
            <v>36</v>
          </cell>
          <cell r="G49">
            <v>36</v>
          </cell>
          <cell r="H49">
            <v>36</v>
          </cell>
          <cell r="I49">
            <v>36</v>
          </cell>
          <cell r="J49">
            <v>36</v>
          </cell>
          <cell r="K49">
            <v>36</v>
          </cell>
          <cell r="L49">
            <v>36</v>
          </cell>
          <cell r="M49">
            <v>36</v>
          </cell>
          <cell r="N49">
            <v>36</v>
          </cell>
          <cell r="O49">
            <v>36</v>
          </cell>
          <cell r="P49">
            <v>36</v>
          </cell>
          <cell r="Q49">
            <v>36</v>
          </cell>
          <cell r="R49">
            <v>36</v>
          </cell>
          <cell r="S49">
            <v>36</v>
          </cell>
          <cell r="T49">
            <v>36</v>
          </cell>
          <cell r="U49">
            <v>36</v>
          </cell>
          <cell r="V49">
            <v>36</v>
          </cell>
          <cell r="W49">
            <v>36</v>
          </cell>
          <cell r="X49">
            <v>36</v>
          </cell>
          <cell r="Y49">
            <v>36</v>
          </cell>
          <cell r="Z49">
            <v>36</v>
          </cell>
          <cell r="AA49">
            <v>36</v>
          </cell>
          <cell r="AB49">
            <v>36</v>
          </cell>
          <cell r="AC49">
            <v>36</v>
          </cell>
          <cell r="AD49">
            <v>36</v>
          </cell>
          <cell r="AE49">
            <v>36</v>
          </cell>
          <cell r="AF49">
            <v>36</v>
          </cell>
        </row>
        <row r="50">
          <cell r="C50">
            <v>37</v>
          </cell>
          <cell r="D50" t="str">
            <v>SISWA 37</v>
          </cell>
          <cell r="E50">
            <v>37</v>
          </cell>
          <cell r="F50">
            <v>37</v>
          </cell>
          <cell r="G50">
            <v>37</v>
          </cell>
          <cell r="H50">
            <v>37</v>
          </cell>
          <cell r="I50">
            <v>37</v>
          </cell>
          <cell r="J50">
            <v>37</v>
          </cell>
          <cell r="K50">
            <v>37</v>
          </cell>
          <cell r="L50">
            <v>37</v>
          </cell>
          <cell r="M50">
            <v>37</v>
          </cell>
          <cell r="N50">
            <v>37</v>
          </cell>
          <cell r="O50">
            <v>37</v>
          </cell>
          <cell r="P50">
            <v>37</v>
          </cell>
          <cell r="Q50">
            <v>37</v>
          </cell>
          <cell r="R50">
            <v>37</v>
          </cell>
          <cell r="S50">
            <v>37</v>
          </cell>
          <cell r="T50">
            <v>37</v>
          </cell>
          <cell r="U50">
            <v>37</v>
          </cell>
          <cell r="V50">
            <v>37</v>
          </cell>
          <cell r="W50">
            <v>37</v>
          </cell>
          <cell r="X50">
            <v>37</v>
          </cell>
          <cell r="Y50">
            <v>37</v>
          </cell>
          <cell r="Z50">
            <v>37</v>
          </cell>
          <cell r="AA50">
            <v>37</v>
          </cell>
          <cell r="AB50">
            <v>37</v>
          </cell>
          <cell r="AC50">
            <v>37</v>
          </cell>
          <cell r="AD50">
            <v>37</v>
          </cell>
          <cell r="AE50">
            <v>37</v>
          </cell>
          <cell r="AF50">
            <v>37</v>
          </cell>
        </row>
        <row r="51">
          <cell r="C51">
            <v>38</v>
          </cell>
          <cell r="D51" t="str">
            <v>SISWA 38</v>
          </cell>
          <cell r="E51">
            <v>38</v>
          </cell>
          <cell r="F51">
            <v>38</v>
          </cell>
          <cell r="G51">
            <v>38</v>
          </cell>
          <cell r="H51">
            <v>38</v>
          </cell>
          <cell r="I51">
            <v>38</v>
          </cell>
          <cell r="J51">
            <v>38</v>
          </cell>
          <cell r="K51">
            <v>38</v>
          </cell>
          <cell r="L51">
            <v>38</v>
          </cell>
          <cell r="M51">
            <v>38</v>
          </cell>
          <cell r="N51">
            <v>38</v>
          </cell>
          <cell r="O51">
            <v>38</v>
          </cell>
          <cell r="P51">
            <v>38</v>
          </cell>
          <cell r="Q51">
            <v>38</v>
          </cell>
          <cell r="R51">
            <v>38</v>
          </cell>
          <cell r="S51">
            <v>38</v>
          </cell>
          <cell r="T51">
            <v>38</v>
          </cell>
          <cell r="U51">
            <v>38</v>
          </cell>
          <cell r="V51">
            <v>38</v>
          </cell>
          <cell r="W51">
            <v>38</v>
          </cell>
          <cell r="X51">
            <v>38</v>
          </cell>
          <cell r="Y51">
            <v>38</v>
          </cell>
          <cell r="Z51">
            <v>38</v>
          </cell>
          <cell r="AA51">
            <v>38</v>
          </cell>
          <cell r="AB51">
            <v>38</v>
          </cell>
          <cell r="AC51">
            <v>38</v>
          </cell>
          <cell r="AD51">
            <v>38</v>
          </cell>
          <cell r="AE51">
            <v>38</v>
          </cell>
          <cell r="AF51">
            <v>38</v>
          </cell>
        </row>
        <row r="52">
          <cell r="C52">
            <v>39</v>
          </cell>
          <cell r="D52" t="str">
            <v>SISWA 39</v>
          </cell>
          <cell r="E52">
            <v>39</v>
          </cell>
          <cell r="F52">
            <v>39</v>
          </cell>
          <cell r="G52">
            <v>39</v>
          </cell>
          <cell r="H52">
            <v>39</v>
          </cell>
          <cell r="I52">
            <v>39</v>
          </cell>
          <cell r="J52">
            <v>39</v>
          </cell>
          <cell r="K52">
            <v>39</v>
          </cell>
          <cell r="L52">
            <v>39</v>
          </cell>
          <cell r="M52">
            <v>39</v>
          </cell>
          <cell r="N52">
            <v>39</v>
          </cell>
          <cell r="O52">
            <v>39</v>
          </cell>
          <cell r="P52">
            <v>39</v>
          </cell>
          <cell r="Q52">
            <v>39</v>
          </cell>
          <cell r="R52">
            <v>39</v>
          </cell>
          <cell r="S52">
            <v>39</v>
          </cell>
          <cell r="T52">
            <v>39</v>
          </cell>
          <cell r="U52">
            <v>39</v>
          </cell>
          <cell r="V52">
            <v>39</v>
          </cell>
          <cell r="W52">
            <v>39</v>
          </cell>
          <cell r="X52">
            <v>39</v>
          </cell>
          <cell r="Y52">
            <v>39</v>
          </cell>
          <cell r="Z52">
            <v>39</v>
          </cell>
          <cell r="AA52">
            <v>39</v>
          </cell>
          <cell r="AB52">
            <v>39</v>
          </cell>
          <cell r="AC52">
            <v>39</v>
          </cell>
          <cell r="AD52">
            <v>39</v>
          </cell>
          <cell r="AE52">
            <v>39</v>
          </cell>
          <cell r="AF52">
            <v>39</v>
          </cell>
        </row>
        <row r="53">
          <cell r="C53">
            <v>40</v>
          </cell>
          <cell r="D53" t="str">
            <v>SISWA 40</v>
          </cell>
          <cell r="E53">
            <v>40</v>
          </cell>
          <cell r="F53">
            <v>40</v>
          </cell>
          <cell r="G53">
            <v>40</v>
          </cell>
          <cell r="H53">
            <v>40</v>
          </cell>
          <cell r="I53">
            <v>40</v>
          </cell>
          <cell r="J53">
            <v>40</v>
          </cell>
          <cell r="K53">
            <v>40</v>
          </cell>
          <cell r="L53">
            <v>40</v>
          </cell>
          <cell r="M53">
            <v>40</v>
          </cell>
          <cell r="N53">
            <v>40</v>
          </cell>
          <cell r="O53">
            <v>40</v>
          </cell>
          <cell r="P53">
            <v>40</v>
          </cell>
          <cell r="Q53">
            <v>40</v>
          </cell>
          <cell r="R53">
            <v>40</v>
          </cell>
          <cell r="S53">
            <v>40</v>
          </cell>
          <cell r="T53">
            <v>40</v>
          </cell>
          <cell r="U53">
            <v>40</v>
          </cell>
          <cell r="V53">
            <v>40</v>
          </cell>
          <cell r="W53">
            <v>40</v>
          </cell>
          <cell r="X53">
            <v>40</v>
          </cell>
          <cell r="Y53">
            <v>40</v>
          </cell>
          <cell r="Z53">
            <v>40</v>
          </cell>
          <cell r="AA53">
            <v>40</v>
          </cell>
          <cell r="AB53">
            <v>40</v>
          </cell>
          <cell r="AC53">
            <v>40</v>
          </cell>
          <cell r="AD53">
            <v>40</v>
          </cell>
          <cell r="AE53">
            <v>40</v>
          </cell>
          <cell r="AF53">
            <v>40</v>
          </cell>
        </row>
        <row r="54">
          <cell r="C54">
            <v>41</v>
          </cell>
          <cell r="D54" t="str">
            <v>SISWA 41</v>
          </cell>
          <cell r="E54">
            <v>41</v>
          </cell>
          <cell r="F54">
            <v>41</v>
          </cell>
          <cell r="G54">
            <v>41</v>
          </cell>
          <cell r="H54">
            <v>41</v>
          </cell>
          <cell r="I54">
            <v>41</v>
          </cell>
          <cell r="J54">
            <v>41</v>
          </cell>
          <cell r="K54">
            <v>41</v>
          </cell>
          <cell r="L54">
            <v>41</v>
          </cell>
          <cell r="M54">
            <v>41</v>
          </cell>
          <cell r="N54">
            <v>41</v>
          </cell>
          <cell r="O54">
            <v>41</v>
          </cell>
          <cell r="P54">
            <v>41</v>
          </cell>
          <cell r="Q54">
            <v>41</v>
          </cell>
          <cell r="R54">
            <v>41</v>
          </cell>
          <cell r="S54">
            <v>41</v>
          </cell>
          <cell r="T54">
            <v>41</v>
          </cell>
          <cell r="U54">
            <v>41</v>
          </cell>
          <cell r="V54">
            <v>41</v>
          </cell>
          <cell r="W54">
            <v>41</v>
          </cell>
          <cell r="X54">
            <v>41</v>
          </cell>
          <cell r="Y54">
            <v>41</v>
          </cell>
          <cell r="Z54">
            <v>41</v>
          </cell>
          <cell r="AA54">
            <v>41</v>
          </cell>
          <cell r="AB54">
            <v>41</v>
          </cell>
          <cell r="AC54">
            <v>41</v>
          </cell>
          <cell r="AD54">
            <v>41</v>
          </cell>
          <cell r="AE54">
            <v>41</v>
          </cell>
          <cell r="AF54">
            <v>41</v>
          </cell>
        </row>
        <row r="55">
          <cell r="C55">
            <v>42</v>
          </cell>
          <cell r="D55" t="str">
            <v>SISWA 42</v>
          </cell>
          <cell r="E55">
            <v>42</v>
          </cell>
          <cell r="F55">
            <v>42</v>
          </cell>
          <cell r="G55">
            <v>42</v>
          </cell>
          <cell r="H55">
            <v>42</v>
          </cell>
          <cell r="I55">
            <v>42</v>
          </cell>
          <cell r="J55">
            <v>42</v>
          </cell>
          <cell r="K55">
            <v>42</v>
          </cell>
          <cell r="L55">
            <v>42</v>
          </cell>
          <cell r="M55">
            <v>42</v>
          </cell>
          <cell r="N55">
            <v>42</v>
          </cell>
          <cell r="O55">
            <v>42</v>
          </cell>
          <cell r="P55">
            <v>42</v>
          </cell>
          <cell r="Q55">
            <v>42</v>
          </cell>
          <cell r="R55">
            <v>42</v>
          </cell>
          <cell r="S55">
            <v>42</v>
          </cell>
          <cell r="T55">
            <v>42</v>
          </cell>
          <cell r="U55">
            <v>42</v>
          </cell>
          <cell r="V55">
            <v>42</v>
          </cell>
          <cell r="W55">
            <v>42</v>
          </cell>
          <cell r="X55">
            <v>42</v>
          </cell>
          <cell r="Y55">
            <v>42</v>
          </cell>
          <cell r="Z55">
            <v>42</v>
          </cell>
          <cell r="AA55">
            <v>42</v>
          </cell>
          <cell r="AB55">
            <v>42</v>
          </cell>
          <cell r="AC55">
            <v>42</v>
          </cell>
          <cell r="AD55">
            <v>42</v>
          </cell>
          <cell r="AE55">
            <v>42</v>
          </cell>
          <cell r="AF55">
            <v>42</v>
          </cell>
        </row>
        <row r="56">
          <cell r="C56">
            <v>43</v>
          </cell>
          <cell r="D56" t="str">
            <v>SISWA 43</v>
          </cell>
          <cell r="E56">
            <v>43</v>
          </cell>
          <cell r="F56">
            <v>43</v>
          </cell>
          <cell r="G56">
            <v>43</v>
          </cell>
          <cell r="H56">
            <v>43</v>
          </cell>
          <cell r="I56">
            <v>43</v>
          </cell>
          <cell r="J56">
            <v>43</v>
          </cell>
          <cell r="K56">
            <v>43</v>
          </cell>
          <cell r="L56">
            <v>43</v>
          </cell>
          <cell r="M56">
            <v>43</v>
          </cell>
          <cell r="N56">
            <v>43</v>
          </cell>
          <cell r="O56">
            <v>43</v>
          </cell>
          <cell r="P56">
            <v>43</v>
          </cell>
          <cell r="Q56">
            <v>43</v>
          </cell>
          <cell r="R56">
            <v>43</v>
          </cell>
          <cell r="S56">
            <v>43</v>
          </cell>
          <cell r="T56">
            <v>43</v>
          </cell>
          <cell r="U56">
            <v>43</v>
          </cell>
          <cell r="V56">
            <v>43</v>
          </cell>
          <cell r="W56">
            <v>43</v>
          </cell>
          <cell r="X56">
            <v>43</v>
          </cell>
          <cell r="Y56">
            <v>43</v>
          </cell>
          <cell r="Z56">
            <v>43</v>
          </cell>
          <cell r="AA56">
            <v>43</v>
          </cell>
          <cell r="AB56">
            <v>43</v>
          </cell>
          <cell r="AC56">
            <v>43</v>
          </cell>
          <cell r="AD56">
            <v>43</v>
          </cell>
          <cell r="AE56">
            <v>43</v>
          </cell>
          <cell r="AF56">
            <v>43</v>
          </cell>
        </row>
        <row r="57">
          <cell r="C57">
            <v>44</v>
          </cell>
          <cell r="D57" t="str">
            <v>SISWA 44</v>
          </cell>
          <cell r="E57">
            <v>44</v>
          </cell>
          <cell r="F57">
            <v>44</v>
          </cell>
          <cell r="G57">
            <v>44</v>
          </cell>
          <cell r="H57">
            <v>44</v>
          </cell>
          <cell r="I57">
            <v>44</v>
          </cell>
          <cell r="J57">
            <v>44</v>
          </cell>
          <cell r="K57">
            <v>44</v>
          </cell>
          <cell r="L57">
            <v>44</v>
          </cell>
          <cell r="M57">
            <v>44</v>
          </cell>
          <cell r="N57">
            <v>44</v>
          </cell>
          <cell r="O57">
            <v>44</v>
          </cell>
          <cell r="P57">
            <v>44</v>
          </cell>
          <cell r="Q57">
            <v>44</v>
          </cell>
          <cell r="R57">
            <v>44</v>
          </cell>
          <cell r="S57">
            <v>44</v>
          </cell>
          <cell r="T57">
            <v>44</v>
          </cell>
          <cell r="U57">
            <v>44</v>
          </cell>
          <cell r="V57">
            <v>44</v>
          </cell>
          <cell r="W57">
            <v>44</v>
          </cell>
          <cell r="X57">
            <v>44</v>
          </cell>
          <cell r="Y57">
            <v>44</v>
          </cell>
          <cell r="Z57">
            <v>44</v>
          </cell>
          <cell r="AA57">
            <v>44</v>
          </cell>
          <cell r="AB57">
            <v>44</v>
          </cell>
          <cell r="AC57">
            <v>44</v>
          </cell>
          <cell r="AD57">
            <v>44</v>
          </cell>
          <cell r="AE57">
            <v>44</v>
          </cell>
          <cell r="AF57">
            <v>44</v>
          </cell>
        </row>
        <row r="58">
          <cell r="C58">
            <v>45</v>
          </cell>
          <cell r="D58" t="str">
            <v>SISWA 45</v>
          </cell>
          <cell r="E58">
            <v>45</v>
          </cell>
          <cell r="F58">
            <v>45</v>
          </cell>
          <cell r="G58">
            <v>45</v>
          </cell>
          <cell r="H58">
            <v>45</v>
          </cell>
          <cell r="I58">
            <v>45</v>
          </cell>
          <cell r="J58">
            <v>45</v>
          </cell>
          <cell r="K58">
            <v>45</v>
          </cell>
          <cell r="L58">
            <v>45</v>
          </cell>
          <cell r="M58">
            <v>45</v>
          </cell>
          <cell r="N58">
            <v>45</v>
          </cell>
          <cell r="O58">
            <v>45</v>
          </cell>
          <cell r="P58">
            <v>45</v>
          </cell>
          <cell r="Q58">
            <v>45</v>
          </cell>
          <cell r="R58">
            <v>45</v>
          </cell>
          <cell r="S58">
            <v>45</v>
          </cell>
          <cell r="T58">
            <v>45</v>
          </cell>
          <cell r="U58">
            <v>45</v>
          </cell>
          <cell r="V58">
            <v>45</v>
          </cell>
          <cell r="W58">
            <v>45</v>
          </cell>
          <cell r="X58">
            <v>45</v>
          </cell>
          <cell r="Y58">
            <v>45</v>
          </cell>
          <cell r="Z58">
            <v>45</v>
          </cell>
          <cell r="AA58">
            <v>45</v>
          </cell>
          <cell r="AB58">
            <v>45</v>
          </cell>
          <cell r="AC58">
            <v>45</v>
          </cell>
          <cell r="AD58">
            <v>45</v>
          </cell>
          <cell r="AE58">
            <v>45</v>
          </cell>
          <cell r="AF58">
            <v>45</v>
          </cell>
        </row>
        <row r="59">
          <cell r="C59">
            <v>46</v>
          </cell>
          <cell r="D59" t="str">
            <v>SISWA 46</v>
          </cell>
          <cell r="E59">
            <v>46</v>
          </cell>
          <cell r="F59">
            <v>46</v>
          </cell>
          <cell r="G59">
            <v>46</v>
          </cell>
          <cell r="H59">
            <v>46</v>
          </cell>
          <cell r="I59">
            <v>46</v>
          </cell>
          <cell r="J59">
            <v>46</v>
          </cell>
          <cell r="K59">
            <v>46</v>
          </cell>
          <cell r="L59">
            <v>46</v>
          </cell>
          <cell r="M59">
            <v>46</v>
          </cell>
          <cell r="N59">
            <v>46</v>
          </cell>
          <cell r="O59">
            <v>46</v>
          </cell>
          <cell r="P59">
            <v>46</v>
          </cell>
          <cell r="Q59">
            <v>46</v>
          </cell>
          <cell r="R59">
            <v>46</v>
          </cell>
          <cell r="S59">
            <v>46</v>
          </cell>
          <cell r="T59">
            <v>46</v>
          </cell>
          <cell r="U59">
            <v>46</v>
          </cell>
          <cell r="V59">
            <v>46</v>
          </cell>
          <cell r="W59">
            <v>46</v>
          </cell>
          <cell r="X59">
            <v>46</v>
          </cell>
          <cell r="Y59">
            <v>46</v>
          </cell>
          <cell r="Z59">
            <v>46</v>
          </cell>
          <cell r="AA59">
            <v>46</v>
          </cell>
          <cell r="AB59">
            <v>46</v>
          </cell>
          <cell r="AC59">
            <v>46</v>
          </cell>
          <cell r="AD59">
            <v>46</v>
          </cell>
          <cell r="AE59">
            <v>46</v>
          </cell>
          <cell r="AF59">
            <v>46</v>
          </cell>
        </row>
        <row r="60">
          <cell r="C60">
            <v>47</v>
          </cell>
          <cell r="D60" t="str">
            <v>SISWA 47</v>
          </cell>
          <cell r="E60">
            <v>47</v>
          </cell>
          <cell r="F60">
            <v>47</v>
          </cell>
          <cell r="G60">
            <v>47</v>
          </cell>
          <cell r="H60">
            <v>47</v>
          </cell>
          <cell r="I60">
            <v>47</v>
          </cell>
          <cell r="J60">
            <v>47</v>
          </cell>
          <cell r="K60">
            <v>47</v>
          </cell>
          <cell r="L60">
            <v>47</v>
          </cell>
          <cell r="M60">
            <v>47</v>
          </cell>
          <cell r="N60">
            <v>47</v>
          </cell>
          <cell r="O60">
            <v>47</v>
          </cell>
          <cell r="P60">
            <v>47</v>
          </cell>
          <cell r="Q60">
            <v>47</v>
          </cell>
          <cell r="R60">
            <v>47</v>
          </cell>
          <cell r="S60">
            <v>47</v>
          </cell>
          <cell r="T60">
            <v>47</v>
          </cell>
          <cell r="U60">
            <v>47</v>
          </cell>
          <cell r="V60">
            <v>47</v>
          </cell>
          <cell r="W60">
            <v>47</v>
          </cell>
          <cell r="X60">
            <v>47</v>
          </cell>
          <cell r="Y60">
            <v>47</v>
          </cell>
          <cell r="Z60">
            <v>47</v>
          </cell>
          <cell r="AA60">
            <v>47</v>
          </cell>
          <cell r="AB60">
            <v>47</v>
          </cell>
          <cell r="AC60">
            <v>47</v>
          </cell>
          <cell r="AD60">
            <v>47</v>
          </cell>
          <cell r="AE60">
            <v>47</v>
          </cell>
          <cell r="AF60">
            <v>47</v>
          </cell>
        </row>
        <row r="61">
          <cell r="C61">
            <v>48</v>
          </cell>
          <cell r="D61" t="str">
            <v>SISWA 48</v>
          </cell>
          <cell r="E61">
            <v>48</v>
          </cell>
          <cell r="F61">
            <v>48</v>
          </cell>
          <cell r="G61">
            <v>48</v>
          </cell>
          <cell r="H61">
            <v>48</v>
          </cell>
          <cell r="I61">
            <v>48</v>
          </cell>
          <cell r="J61">
            <v>48</v>
          </cell>
          <cell r="K61">
            <v>48</v>
          </cell>
          <cell r="L61">
            <v>48</v>
          </cell>
          <cell r="M61">
            <v>48</v>
          </cell>
          <cell r="N61">
            <v>48</v>
          </cell>
          <cell r="O61">
            <v>48</v>
          </cell>
          <cell r="P61">
            <v>48</v>
          </cell>
          <cell r="Q61">
            <v>48</v>
          </cell>
          <cell r="R61">
            <v>48</v>
          </cell>
          <cell r="S61">
            <v>48</v>
          </cell>
          <cell r="T61">
            <v>48</v>
          </cell>
          <cell r="U61">
            <v>48</v>
          </cell>
          <cell r="V61">
            <v>48</v>
          </cell>
          <cell r="W61">
            <v>48</v>
          </cell>
          <cell r="X61">
            <v>48</v>
          </cell>
          <cell r="Y61">
            <v>48</v>
          </cell>
          <cell r="Z61">
            <v>48</v>
          </cell>
          <cell r="AA61">
            <v>48</v>
          </cell>
          <cell r="AB61">
            <v>48</v>
          </cell>
          <cell r="AC61">
            <v>48</v>
          </cell>
          <cell r="AD61">
            <v>48</v>
          </cell>
          <cell r="AE61">
            <v>48</v>
          </cell>
          <cell r="AF61">
            <v>48</v>
          </cell>
        </row>
        <row r="62">
          <cell r="C62">
            <v>49</v>
          </cell>
          <cell r="D62" t="str">
            <v>SISWA 49</v>
          </cell>
          <cell r="E62">
            <v>49</v>
          </cell>
          <cell r="F62">
            <v>49</v>
          </cell>
          <cell r="G62">
            <v>49</v>
          </cell>
          <cell r="H62">
            <v>49</v>
          </cell>
          <cell r="I62">
            <v>49</v>
          </cell>
          <cell r="J62">
            <v>49</v>
          </cell>
          <cell r="K62">
            <v>49</v>
          </cell>
          <cell r="L62">
            <v>49</v>
          </cell>
          <cell r="M62">
            <v>49</v>
          </cell>
          <cell r="N62">
            <v>49</v>
          </cell>
          <cell r="O62">
            <v>49</v>
          </cell>
          <cell r="P62">
            <v>49</v>
          </cell>
          <cell r="Q62">
            <v>49</v>
          </cell>
          <cell r="R62">
            <v>49</v>
          </cell>
          <cell r="S62">
            <v>49</v>
          </cell>
          <cell r="T62">
            <v>49</v>
          </cell>
          <cell r="U62">
            <v>49</v>
          </cell>
          <cell r="V62">
            <v>49</v>
          </cell>
          <cell r="W62">
            <v>49</v>
          </cell>
          <cell r="X62">
            <v>49</v>
          </cell>
          <cell r="Y62">
            <v>49</v>
          </cell>
          <cell r="Z62">
            <v>49</v>
          </cell>
          <cell r="AA62">
            <v>49</v>
          </cell>
          <cell r="AB62">
            <v>49</v>
          </cell>
          <cell r="AC62">
            <v>49</v>
          </cell>
          <cell r="AD62">
            <v>49</v>
          </cell>
          <cell r="AE62">
            <v>49</v>
          </cell>
          <cell r="AF62">
            <v>49</v>
          </cell>
        </row>
        <row r="63">
          <cell r="C63">
            <v>50</v>
          </cell>
          <cell r="D63" t="str">
            <v>SISWA 50</v>
          </cell>
          <cell r="E63">
            <v>50</v>
          </cell>
          <cell r="F63">
            <v>50</v>
          </cell>
          <cell r="G63">
            <v>50</v>
          </cell>
          <cell r="H63">
            <v>50</v>
          </cell>
          <cell r="I63">
            <v>50</v>
          </cell>
          <cell r="J63">
            <v>50</v>
          </cell>
          <cell r="K63">
            <v>50</v>
          </cell>
          <cell r="L63">
            <v>50</v>
          </cell>
          <cell r="M63">
            <v>50</v>
          </cell>
          <cell r="N63">
            <v>50</v>
          </cell>
          <cell r="O63">
            <v>50</v>
          </cell>
          <cell r="P63">
            <v>50</v>
          </cell>
          <cell r="Q63">
            <v>50</v>
          </cell>
          <cell r="R63">
            <v>50</v>
          </cell>
          <cell r="S63">
            <v>50</v>
          </cell>
          <cell r="T63">
            <v>50</v>
          </cell>
          <cell r="U63">
            <v>50</v>
          </cell>
          <cell r="V63">
            <v>50</v>
          </cell>
          <cell r="W63">
            <v>50</v>
          </cell>
          <cell r="X63">
            <v>50</v>
          </cell>
          <cell r="Y63">
            <v>50</v>
          </cell>
          <cell r="Z63">
            <v>50</v>
          </cell>
          <cell r="AA63">
            <v>50</v>
          </cell>
          <cell r="AB63">
            <v>50</v>
          </cell>
          <cell r="AC63">
            <v>50</v>
          </cell>
          <cell r="AD63">
            <v>50</v>
          </cell>
          <cell r="AE63">
            <v>50</v>
          </cell>
          <cell r="AF63">
            <v>50</v>
          </cell>
        </row>
      </sheetData>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9.xml"/><Relationship Id="rId1" Type="http://schemas.openxmlformats.org/officeDocument/2006/relationships/printerSettings" Target="../printerSettings/printerSettings27.bin"/><Relationship Id="rId4" Type="http://schemas.openxmlformats.org/officeDocument/2006/relationships/ctrlProp" Target="../ctrlProps/ctrlProp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0.xml"/><Relationship Id="rId1" Type="http://schemas.openxmlformats.org/officeDocument/2006/relationships/printerSettings" Target="../printerSettings/printerSettings28.bin"/><Relationship Id="rId4" Type="http://schemas.openxmlformats.org/officeDocument/2006/relationships/ctrlProp" Target="../ctrlProps/ctrlProp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29.bin"/><Relationship Id="rId4" Type="http://schemas.openxmlformats.org/officeDocument/2006/relationships/ctrlProp" Target="../ctrlProps/ctrlProp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2.xml"/><Relationship Id="rId1" Type="http://schemas.openxmlformats.org/officeDocument/2006/relationships/printerSettings" Target="../printerSettings/printerSettings30.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36"/>
  <sheetViews>
    <sheetView showGridLines="0" showRowColHeaders="0" zoomScaleNormal="100" workbookViewId="0">
      <pane xSplit="1" ySplit="1" topLeftCell="B2" activePane="bottomRight" state="frozen"/>
      <selection pane="topRight" activeCell="B1" sqref="B1"/>
      <selection pane="bottomLeft" activeCell="A2" sqref="A2"/>
      <selection pane="bottomRight"/>
    </sheetView>
  </sheetViews>
  <sheetFormatPr defaultColWidth="0" defaultRowHeight="15" customHeight="1" zeroHeight="1" x14ac:dyDescent="0.25"/>
  <cols>
    <col min="1" max="1" width="30.140625" style="4" customWidth="1"/>
    <col min="2" max="2" width="1.42578125" style="4" customWidth="1"/>
    <col min="3" max="3" width="25" style="4" customWidth="1"/>
    <col min="4" max="4" width="3.140625" style="4" customWidth="1"/>
    <col min="5" max="5" width="46.5703125" style="4" customWidth="1"/>
    <col min="6" max="6" width="38.140625" style="4" customWidth="1"/>
    <col min="7" max="7" width="1.5703125" style="4" customWidth="1"/>
    <col min="8" max="8" width="2.42578125" style="4" customWidth="1"/>
    <col min="9" max="9" width="15.28515625" style="4" customWidth="1"/>
    <col min="10" max="10" width="20.42578125" style="4" customWidth="1"/>
    <col min="11" max="11" width="3.140625" style="4" customWidth="1"/>
    <col min="12" max="12" width="1.5703125" style="4" customWidth="1"/>
    <col min="13" max="13" width="3.5703125" style="4" hidden="1" customWidth="1"/>
    <col min="14" max="14" width="9.140625" style="4" hidden="1" customWidth="1"/>
    <col min="15" max="22" width="0" style="4" hidden="1" customWidth="1"/>
    <col min="23" max="16384" width="9.140625" style="4" hidden="1"/>
  </cols>
  <sheetData>
    <row r="1" spans="1:21" s="314" customFormat="1" ht="28.5" x14ac:dyDescent="0.25">
      <c r="A1" s="327" t="s">
        <v>21</v>
      </c>
      <c r="B1" s="328"/>
      <c r="C1" s="328"/>
      <c r="D1" s="329"/>
      <c r="E1" s="329"/>
      <c r="F1" s="329"/>
      <c r="G1" s="329"/>
      <c r="H1" s="329"/>
      <c r="I1" s="329"/>
      <c r="J1" s="340" t="s">
        <v>1213</v>
      </c>
      <c r="K1" s="329"/>
      <c r="L1" s="329"/>
    </row>
    <row r="2" spans="1:21" s="315" customFormat="1" ht="6" customHeight="1" x14ac:dyDescent="0.25">
      <c r="A2" s="325"/>
      <c r="B2" s="330"/>
      <c r="C2" s="330"/>
      <c r="D2" s="330"/>
      <c r="E2" s="330"/>
      <c r="F2" s="330"/>
      <c r="G2" s="330"/>
      <c r="H2" s="330"/>
      <c r="I2" s="330"/>
      <c r="J2" s="330"/>
      <c r="K2" s="330"/>
      <c r="L2" s="330"/>
    </row>
    <row r="3" spans="1:21" s="185" customFormat="1" ht="24" customHeight="1" x14ac:dyDescent="0.25">
      <c r="A3" s="325"/>
      <c r="B3" s="331"/>
      <c r="C3" s="331"/>
      <c r="D3" s="331"/>
      <c r="E3" s="331"/>
      <c r="F3" s="331"/>
      <c r="G3" s="331"/>
      <c r="H3" s="331"/>
      <c r="I3" s="331"/>
      <c r="J3" s="331"/>
      <c r="K3" s="331"/>
      <c r="L3" s="331"/>
    </row>
    <row r="4" spans="1:21" s="330" customFormat="1" ht="15.75" customHeight="1" x14ac:dyDescent="0.25">
      <c r="A4" s="325"/>
      <c r="B4" s="331"/>
      <c r="C4" s="332" t="s">
        <v>0</v>
      </c>
      <c r="D4" s="331" t="s">
        <v>1</v>
      </c>
      <c r="E4" s="323" t="s">
        <v>1299</v>
      </c>
      <c r="F4" s="140"/>
      <c r="G4" s="331"/>
      <c r="H4" s="194"/>
      <c r="I4" s="195" t="s">
        <v>2</v>
      </c>
      <c r="J4" s="194"/>
      <c r="K4" s="194"/>
      <c r="L4" s="331"/>
      <c r="N4" s="331"/>
      <c r="O4" s="331"/>
      <c r="P4" s="331"/>
      <c r="Q4" s="331"/>
      <c r="R4" s="331"/>
      <c r="S4" s="331"/>
      <c r="T4" s="331"/>
      <c r="U4" s="331"/>
    </row>
    <row r="5" spans="1:21" s="330" customFormat="1" ht="15.75" customHeight="1" x14ac:dyDescent="0.25">
      <c r="A5" s="325"/>
      <c r="B5" s="331"/>
      <c r="C5" s="332" t="s">
        <v>3</v>
      </c>
      <c r="D5" s="331" t="s">
        <v>1</v>
      </c>
      <c r="E5" s="90" t="s">
        <v>1292</v>
      </c>
      <c r="F5" s="141"/>
      <c r="G5" s="331"/>
      <c r="H5" s="334"/>
      <c r="I5" s="334"/>
      <c r="J5" s="334"/>
      <c r="K5" s="334"/>
      <c r="L5" s="331"/>
      <c r="N5" s="331"/>
      <c r="O5" s="331"/>
      <c r="P5" s="331"/>
      <c r="Q5" s="331"/>
      <c r="R5" s="331"/>
      <c r="S5" s="331"/>
      <c r="T5" s="331"/>
      <c r="U5" s="331"/>
    </row>
    <row r="6" spans="1:21" s="330" customFormat="1" ht="15.75" customHeight="1" x14ac:dyDescent="0.25">
      <c r="A6" s="325"/>
      <c r="B6" s="331"/>
      <c r="C6" s="332" t="s">
        <v>4</v>
      </c>
      <c r="D6" s="331" t="s">
        <v>1</v>
      </c>
      <c r="E6" s="89" t="s">
        <v>5</v>
      </c>
      <c r="F6" s="141"/>
      <c r="G6" s="331"/>
      <c r="H6" s="334"/>
      <c r="I6" s="335" t="s">
        <v>6</v>
      </c>
      <c r="J6" s="336">
        <f>SISWA!Z10</f>
        <v>1.2222222222222223</v>
      </c>
      <c r="K6" s="337"/>
      <c r="L6" s="331"/>
      <c r="N6" s="331"/>
      <c r="O6" s="331"/>
      <c r="P6" s="331"/>
      <c r="Q6" s="331"/>
      <c r="R6" s="331"/>
      <c r="S6" s="331"/>
      <c r="T6" s="331"/>
      <c r="U6" s="331"/>
    </row>
    <row r="7" spans="1:21" s="330" customFormat="1" ht="15.75" customHeight="1" x14ac:dyDescent="0.25">
      <c r="A7" s="325"/>
      <c r="B7" s="331"/>
      <c r="C7" s="332" t="s">
        <v>7</v>
      </c>
      <c r="D7" s="331" t="s">
        <v>1</v>
      </c>
      <c r="E7" s="89" t="s">
        <v>1293</v>
      </c>
      <c r="F7" s="141"/>
      <c r="G7" s="331"/>
      <c r="H7" s="334"/>
      <c r="I7" s="335"/>
      <c r="J7" s="338"/>
      <c r="K7" s="334"/>
      <c r="L7" s="331"/>
      <c r="N7" s="331"/>
      <c r="O7" s="331"/>
      <c r="P7" s="331"/>
      <c r="Q7" s="331"/>
      <c r="R7" s="331"/>
      <c r="S7" s="331"/>
      <c r="T7" s="331"/>
      <c r="U7" s="331"/>
    </row>
    <row r="8" spans="1:21" s="330" customFormat="1" ht="15.75" customHeight="1" x14ac:dyDescent="0.25">
      <c r="A8" s="325"/>
      <c r="B8" s="331"/>
      <c r="C8" s="332" t="s">
        <v>8</v>
      </c>
      <c r="D8" s="331" t="s">
        <v>1</v>
      </c>
      <c r="E8" s="89" t="s">
        <v>289</v>
      </c>
      <c r="F8" s="141"/>
      <c r="G8" s="331"/>
      <c r="H8" s="334"/>
      <c r="I8" s="335" t="s">
        <v>19</v>
      </c>
      <c r="J8" s="336">
        <f>'MLK1'!AT11</f>
        <v>1.2222222222222223</v>
      </c>
      <c r="K8" s="337"/>
      <c r="L8" s="331"/>
      <c r="N8" s="331"/>
      <c r="O8" s="331"/>
      <c r="P8" s="331"/>
      <c r="Q8" s="331"/>
      <c r="R8" s="331"/>
      <c r="S8" s="331"/>
      <c r="T8" s="331"/>
      <c r="U8" s="331"/>
    </row>
    <row r="9" spans="1:21" s="330" customFormat="1" ht="15.75" customHeight="1" x14ac:dyDescent="0.25">
      <c r="A9" s="325"/>
      <c r="B9" s="331"/>
      <c r="C9" s="332" t="s">
        <v>295</v>
      </c>
      <c r="D9" s="331" t="s">
        <v>1</v>
      </c>
      <c r="E9" s="89" t="s">
        <v>256</v>
      </c>
      <c r="F9" s="141"/>
      <c r="G9" s="331"/>
      <c r="H9" s="334"/>
      <c r="I9" s="335"/>
      <c r="J9" s="336"/>
      <c r="K9" s="337"/>
      <c r="L9" s="331"/>
      <c r="N9" s="331"/>
      <c r="O9" s="331"/>
      <c r="P9" s="331"/>
      <c r="Q9" s="331"/>
      <c r="R9" s="331"/>
      <c r="S9" s="331"/>
      <c r="T9" s="331"/>
      <c r="U9" s="331"/>
    </row>
    <row r="10" spans="1:21" s="330" customFormat="1" ht="15.75" customHeight="1" x14ac:dyDescent="0.25">
      <c r="A10" s="325"/>
      <c r="B10" s="331"/>
      <c r="C10" s="332" t="s">
        <v>679</v>
      </c>
      <c r="D10" s="331" t="s">
        <v>1</v>
      </c>
      <c r="E10" s="91">
        <v>2</v>
      </c>
      <c r="F10" s="141"/>
      <c r="G10" s="331"/>
      <c r="H10" s="334"/>
      <c r="I10" s="335" t="s">
        <v>20</v>
      </c>
      <c r="J10" s="336">
        <f>CTT!J10</f>
        <v>1.2222222222222223</v>
      </c>
      <c r="K10" s="337"/>
      <c r="L10" s="331"/>
      <c r="N10" s="331"/>
      <c r="O10" s="331"/>
      <c r="P10" s="331"/>
      <c r="Q10" s="331"/>
      <c r="R10" s="331"/>
      <c r="S10" s="331"/>
      <c r="T10" s="331"/>
      <c r="U10" s="331"/>
    </row>
    <row r="11" spans="1:21" s="330" customFormat="1" ht="15.75" customHeight="1" x14ac:dyDescent="0.25">
      <c r="A11" s="325"/>
      <c r="B11" s="331"/>
      <c r="C11" s="332" t="s">
        <v>9</v>
      </c>
      <c r="D11" s="331" t="s">
        <v>1</v>
      </c>
      <c r="E11" s="89" t="s">
        <v>1304</v>
      </c>
      <c r="F11" s="141"/>
      <c r="G11" s="331"/>
      <c r="H11" s="334"/>
      <c r="I11" s="335"/>
      <c r="J11" s="338"/>
      <c r="K11" s="334"/>
      <c r="L11" s="331"/>
      <c r="N11" s="331"/>
      <c r="O11" s="331"/>
      <c r="P11" s="331"/>
      <c r="Q11" s="331"/>
      <c r="R11" s="331"/>
      <c r="S11" s="331"/>
      <c r="T11" s="331"/>
      <c r="U11" s="331"/>
    </row>
    <row r="12" spans="1:21" s="330" customFormat="1" ht="15.75" customHeight="1" x14ac:dyDescent="0.25">
      <c r="A12" s="325"/>
      <c r="B12" s="331"/>
      <c r="C12" s="332" t="s">
        <v>10</v>
      </c>
      <c r="D12" s="331" t="s">
        <v>1</v>
      </c>
      <c r="E12" s="452" t="s">
        <v>1306</v>
      </c>
      <c r="F12" s="141"/>
      <c r="G12" s="331"/>
      <c r="H12" s="334"/>
      <c r="I12" s="335" t="s">
        <v>12</v>
      </c>
      <c r="J12" s="336">
        <f>AVERAGE(J10,J8,J6)</f>
        <v>1.2222222222222223</v>
      </c>
      <c r="K12" s="337"/>
      <c r="L12" s="331"/>
      <c r="N12" s="331"/>
      <c r="O12" s="331"/>
      <c r="P12" s="331"/>
      <c r="Q12" s="331"/>
      <c r="R12" s="331"/>
      <c r="S12" s="331"/>
      <c r="T12" s="331"/>
      <c r="U12" s="331"/>
    </row>
    <row r="13" spans="1:21" s="330" customFormat="1" ht="15.75" customHeight="1" x14ac:dyDescent="0.25">
      <c r="A13" s="325"/>
      <c r="B13" s="331"/>
      <c r="C13" s="332" t="s">
        <v>17</v>
      </c>
      <c r="D13" s="331" t="s">
        <v>1</v>
      </c>
      <c r="E13" s="89" t="s">
        <v>1303</v>
      </c>
      <c r="F13" s="141"/>
      <c r="G13" s="331"/>
      <c r="H13" s="334"/>
      <c r="K13" s="334"/>
      <c r="L13" s="331"/>
      <c r="N13" s="331"/>
      <c r="O13" s="331"/>
      <c r="P13" s="331"/>
      <c r="Q13" s="331"/>
      <c r="R13" s="331"/>
      <c r="S13" s="331"/>
      <c r="T13" s="331"/>
      <c r="U13" s="331"/>
    </row>
    <row r="14" spans="1:21" s="330" customFormat="1" ht="15.75" customHeight="1" x14ac:dyDescent="0.25">
      <c r="A14" s="325"/>
      <c r="B14" s="331"/>
      <c r="C14" s="332" t="s">
        <v>18</v>
      </c>
      <c r="D14" s="331" t="s">
        <v>1</v>
      </c>
      <c r="E14" s="452" t="s">
        <v>1305</v>
      </c>
      <c r="F14" s="141"/>
      <c r="G14" s="331"/>
      <c r="H14" s="334"/>
      <c r="K14" s="337"/>
      <c r="L14" s="331"/>
      <c r="N14" s="331"/>
      <c r="O14" s="331"/>
      <c r="P14" s="331"/>
      <c r="Q14" s="331"/>
      <c r="R14" s="331"/>
      <c r="S14" s="331"/>
      <c r="T14" s="331"/>
      <c r="U14" s="331"/>
    </row>
    <row r="15" spans="1:21" s="330" customFormat="1" ht="15.75" customHeight="1" x14ac:dyDescent="0.25">
      <c r="A15" s="325"/>
      <c r="B15" s="331"/>
      <c r="C15" s="332" t="s">
        <v>11</v>
      </c>
      <c r="D15" s="331" t="s">
        <v>1</v>
      </c>
      <c r="E15" s="89" t="s">
        <v>1294</v>
      </c>
      <c r="F15" s="141"/>
      <c r="G15" s="331"/>
      <c r="H15" s="334"/>
      <c r="I15" s="334"/>
      <c r="J15" s="334"/>
      <c r="K15" s="334"/>
      <c r="L15" s="331"/>
      <c r="N15" s="331"/>
      <c r="O15" s="331"/>
      <c r="P15" s="331"/>
      <c r="Q15" s="331"/>
      <c r="R15" s="331"/>
      <c r="S15" s="331"/>
      <c r="T15" s="331"/>
      <c r="U15" s="331"/>
    </row>
    <row r="16" spans="1:21" s="330" customFormat="1" ht="15.75" customHeight="1" x14ac:dyDescent="0.25">
      <c r="A16" s="325"/>
      <c r="B16" s="331"/>
      <c r="C16" s="333" t="s">
        <v>928</v>
      </c>
      <c r="D16" s="331" t="s">
        <v>1</v>
      </c>
      <c r="E16" s="89" t="s">
        <v>1295</v>
      </c>
      <c r="F16" s="141"/>
      <c r="G16" s="331"/>
      <c r="H16" s="334"/>
      <c r="I16" s="454" t="str">
        <f>IF(J12&lt;85%,"Tetap sabar dan lanjutkan terus pekerjaan Anda, dan jangan lupa jaga kesehatan (@kangmartho.com)","Alhamdulillah Anda tinggal mengeprint dokumen (@kangmartho.com)")</f>
        <v>Alhamdulillah Anda tinggal mengeprint dokumen (@kangmartho.com)</v>
      </c>
      <c r="J16" s="454"/>
      <c r="K16" s="334"/>
      <c r="L16" s="331"/>
      <c r="N16" s="331"/>
      <c r="O16" s="331"/>
      <c r="P16" s="331"/>
      <c r="Q16" s="331"/>
      <c r="R16" s="331"/>
      <c r="S16" s="331"/>
      <c r="T16" s="331"/>
      <c r="U16" s="331"/>
    </row>
    <row r="17" spans="1:21" s="330" customFormat="1" ht="15.75" customHeight="1" x14ac:dyDescent="0.25">
      <c r="A17" s="325"/>
      <c r="B17" s="331"/>
      <c r="C17" s="332" t="s">
        <v>13</v>
      </c>
      <c r="D17" s="331" t="s">
        <v>1</v>
      </c>
      <c r="E17" s="89" t="s">
        <v>1296</v>
      </c>
      <c r="F17" s="140"/>
      <c r="G17" s="331"/>
      <c r="H17" s="334"/>
      <c r="I17" s="454"/>
      <c r="J17" s="454"/>
      <c r="K17" s="334"/>
      <c r="L17" s="331"/>
      <c r="N17" s="331"/>
      <c r="O17" s="331"/>
      <c r="P17" s="331"/>
      <c r="Q17" s="331"/>
      <c r="R17" s="331"/>
      <c r="S17" s="331"/>
      <c r="T17" s="331"/>
      <c r="U17" s="331"/>
    </row>
    <row r="18" spans="1:21" s="330" customFormat="1" ht="15.75" customHeight="1" x14ac:dyDescent="0.25">
      <c r="A18" s="325"/>
      <c r="B18" s="331"/>
      <c r="C18" s="333" t="s">
        <v>1225</v>
      </c>
      <c r="D18" s="331" t="s">
        <v>1</v>
      </c>
      <c r="E18" s="89" t="s">
        <v>1296</v>
      </c>
      <c r="F18" s="140"/>
      <c r="G18" s="331"/>
      <c r="H18" s="334"/>
      <c r="I18" s="454"/>
      <c r="J18" s="454"/>
      <c r="K18" s="334"/>
      <c r="L18" s="331"/>
      <c r="N18" s="331"/>
      <c r="O18" s="331"/>
      <c r="P18" s="331"/>
      <c r="Q18" s="331"/>
      <c r="R18" s="331"/>
      <c r="S18" s="331"/>
      <c r="T18" s="331"/>
      <c r="U18" s="331"/>
    </row>
    <row r="19" spans="1:21" s="330" customFormat="1" ht="15.75" customHeight="1" x14ac:dyDescent="0.25">
      <c r="A19" s="325"/>
      <c r="B19" s="331"/>
      <c r="C19" s="332" t="s">
        <v>926</v>
      </c>
      <c r="D19" s="331" t="s">
        <v>1</v>
      </c>
      <c r="E19" s="89" t="s">
        <v>15</v>
      </c>
      <c r="F19" s="140"/>
      <c r="G19" s="331"/>
      <c r="L19" s="331"/>
    </row>
    <row r="20" spans="1:21" s="330" customFormat="1" ht="15.75" customHeight="1" x14ac:dyDescent="0.25">
      <c r="A20" s="325"/>
      <c r="B20" s="331"/>
      <c r="C20" s="332" t="s">
        <v>16</v>
      </c>
      <c r="D20" s="331" t="s">
        <v>1</v>
      </c>
      <c r="E20" s="91">
        <v>9</v>
      </c>
      <c r="F20" s="142"/>
      <c r="G20" s="331"/>
      <c r="L20" s="331"/>
    </row>
    <row r="21" spans="1:21" s="330" customFormat="1" ht="15.75" customHeight="1" x14ac:dyDescent="0.25">
      <c r="A21" s="325"/>
      <c r="B21" s="331"/>
      <c r="C21" s="332" t="s">
        <v>925</v>
      </c>
      <c r="D21" s="331" t="s">
        <v>1</v>
      </c>
      <c r="E21" s="453">
        <v>45736</v>
      </c>
      <c r="F21" s="142"/>
      <c r="G21" s="331"/>
      <c r="L21" s="331"/>
    </row>
    <row r="22" spans="1:21" s="331" customFormat="1" ht="8.25" customHeight="1" x14ac:dyDescent="0.25">
      <c r="A22" s="325"/>
    </row>
    <row r="23" spans="1:21" s="330" customFormat="1" ht="22.5" customHeight="1" x14ac:dyDescent="0.25">
      <c r="A23" s="325"/>
      <c r="B23" s="331"/>
      <c r="L23" s="331"/>
    </row>
    <row r="24" spans="1:21" s="330" customFormat="1" ht="15" customHeight="1" x14ac:dyDescent="0.25">
      <c r="A24" s="326"/>
      <c r="B24" s="331"/>
      <c r="C24" s="331"/>
      <c r="D24" s="331"/>
      <c r="E24" s="331"/>
      <c r="F24" s="331"/>
      <c r="G24" s="331"/>
      <c r="H24" s="331"/>
      <c r="I24" s="331"/>
      <c r="J24" s="331"/>
      <c r="K24" s="331"/>
      <c r="L24" s="331"/>
    </row>
    <row r="25" spans="1:21" s="185" customFormat="1" ht="60" customHeight="1" x14ac:dyDescent="0.25">
      <c r="A25" s="326"/>
      <c r="B25" s="331"/>
      <c r="C25" s="455" t="s">
        <v>927</v>
      </c>
      <c r="D25" s="455"/>
      <c r="E25" s="455"/>
      <c r="F25" s="455"/>
      <c r="G25" s="455"/>
      <c r="H25" s="455"/>
      <c r="I25" s="455"/>
      <c r="J25" s="455"/>
      <c r="K25" s="339"/>
      <c r="L25" s="331"/>
    </row>
    <row r="26" spans="1:21" s="331" customFormat="1" ht="7.5" customHeight="1" x14ac:dyDescent="0.25">
      <c r="A26" s="326"/>
    </row>
    <row r="27" spans="1:21" s="331" customFormat="1" ht="7.5" customHeight="1" x14ac:dyDescent="0.25">
      <c r="A27" s="326"/>
    </row>
    <row r="28" spans="1:21" x14ac:dyDescent="0.25">
      <c r="A28" s="326"/>
      <c r="B28" s="313"/>
      <c r="C28" s="313"/>
      <c r="D28" s="313"/>
      <c r="E28" s="313"/>
      <c r="F28" s="313"/>
      <c r="G28" s="313"/>
      <c r="H28" s="313"/>
      <c r="I28" s="313"/>
      <c r="J28" s="313"/>
      <c r="K28" s="313"/>
      <c r="L28" s="313"/>
      <c r="M28" s="7"/>
    </row>
    <row r="29" spans="1:21" x14ac:dyDescent="0.25">
      <c r="A29" s="326"/>
      <c r="B29" s="6"/>
      <c r="C29" s="6"/>
      <c r="D29" s="6"/>
      <c r="E29" s="6"/>
      <c r="F29" s="6"/>
      <c r="G29" s="6"/>
      <c r="H29" s="6"/>
      <c r="I29" s="6"/>
      <c r="J29" s="6"/>
      <c r="K29" s="6"/>
      <c r="L29" s="6"/>
      <c r="M29" s="7"/>
    </row>
    <row r="30" spans="1:21" x14ac:dyDescent="0.25">
      <c r="A30" s="7"/>
      <c r="B30" s="7"/>
      <c r="C30" s="7"/>
      <c r="D30" s="7"/>
      <c r="E30" s="7"/>
      <c r="F30" s="7"/>
      <c r="G30" s="7"/>
      <c r="H30" s="7"/>
      <c r="I30" s="7"/>
      <c r="J30" s="7"/>
      <c r="K30" s="7"/>
      <c r="L30" s="7"/>
      <c r="M30" s="7"/>
    </row>
    <row r="31" spans="1:21" hidden="1" x14ac:dyDescent="0.25"/>
    <row r="32" spans="1:21" hidden="1" x14ac:dyDescent="0.25"/>
    <row r="33" hidden="1" x14ac:dyDescent="0.25"/>
    <row r="34" hidden="1" x14ac:dyDescent="0.25"/>
    <row r="35" hidden="1" x14ac:dyDescent="0.25"/>
    <row r="36" hidden="1" x14ac:dyDescent="0.25"/>
  </sheetData>
  <sheetProtection algorithmName="SHA-512" hashValue="C8P89NAITZ7TIhjdAV9Cf9576RYkkczssOJ66o6KgGvUjqZVQzdTAouTWkBDh8b6yItaUMPPfsRme+64+M25OQ==" saltValue="g1lNwZAdooo1lto3d/ZcKQ==" spinCount="100000" sheet="1" objects="1" scenarios="1"/>
  <mergeCells count="2">
    <mergeCell ref="I16:J18"/>
    <mergeCell ref="C25:J25"/>
  </mergeCells>
  <conditionalFormatting sqref="J10 K12">
    <cfRule type="dataBar" priority="3">
      <dataBar>
        <cfvo type="min"/>
        <cfvo type="max"/>
        <color rgb="FF638EC6"/>
      </dataBar>
      <extLst>
        <ext xmlns:x14="http://schemas.microsoft.com/office/spreadsheetml/2009/9/main" uri="{B025F937-C7B1-47D3-B67F-A62EFF666E3E}">
          <x14:id>{4D82A2DC-1356-43F0-BC6A-9A2B999457C1}</x14:id>
        </ext>
      </extLst>
    </cfRule>
  </conditionalFormatting>
  <conditionalFormatting sqref="J6 J12 J8:J10">
    <cfRule type="dataBar" priority="1">
      <dataBar>
        <cfvo type="min"/>
        <cfvo type="max"/>
        <color rgb="FF002060"/>
      </dataBar>
      <extLst>
        <ext xmlns:x14="http://schemas.microsoft.com/office/spreadsheetml/2009/9/main" uri="{B025F937-C7B1-47D3-B67F-A62EFF666E3E}">
          <x14:id>{7165A25B-BE7D-4725-8BC2-2B7F6C0ACC19}</x14:id>
        </ext>
      </extLst>
    </cfRule>
  </conditionalFormatting>
  <conditionalFormatting sqref="J12 K14">
    <cfRule type="dataBar" priority="2">
      <dataBar>
        <cfvo type="min"/>
        <cfvo type="max"/>
        <color rgb="FF638EC6"/>
      </dataBar>
      <extLst>
        <ext xmlns:x14="http://schemas.microsoft.com/office/spreadsheetml/2009/9/main" uri="{B025F937-C7B1-47D3-B67F-A62EFF666E3E}">
          <x14:id>{F54CF837-3FF5-4421-A434-C13C139E882B}</x14:id>
        </ext>
      </extLst>
    </cfRule>
  </conditionalFormatting>
  <conditionalFormatting sqref="J6:K6">
    <cfRule type="dataBar" priority="5">
      <dataBar>
        <cfvo type="min"/>
        <cfvo type="max"/>
        <color rgb="FF638EC6"/>
      </dataBar>
      <extLst>
        <ext xmlns:x14="http://schemas.microsoft.com/office/spreadsheetml/2009/9/main" uri="{B025F937-C7B1-47D3-B67F-A62EFF666E3E}">
          <x14:id>{CC2EE572-9287-4658-8034-65BF5B025A63}</x14:id>
        </ext>
      </extLst>
    </cfRule>
  </conditionalFormatting>
  <conditionalFormatting sqref="J8:K9 K10">
    <cfRule type="dataBar" priority="4">
      <dataBar>
        <cfvo type="min"/>
        <cfvo type="max"/>
        <color rgb="FF638EC6"/>
      </dataBar>
      <extLst>
        <ext xmlns:x14="http://schemas.microsoft.com/office/spreadsheetml/2009/9/main" uri="{B025F937-C7B1-47D3-B67F-A62EFF666E3E}">
          <x14:id>{AA48A6F0-A9FD-4C3E-A1DD-2AEA769622AE}</x14:id>
        </ext>
      </extLst>
    </cfRule>
  </conditionalFormatting>
  <dataValidations count="2">
    <dataValidation type="list" allowBlank="1" showInputMessage="1" showErrorMessage="1" sqref="C18">
      <formula1>"KABUPATEN,KOTAMADYA"</formula1>
    </dataValidation>
    <dataValidation type="list" allowBlank="1" showInputMessage="1" showErrorMessage="1" sqref="C16">
      <formula1>"DESA,KELURAHAN"</formula1>
    </dataValidation>
  </dataValidations>
  <pageMargins left="0.7" right="0.7" top="0.75" bottom="0.75" header="0.3" footer="0.3"/>
  <pageSetup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dataBar" id="{4D82A2DC-1356-43F0-BC6A-9A2B999457C1}">
            <x14:dataBar minLength="0" maxLength="100" border="1" negativeBarBorderColorSameAsPositive="0">
              <x14:cfvo type="autoMin"/>
              <x14:cfvo type="autoMax"/>
              <x14:borderColor rgb="FF638EC6"/>
              <x14:negativeFillColor rgb="FFFF0000"/>
              <x14:negativeBorderColor rgb="FFFF0000"/>
              <x14:axisColor rgb="FF000000"/>
            </x14:dataBar>
          </x14:cfRule>
          <xm:sqref>J10 K12</xm:sqref>
        </x14:conditionalFormatting>
        <x14:conditionalFormatting xmlns:xm="http://schemas.microsoft.com/office/excel/2006/main">
          <x14:cfRule type="dataBar" id="{7165A25B-BE7D-4725-8BC2-2B7F6C0ACC19}">
            <x14:dataBar minLength="0" maxLength="100" border="1" negativeBarBorderColorSameAsPositive="0">
              <x14:cfvo type="autoMin"/>
              <x14:cfvo type="autoMax"/>
              <x14:borderColor theme="3" tint="0.59999389629810485"/>
              <x14:negativeFillColor rgb="FFFF0000"/>
              <x14:negativeBorderColor rgb="FFFF0000"/>
              <x14:axisColor rgb="FF000000"/>
            </x14:dataBar>
          </x14:cfRule>
          <xm:sqref>J6 J12 J8:J10</xm:sqref>
        </x14:conditionalFormatting>
        <x14:conditionalFormatting xmlns:xm="http://schemas.microsoft.com/office/excel/2006/main">
          <x14:cfRule type="dataBar" id="{F54CF837-3FF5-4421-A434-C13C139E882B}">
            <x14:dataBar minLength="0" maxLength="100" border="1" negativeBarBorderColorSameAsPositive="0">
              <x14:cfvo type="autoMin"/>
              <x14:cfvo type="autoMax"/>
              <x14:borderColor rgb="FF638EC6"/>
              <x14:negativeFillColor rgb="FFFF0000"/>
              <x14:negativeBorderColor rgb="FFFF0000"/>
              <x14:axisColor rgb="FF000000"/>
            </x14:dataBar>
          </x14:cfRule>
          <xm:sqref>J12 K14</xm:sqref>
        </x14:conditionalFormatting>
        <x14:conditionalFormatting xmlns:xm="http://schemas.microsoft.com/office/excel/2006/main">
          <x14:cfRule type="dataBar" id="{CC2EE572-9287-4658-8034-65BF5B025A63}">
            <x14:dataBar minLength="0" maxLength="100" border="1" negativeBarBorderColorSameAsPositive="0">
              <x14:cfvo type="autoMin"/>
              <x14:cfvo type="autoMax"/>
              <x14:borderColor rgb="FF638EC6"/>
              <x14:negativeFillColor rgb="FFFF0000"/>
              <x14:negativeBorderColor rgb="FFFF0000"/>
              <x14:axisColor rgb="FF000000"/>
            </x14:dataBar>
          </x14:cfRule>
          <xm:sqref>J6:K6</xm:sqref>
        </x14:conditionalFormatting>
        <x14:conditionalFormatting xmlns:xm="http://schemas.microsoft.com/office/excel/2006/main">
          <x14:cfRule type="dataBar" id="{AA48A6F0-A9FD-4C3E-A1DD-2AEA769622AE}">
            <x14:dataBar minLength="0" maxLength="100" border="1" negativeBarBorderColorSameAsPositive="0">
              <x14:cfvo type="autoMin"/>
              <x14:cfvo type="autoMax"/>
              <x14:borderColor rgb="FF638EC6"/>
              <x14:negativeFillColor rgb="FFFF0000"/>
              <x14:negativeBorderColor rgb="FFFF0000"/>
              <x14:axisColor rgb="FF000000"/>
            </x14:dataBar>
          </x14:cfRule>
          <xm:sqref>J8:K9 K10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RAWDATA!$D$4:$D$9</xm:f>
          </x14:formula1>
          <xm:sqref>E8</xm:sqref>
        </x14:dataValidation>
        <x14:dataValidation type="list" allowBlank="1" showInputMessage="1" showErrorMessage="1">
          <x14:formula1>
            <xm:f>RAWDATA!$C$4:$C$6</xm:f>
          </x14:formula1>
          <xm:sqref>E9</xm:sqref>
        </x14:dataValidation>
        <x14:dataValidation type="list" allowBlank="1" showInputMessage="1" showErrorMessage="1">
          <x14:formula1>
            <xm:f>RAWDATA!$E$4:$E$5</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62"/>
  <sheetViews>
    <sheetView showGridLines="0" showRowColHeaders="0" zoomScale="80" zoomScaleNormal="80" workbookViewId="0">
      <pane xSplit="4" ySplit="7" topLeftCell="E8" activePane="bottomRight" state="frozen"/>
      <selection pane="topRight" activeCell="E1" sqref="E1"/>
      <selection pane="bottomLeft" activeCell="A7" sqref="A7"/>
      <selection pane="bottomRight" activeCell="A8" sqref="A8"/>
    </sheetView>
  </sheetViews>
  <sheetFormatPr defaultColWidth="0" defaultRowHeight="15" zeroHeight="1" x14ac:dyDescent="0.25"/>
  <cols>
    <col min="1" max="1" width="30.28515625" customWidth="1"/>
    <col min="2" max="2" width="1.28515625" customWidth="1"/>
    <col min="3" max="3" width="6" customWidth="1"/>
    <col min="4" max="4" width="72.7109375" customWidth="1"/>
    <col min="5" max="5" width="14.140625" customWidth="1"/>
    <col min="6" max="6" width="6.5703125" customWidth="1"/>
    <col min="7" max="7" width="16.7109375" customWidth="1"/>
    <col min="8" max="8" width="49.140625" customWidth="1"/>
    <col min="9" max="9" width="14.85546875" customWidth="1"/>
    <col min="10" max="10" width="38.85546875" customWidth="1"/>
    <col min="11" max="12" width="19.5703125" customWidth="1"/>
    <col min="13" max="13" width="12.85546875" customWidth="1"/>
    <col min="14" max="14" width="14.42578125" customWidth="1"/>
    <col min="15" max="15" width="9.140625" customWidth="1"/>
    <col min="16" max="16" width="25.5703125" customWidth="1"/>
    <col min="17" max="17" width="18.42578125" customWidth="1"/>
    <col min="18" max="18" width="14" customWidth="1"/>
    <col min="19" max="19" width="14.85546875" customWidth="1"/>
    <col min="20" max="20" width="18.85546875" customWidth="1"/>
    <col min="21" max="21" width="9.140625" customWidth="1"/>
    <col min="22" max="22" width="23.5703125" customWidth="1"/>
    <col min="23" max="23" width="15.7109375" customWidth="1"/>
    <col min="24" max="24" width="9.140625" customWidth="1"/>
    <col min="25" max="29" width="9.140625" hidden="1" customWidth="1"/>
    <col min="30" max="30" width="9.140625" customWidth="1"/>
    <col min="31" max="31" width="0" hidden="1" customWidth="1"/>
    <col min="32" max="16384" width="9.140625" hidden="1"/>
  </cols>
  <sheetData>
    <row r="1" spans="1:30" ht="28.5" x14ac:dyDescent="0.25">
      <c r="A1" s="92" t="s">
        <v>603</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ht="1.5"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ht="8.25" customHeight="1" x14ac:dyDescent="0.25">
      <c r="A4" s="3"/>
      <c r="B4" s="7"/>
      <c r="C4" s="7"/>
      <c r="D4" s="7"/>
      <c r="E4" s="7"/>
      <c r="F4" s="7"/>
      <c r="G4" s="7"/>
      <c r="H4" s="7"/>
      <c r="I4" s="7"/>
      <c r="J4" s="7"/>
      <c r="K4" s="7"/>
      <c r="L4" s="7"/>
      <c r="M4" s="7"/>
      <c r="N4" s="7"/>
      <c r="O4" s="7"/>
      <c r="P4" s="7"/>
      <c r="Q4" s="7"/>
      <c r="R4" s="7"/>
      <c r="S4" s="7"/>
      <c r="T4" s="7"/>
      <c r="U4" s="7"/>
      <c r="V4" s="7"/>
      <c r="W4" s="7"/>
      <c r="X4" s="7"/>
      <c r="Y4" s="7"/>
      <c r="Z4" s="7"/>
      <c r="AA4" s="7"/>
      <c r="AB4" s="7"/>
      <c r="AC4" s="7"/>
      <c r="AD4" s="7"/>
    </row>
    <row r="5" spans="1:30" ht="21" customHeight="1" x14ac:dyDescent="0.25">
      <c r="A5" s="3"/>
      <c r="B5" s="7"/>
      <c r="C5" s="458" t="s">
        <v>66</v>
      </c>
      <c r="D5" s="458" t="s">
        <v>1248</v>
      </c>
      <c r="E5" s="459" t="s">
        <v>593</v>
      </c>
      <c r="F5" s="459" t="s">
        <v>650</v>
      </c>
      <c r="G5" s="459" t="s">
        <v>668</v>
      </c>
      <c r="H5" s="459" t="s">
        <v>667</v>
      </c>
      <c r="I5" s="459" t="s">
        <v>651</v>
      </c>
      <c r="J5" s="459" t="s">
        <v>652</v>
      </c>
      <c r="K5" s="456" t="s">
        <v>653</v>
      </c>
      <c r="L5" s="456"/>
      <c r="M5" s="456"/>
      <c r="N5" s="456"/>
      <c r="O5" s="456"/>
      <c r="P5" s="456"/>
      <c r="Q5" s="456"/>
      <c r="R5" s="456"/>
      <c r="S5" s="456"/>
      <c r="T5" s="457" t="s">
        <v>654</v>
      </c>
      <c r="U5" s="457"/>
      <c r="V5" s="457"/>
      <c r="W5" s="457"/>
      <c r="X5" s="7"/>
      <c r="Y5" s="7"/>
      <c r="Z5" s="7"/>
      <c r="AA5" s="7"/>
      <c r="AB5" s="7"/>
      <c r="AC5" s="7"/>
    </row>
    <row r="6" spans="1:30" ht="16.5" customHeight="1" x14ac:dyDescent="0.25">
      <c r="A6" s="3"/>
      <c r="B6" s="7"/>
      <c r="C6" s="458"/>
      <c r="D6" s="458"/>
      <c r="E6" s="459"/>
      <c r="F6" s="459"/>
      <c r="G6" s="459"/>
      <c r="H6" s="459"/>
      <c r="I6" s="459"/>
      <c r="J6" s="459"/>
      <c r="K6" s="456" t="s">
        <v>655</v>
      </c>
      <c r="L6" s="456" t="s">
        <v>656</v>
      </c>
      <c r="M6" s="456" t="s">
        <v>657</v>
      </c>
      <c r="N6" s="456" t="s">
        <v>658</v>
      </c>
      <c r="O6" s="456" t="s">
        <v>659</v>
      </c>
      <c r="P6" s="456"/>
      <c r="Q6" s="456"/>
      <c r="R6" s="456"/>
      <c r="S6" s="456"/>
      <c r="T6" s="457"/>
      <c r="U6" s="457"/>
      <c r="V6" s="457"/>
      <c r="W6" s="457"/>
      <c r="X6" s="7"/>
      <c r="Y6" s="7"/>
      <c r="Z6" s="7"/>
      <c r="AA6" s="7"/>
      <c r="AB6" s="7"/>
      <c r="AC6" s="7"/>
    </row>
    <row r="7" spans="1:30" ht="25.5" x14ac:dyDescent="0.25">
      <c r="A7" s="3"/>
      <c r="B7" s="7"/>
      <c r="C7" s="458"/>
      <c r="D7" s="458"/>
      <c r="E7" s="459"/>
      <c r="F7" s="459"/>
      <c r="G7" s="459"/>
      <c r="H7" s="459"/>
      <c r="I7" s="459"/>
      <c r="J7" s="459"/>
      <c r="K7" s="456"/>
      <c r="L7" s="456"/>
      <c r="M7" s="456"/>
      <c r="N7" s="456"/>
      <c r="O7" s="401" t="s">
        <v>660</v>
      </c>
      <c r="P7" s="401" t="s">
        <v>661</v>
      </c>
      <c r="Q7" s="401" t="s">
        <v>13</v>
      </c>
      <c r="R7" s="401" t="s">
        <v>662</v>
      </c>
      <c r="S7" s="401" t="s">
        <v>14</v>
      </c>
      <c r="T7" s="402" t="s">
        <v>663</v>
      </c>
      <c r="U7" s="402" t="s">
        <v>664</v>
      </c>
      <c r="V7" s="402" t="s">
        <v>665</v>
      </c>
      <c r="W7" s="402" t="s">
        <v>666</v>
      </c>
      <c r="X7" s="7"/>
      <c r="Y7" s="7"/>
      <c r="Z7" s="7"/>
      <c r="AA7" s="7"/>
      <c r="AB7" s="7"/>
      <c r="AC7" s="7"/>
    </row>
    <row r="8" spans="1:30" ht="16.5" x14ac:dyDescent="0.25">
      <c r="A8" s="3"/>
      <c r="B8" s="7"/>
      <c r="C8" s="88">
        <f>IFERROR(IF(D8="","",1),"")</f>
        <v>1</v>
      </c>
      <c r="D8" s="445" t="s">
        <v>1258</v>
      </c>
      <c r="E8" s="447" t="s">
        <v>1269</v>
      </c>
      <c r="F8" s="14"/>
      <c r="G8" s="445" t="s">
        <v>1280</v>
      </c>
      <c r="H8" s="14"/>
      <c r="I8" s="14"/>
      <c r="J8" s="14"/>
      <c r="K8" s="14"/>
      <c r="L8" s="14"/>
      <c r="M8" s="14"/>
      <c r="N8" s="14"/>
      <c r="O8" s="14"/>
      <c r="P8" s="14"/>
      <c r="Q8" s="14"/>
      <c r="R8" s="14"/>
      <c r="S8" s="14"/>
      <c r="T8" s="14"/>
      <c r="U8" s="14"/>
      <c r="V8" s="14"/>
      <c r="W8" s="14"/>
      <c r="X8" s="7"/>
      <c r="Y8" s="7"/>
      <c r="Z8" s="7">
        <f>COUNTA(D8:D57)</f>
        <v>11</v>
      </c>
      <c r="AA8" s="7"/>
      <c r="AB8" s="7"/>
      <c r="AC8" s="7"/>
    </row>
    <row r="9" spans="1:30" ht="16.5" x14ac:dyDescent="0.25">
      <c r="A9" s="3"/>
      <c r="B9" s="7"/>
      <c r="C9" s="88">
        <f>IFERROR(IF(D9="","",C8+1),"")</f>
        <v>2</v>
      </c>
      <c r="D9" s="445" t="s">
        <v>1259</v>
      </c>
      <c r="E9" s="447" t="s">
        <v>1270</v>
      </c>
      <c r="F9" s="14"/>
      <c r="G9" s="445" t="s">
        <v>1281</v>
      </c>
      <c r="H9" s="14"/>
      <c r="I9" s="14"/>
      <c r="J9" s="14"/>
      <c r="K9" s="14"/>
      <c r="L9" s="14"/>
      <c r="M9" s="14"/>
      <c r="N9" s="14"/>
      <c r="O9" s="14"/>
      <c r="P9" s="14"/>
      <c r="Q9" s="14"/>
      <c r="R9" s="14"/>
      <c r="S9" s="14"/>
      <c r="T9" s="14"/>
      <c r="U9" s="14"/>
      <c r="V9" s="14"/>
      <c r="W9" s="14"/>
      <c r="X9" s="7"/>
      <c r="Y9" s="7"/>
      <c r="Z9" s="7">
        <f>HOME!E20</f>
        <v>9</v>
      </c>
      <c r="AA9" s="7"/>
      <c r="AB9" s="7"/>
      <c r="AC9" s="7"/>
    </row>
    <row r="10" spans="1:30" ht="16.5" x14ac:dyDescent="0.25">
      <c r="A10" s="3"/>
      <c r="B10" s="7"/>
      <c r="C10" s="88">
        <f t="shared" ref="C10:C57" si="0">IFERROR(IF(D10="","",C9+1),"")</f>
        <v>3</v>
      </c>
      <c r="D10" s="445" t="s">
        <v>1260</v>
      </c>
      <c r="E10" s="447" t="s">
        <v>1271</v>
      </c>
      <c r="F10" s="14"/>
      <c r="G10" s="445" t="s">
        <v>1286</v>
      </c>
      <c r="H10" s="14"/>
      <c r="I10" s="14"/>
      <c r="J10" s="14"/>
      <c r="K10" s="14"/>
      <c r="L10" s="14"/>
      <c r="M10" s="14"/>
      <c r="N10" s="14"/>
      <c r="O10" s="14"/>
      <c r="P10" s="14"/>
      <c r="Q10" s="14"/>
      <c r="R10" s="14"/>
      <c r="S10" s="14"/>
      <c r="T10" s="14"/>
      <c r="U10" s="14"/>
      <c r="V10" s="14"/>
      <c r="W10" s="14"/>
      <c r="X10" s="7"/>
      <c r="Y10" s="7"/>
      <c r="Z10" s="7">
        <f>Z8/Z9</f>
        <v>1.2222222222222223</v>
      </c>
      <c r="AA10" s="7"/>
      <c r="AB10" s="7"/>
      <c r="AC10" s="7"/>
    </row>
    <row r="11" spans="1:30" ht="16.5" x14ac:dyDescent="0.25">
      <c r="A11" s="3"/>
      <c r="B11" s="7"/>
      <c r="C11" s="88">
        <f>IFERROR(IF(D11="","",C10+1),"")</f>
        <v>4</v>
      </c>
      <c r="D11" s="445" t="s">
        <v>1261</v>
      </c>
      <c r="E11" s="447" t="s">
        <v>1272</v>
      </c>
      <c r="F11" s="14"/>
      <c r="G11" s="445" t="s">
        <v>1290</v>
      </c>
      <c r="H11" s="14"/>
      <c r="I11" s="14"/>
      <c r="J11" s="14"/>
      <c r="K11" s="14"/>
      <c r="L11" s="14"/>
      <c r="M11" s="14"/>
      <c r="N11" s="14"/>
      <c r="O11" s="14"/>
      <c r="P11" s="14"/>
      <c r="Q11" s="14"/>
      <c r="R11" s="14"/>
      <c r="S11" s="14"/>
      <c r="T11" s="14"/>
      <c r="U11" s="14"/>
      <c r="V11" s="14"/>
      <c r="W11" s="14"/>
      <c r="X11" s="7"/>
      <c r="Y11" s="7"/>
      <c r="Z11" s="7"/>
      <c r="AA11" s="7"/>
      <c r="AB11" s="7"/>
      <c r="AC11" s="7"/>
    </row>
    <row r="12" spans="1:30" ht="16.5" x14ac:dyDescent="0.25">
      <c r="A12" s="3"/>
      <c r="B12" s="7"/>
      <c r="C12" s="88">
        <f t="shared" si="0"/>
        <v>5</v>
      </c>
      <c r="D12" s="445" t="s">
        <v>1262</v>
      </c>
      <c r="E12" s="447" t="s">
        <v>1273</v>
      </c>
      <c r="F12" s="14"/>
      <c r="G12" s="445" t="s">
        <v>1287</v>
      </c>
      <c r="H12" s="14"/>
      <c r="I12" s="14"/>
      <c r="J12" s="14"/>
      <c r="K12" s="14"/>
      <c r="L12" s="14"/>
      <c r="M12" s="14"/>
      <c r="N12" s="14"/>
      <c r="O12" s="14"/>
      <c r="P12" s="14"/>
      <c r="Q12" s="14"/>
      <c r="R12" s="14"/>
      <c r="S12" s="14"/>
      <c r="T12" s="14"/>
      <c r="U12" s="14"/>
      <c r="V12" s="14"/>
      <c r="W12" s="14"/>
      <c r="X12" s="7"/>
      <c r="Y12" s="7"/>
      <c r="Z12" s="7"/>
      <c r="AA12" s="7"/>
      <c r="AB12" s="7"/>
      <c r="AC12" s="7"/>
    </row>
    <row r="13" spans="1:30" ht="16.5" x14ac:dyDescent="0.25">
      <c r="A13" s="3"/>
      <c r="B13" s="7"/>
      <c r="C13" s="88">
        <f t="shared" si="0"/>
        <v>6</v>
      </c>
      <c r="D13" s="445" t="s">
        <v>1263</v>
      </c>
      <c r="E13" s="447" t="s">
        <v>1274</v>
      </c>
      <c r="F13" s="14"/>
      <c r="G13" s="445" t="s">
        <v>1288</v>
      </c>
      <c r="H13" s="14"/>
      <c r="I13" s="14"/>
      <c r="J13" s="14"/>
      <c r="K13" s="14"/>
      <c r="L13" s="14"/>
      <c r="M13" s="14"/>
      <c r="N13" s="14"/>
      <c r="O13" s="14"/>
      <c r="P13" s="14"/>
      <c r="Q13" s="14"/>
      <c r="R13" s="14"/>
      <c r="S13" s="14"/>
      <c r="T13" s="14"/>
      <c r="U13" s="14"/>
      <c r="V13" s="14"/>
      <c r="W13" s="14"/>
      <c r="X13" s="7"/>
      <c r="Y13" s="7"/>
      <c r="Z13" s="7"/>
      <c r="AA13" s="7"/>
      <c r="AB13" s="7"/>
      <c r="AC13" s="7"/>
    </row>
    <row r="14" spans="1:30" ht="16.5" x14ac:dyDescent="0.25">
      <c r="A14" s="3"/>
      <c r="B14" s="7"/>
      <c r="C14" s="88">
        <f t="shared" si="0"/>
        <v>7</v>
      </c>
      <c r="D14" s="445" t="s">
        <v>1264</v>
      </c>
      <c r="E14" s="447" t="s">
        <v>1275</v>
      </c>
      <c r="F14" s="14"/>
      <c r="G14" s="445" t="s">
        <v>1289</v>
      </c>
      <c r="H14" s="14"/>
      <c r="I14" s="14"/>
      <c r="J14" s="14"/>
      <c r="K14" s="14"/>
      <c r="L14" s="14"/>
      <c r="M14" s="14"/>
      <c r="N14" s="14"/>
      <c r="O14" s="14"/>
      <c r="P14" s="14"/>
      <c r="Q14" s="14"/>
      <c r="R14" s="14"/>
      <c r="S14" s="14"/>
      <c r="T14" s="14"/>
      <c r="U14" s="14"/>
      <c r="V14" s="14"/>
      <c r="W14" s="14"/>
      <c r="X14" s="7"/>
      <c r="Y14" s="7"/>
      <c r="Z14" s="7"/>
      <c r="AA14" s="7"/>
      <c r="AB14" s="7"/>
      <c r="AC14" s="7"/>
    </row>
    <row r="15" spans="1:30" ht="16.5" x14ac:dyDescent="0.25">
      <c r="A15" s="3"/>
      <c r="B15" s="7"/>
      <c r="C15" s="88">
        <f t="shared" si="0"/>
        <v>8</v>
      </c>
      <c r="D15" s="445" t="s">
        <v>1265</v>
      </c>
      <c r="E15" s="447" t="s">
        <v>1276</v>
      </c>
      <c r="F15" s="14"/>
      <c r="G15" s="445" t="s">
        <v>1282</v>
      </c>
      <c r="H15" s="14"/>
      <c r="I15" s="14"/>
      <c r="J15" s="14"/>
      <c r="K15" s="14"/>
      <c r="L15" s="14"/>
      <c r="M15" s="14"/>
      <c r="N15" s="14"/>
      <c r="O15" s="14"/>
      <c r="P15" s="14"/>
      <c r="Q15" s="14"/>
      <c r="R15" s="14"/>
      <c r="S15" s="14"/>
      <c r="T15" s="14"/>
      <c r="U15" s="14"/>
      <c r="V15" s="14"/>
      <c r="W15" s="14"/>
      <c r="X15" s="7"/>
      <c r="Y15" s="7"/>
      <c r="Z15" s="7"/>
      <c r="AA15" s="7"/>
      <c r="AB15" s="7"/>
      <c r="AC15" s="7"/>
    </row>
    <row r="16" spans="1:30" ht="16.5" x14ac:dyDescent="0.25">
      <c r="A16" s="3"/>
      <c r="B16" s="7"/>
      <c r="C16" s="88">
        <f t="shared" si="0"/>
        <v>9</v>
      </c>
      <c r="D16" s="445" t="s">
        <v>1266</v>
      </c>
      <c r="E16" s="447" t="s">
        <v>1277</v>
      </c>
      <c r="F16" s="14"/>
      <c r="G16" s="445" t="s">
        <v>1283</v>
      </c>
      <c r="H16" s="14"/>
      <c r="I16" s="14"/>
      <c r="J16" s="14"/>
      <c r="K16" s="14"/>
      <c r="L16" s="14"/>
      <c r="M16" s="14"/>
      <c r="N16" s="14"/>
      <c r="O16" s="14"/>
      <c r="P16" s="14"/>
      <c r="Q16" s="14"/>
      <c r="R16" s="14"/>
      <c r="S16" s="14"/>
      <c r="T16" s="14"/>
      <c r="U16" s="14"/>
      <c r="V16" s="14"/>
      <c r="W16" s="14"/>
      <c r="X16" s="7"/>
      <c r="Y16" s="7"/>
      <c r="Z16" s="7"/>
      <c r="AA16" s="7"/>
      <c r="AB16" s="7"/>
      <c r="AC16" s="7"/>
    </row>
    <row r="17" spans="1:29" ht="16.5" x14ac:dyDescent="0.25">
      <c r="A17" s="3"/>
      <c r="B17" s="7"/>
      <c r="C17" s="88">
        <f t="shared" si="0"/>
        <v>10</v>
      </c>
      <c r="D17" s="445" t="s">
        <v>1267</v>
      </c>
      <c r="E17" s="447" t="s">
        <v>1278</v>
      </c>
      <c r="F17" s="14"/>
      <c r="G17" s="445" t="s">
        <v>1284</v>
      </c>
      <c r="H17" s="14"/>
      <c r="I17" s="14"/>
      <c r="J17" s="14"/>
      <c r="K17" s="14"/>
      <c r="L17" s="14"/>
      <c r="M17" s="14"/>
      <c r="N17" s="14"/>
      <c r="O17" s="14"/>
      <c r="P17" s="14"/>
      <c r="Q17" s="14"/>
      <c r="R17" s="14"/>
      <c r="S17" s="14"/>
      <c r="T17" s="14"/>
      <c r="U17" s="14"/>
      <c r="V17" s="14"/>
      <c r="W17" s="14"/>
      <c r="X17" s="7"/>
      <c r="Y17" s="7"/>
      <c r="Z17" s="7"/>
      <c r="AA17" s="7"/>
      <c r="AB17" s="7"/>
      <c r="AC17" s="7"/>
    </row>
    <row r="18" spans="1:29" ht="16.5" x14ac:dyDescent="0.25">
      <c r="A18" s="3"/>
      <c r="B18" s="7"/>
      <c r="C18" s="88">
        <f t="shared" si="0"/>
        <v>11</v>
      </c>
      <c r="D18" s="445" t="s">
        <v>1268</v>
      </c>
      <c r="E18" s="447" t="s">
        <v>1279</v>
      </c>
      <c r="F18" s="14"/>
      <c r="G18" s="445" t="s">
        <v>1285</v>
      </c>
      <c r="H18" s="14"/>
      <c r="I18" s="14"/>
      <c r="J18" s="14"/>
      <c r="K18" s="14"/>
      <c r="L18" s="14"/>
      <c r="M18" s="14"/>
      <c r="N18" s="14"/>
      <c r="O18" s="14"/>
      <c r="P18" s="14"/>
      <c r="Q18" s="14"/>
      <c r="R18" s="14"/>
      <c r="S18" s="14"/>
      <c r="T18" s="14"/>
      <c r="U18" s="14"/>
      <c r="V18" s="14"/>
      <c r="W18" s="14"/>
      <c r="X18" s="7"/>
      <c r="Y18" s="7"/>
      <c r="Z18" s="7"/>
      <c r="AA18" s="7"/>
      <c r="AB18" s="7"/>
      <c r="AC18" s="7"/>
    </row>
    <row r="19" spans="1:29" ht="16.5" x14ac:dyDescent="0.25">
      <c r="A19" s="3"/>
      <c r="B19" s="7"/>
      <c r="C19" s="88" t="str">
        <f t="shared" si="0"/>
        <v/>
      </c>
      <c r="D19" s="445"/>
      <c r="E19" s="57"/>
      <c r="F19" s="14"/>
      <c r="G19" s="445"/>
      <c r="H19" s="14"/>
      <c r="I19" s="14"/>
      <c r="J19" s="14"/>
      <c r="K19" s="14"/>
      <c r="L19" s="14"/>
      <c r="M19" s="14"/>
      <c r="N19" s="14"/>
      <c r="O19" s="14"/>
      <c r="P19" s="14"/>
      <c r="Q19" s="14"/>
      <c r="R19" s="14"/>
      <c r="S19" s="14"/>
      <c r="T19" s="14"/>
      <c r="U19" s="14"/>
      <c r="V19" s="14"/>
      <c r="W19" s="14"/>
      <c r="X19" s="7"/>
      <c r="Y19" s="7"/>
      <c r="Z19" s="7"/>
      <c r="AA19" s="7"/>
      <c r="AB19" s="7"/>
      <c r="AC19" s="7"/>
    </row>
    <row r="20" spans="1:29" ht="16.5" x14ac:dyDescent="0.25">
      <c r="A20" s="3"/>
      <c r="B20" s="7"/>
      <c r="C20" s="88" t="str">
        <f t="shared" si="0"/>
        <v/>
      </c>
      <c r="D20" s="445"/>
      <c r="E20" s="57"/>
      <c r="F20" s="14"/>
      <c r="G20" s="445"/>
      <c r="H20" s="14"/>
      <c r="I20" s="14"/>
      <c r="J20" s="14"/>
      <c r="K20" s="14"/>
      <c r="L20" s="14"/>
      <c r="M20" s="14"/>
      <c r="N20" s="14"/>
      <c r="O20" s="14"/>
      <c r="P20" s="14"/>
      <c r="Q20" s="14"/>
      <c r="R20" s="14"/>
      <c r="S20" s="14"/>
      <c r="T20" s="14"/>
      <c r="U20" s="14"/>
      <c r="V20" s="14"/>
      <c r="W20" s="14"/>
      <c r="X20" s="7"/>
      <c r="Y20" s="7"/>
      <c r="Z20" s="7"/>
      <c r="AA20" s="7"/>
      <c r="AB20" s="7"/>
      <c r="AC20" s="7"/>
    </row>
    <row r="21" spans="1:29" ht="16.5" x14ac:dyDescent="0.25">
      <c r="A21" s="3"/>
      <c r="B21" s="7"/>
      <c r="C21" s="88" t="str">
        <f t="shared" si="0"/>
        <v/>
      </c>
      <c r="D21" s="445"/>
      <c r="E21" s="57"/>
      <c r="F21" s="14"/>
      <c r="G21" s="445"/>
      <c r="H21" s="14"/>
      <c r="I21" s="14"/>
      <c r="J21" s="14"/>
      <c r="K21" s="14"/>
      <c r="L21" s="14"/>
      <c r="M21" s="14"/>
      <c r="N21" s="14"/>
      <c r="O21" s="14"/>
      <c r="P21" s="14"/>
      <c r="Q21" s="14"/>
      <c r="R21" s="14"/>
      <c r="S21" s="14"/>
      <c r="T21" s="14"/>
      <c r="U21" s="14"/>
      <c r="V21" s="14"/>
      <c r="W21" s="14"/>
      <c r="X21" s="7"/>
      <c r="Y21" s="7"/>
      <c r="Z21" s="7"/>
      <c r="AA21" s="7"/>
      <c r="AB21" s="7"/>
      <c r="AC21" s="7"/>
    </row>
    <row r="22" spans="1:29" ht="16.5" x14ac:dyDescent="0.25">
      <c r="A22" s="3"/>
      <c r="B22" s="7"/>
      <c r="C22" s="88" t="str">
        <f t="shared" si="0"/>
        <v/>
      </c>
      <c r="D22" s="445"/>
      <c r="E22" s="57"/>
      <c r="F22" s="14"/>
      <c r="G22" s="445"/>
      <c r="H22" s="14"/>
      <c r="I22" s="14"/>
      <c r="J22" s="14"/>
      <c r="K22" s="14"/>
      <c r="L22" s="14"/>
      <c r="M22" s="14"/>
      <c r="N22" s="14"/>
      <c r="O22" s="14"/>
      <c r="P22" s="14"/>
      <c r="Q22" s="14"/>
      <c r="R22" s="14"/>
      <c r="S22" s="14"/>
      <c r="T22" s="14"/>
      <c r="U22" s="14"/>
      <c r="V22" s="14"/>
      <c r="W22" s="14"/>
      <c r="X22" s="7"/>
      <c r="Y22" s="7"/>
      <c r="Z22" s="7"/>
      <c r="AA22" s="7"/>
      <c r="AB22" s="7"/>
      <c r="AC22" s="7"/>
    </row>
    <row r="23" spans="1:29" ht="16.5" x14ac:dyDescent="0.25">
      <c r="A23" s="3"/>
      <c r="B23" s="7"/>
      <c r="C23" s="88" t="str">
        <f t="shared" si="0"/>
        <v/>
      </c>
      <c r="D23" s="445"/>
      <c r="E23" s="57"/>
      <c r="F23" s="14"/>
      <c r="G23" s="445"/>
      <c r="H23" s="14"/>
      <c r="I23" s="14"/>
      <c r="J23" s="14"/>
      <c r="K23" s="14"/>
      <c r="L23" s="14"/>
      <c r="M23" s="14"/>
      <c r="N23" s="14"/>
      <c r="O23" s="14"/>
      <c r="P23" s="14"/>
      <c r="Q23" s="14"/>
      <c r="R23" s="14"/>
      <c r="S23" s="14"/>
      <c r="T23" s="14"/>
      <c r="U23" s="14"/>
      <c r="V23" s="14"/>
      <c r="W23" s="14"/>
      <c r="X23" s="7"/>
      <c r="Y23" s="7"/>
      <c r="Z23" s="7"/>
      <c r="AA23" s="7"/>
      <c r="AB23" s="7"/>
      <c r="AC23" s="7"/>
    </row>
    <row r="24" spans="1:29" ht="16.5" x14ac:dyDescent="0.25">
      <c r="A24" s="3"/>
      <c r="B24" s="7"/>
      <c r="C24" s="88" t="str">
        <f t="shared" si="0"/>
        <v/>
      </c>
      <c r="D24" s="445"/>
      <c r="E24" s="57"/>
      <c r="F24" s="14"/>
      <c r="G24" s="445"/>
      <c r="H24" s="14"/>
      <c r="I24" s="14"/>
      <c r="J24" s="14"/>
      <c r="K24" s="14"/>
      <c r="L24" s="14"/>
      <c r="M24" s="14"/>
      <c r="N24" s="14"/>
      <c r="O24" s="14"/>
      <c r="P24" s="14"/>
      <c r="Q24" s="14"/>
      <c r="R24" s="14"/>
      <c r="S24" s="14"/>
      <c r="T24" s="14"/>
      <c r="U24" s="14"/>
      <c r="V24" s="14"/>
      <c r="W24" s="14"/>
      <c r="X24" s="7"/>
      <c r="Y24" s="7"/>
      <c r="Z24" s="7"/>
      <c r="AA24" s="7"/>
      <c r="AB24" s="7"/>
      <c r="AC24" s="7"/>
    </row>
    <row r="25" spans="1:29" ht="16.5" x14ac:dyDescent="0.25">
      <c r="A25" s="3"/>
      <c r="B25" s="7"/>
      <c r="C25" s="88" t="str">
        <f t="shared" si="0"/>
        <v/>
      </c>
      <c r="D25" s="445"/>
      <c r="E25" s="57"/>
      <c r="F25" s="14"/>
      <c r="G25" s="445"/>
      <c r="H25" s="14"/>
      <c r="I25" s="14"/>
      <c r="J25" s="14"/>
      <c r="K25" s="14"/>
      <c r="L25" s="14"/>
      <c r="M25" s="14"/>
      <c r="N25" s="14"/>
      <c r="O25" s="14"/>
      <c r="P25" s="14"/>
      <c r="Q25" s="14"/>
      <c r="R25" s="14"/>
      <c r="S25" s="14"/>
      <c r="T25" s="14"/>
      <c r="U25" s="14"/>
      <c r="V25" s="14"/>
      <c r="W25" s="14"/>
      <c r="X25" s="7"/>
      <c r="Y25" s="7"/>
      <c r="Z25" s="7"/>
      <c r="AA25" s="7"/>
      <c r="AB25" s="7"/>
      <c r="AC25" s="7"/>
    </row>
    <row r="26" spans="1:29" ht="16.5" x14ac:dyDescent="0.25">
      <c r="A26" s="3"/>
      <c r="B26" s="7"/>
      <c r="C26" s="88" t="str">
        <f t="shared" si="0"/>
        <v/>
      </c>
      <c r="D26" s="445"/>
      <c r="E26" s="57"/>
      <c r="F26" s="14"/>
      <c r="G26" s="445"/>
      <c r="H26" s="14"/>
      <c r="I26" s="14"/>
      <c r="J26" s="14"/>
      <c r="K26" s="14"/>
      <c r="L26" s="14"/>
      <c r="M26" s="14"/>
      <c r="N26" s="14"/>
      <c r="O26" s="14"/>
      <c r="P26" s="14"/>
      <c r="Q26" s="14"/>
      <c r="R26" s="14"/>
      <c r="S26" s="14"/>
      <c r="T26" s="14"/>
      <c r="U26" s="14"/>
      <c r="V26" s="14"/>
      <c r="W26" s="14"/>
      <c r="X26" s="7"/>
      <c r="Y26" s="7"/>
      <c r="Z26" s="7"/>
      <c r="AA26" s="7"/>
      <c r="AB26" s="7"/>
      <c r="AC26" s="7"/>
    </row>
    <row r="27" spans="1:29" ht="16.5" x14ac:dyDescent="0.25">
      <c r="A27" s="3"/>
      <c r="B27" s="7"/>
      <c r="C27" s="88" t="str">
        <f t="shared" si="0"/>
        <v/>
      </c>
      <c r="D27" s="445"/>
      <c r="E27" s="57"/>
      <c r="F27" s="14"/>
      <c r="G27" s="445"/>
      <c r="H27" s="14"/>
      <c r="I27" s="14"/>
      <c r="J27" s="14"/>
      <c r="K27" s="14"/>
      <c r="L27" s="14"/>
      <c r="M27" s="14"/>
      <c r="N27" s="14"/>
      <c r="O27" s="14"/>
      <c r="P27" s="14"/>
      <c r="Q27" s="14"/>
      <c r="R27" s="14"/>
      <c r="S27" s="14"/>
      <c r="T27" s="14"/>
      <c r="U27" s="14"/>
      <c r="V27" s="14"/>
      <c r="W27" s="14"/>
      <c r="X27" s="7"/>
      <c r="Y27" s="7"/>
      <c r="Z27" s="7"/>
      <c r="AA27" s="7"/>
      <c r="AB27" s="7"/>
      <c r="AC27" s="7"/>
    </row>
    <row r="28" spans="1:29" ht="16.5" x14ac:dyDescent="0.25">
      <c r="A28" s="3"/>
      <c r="B28" s="7"/>
      <c r="C28" s="88" t="str">
        <f>IFERROR(IF(D28="","",C27+1),"")</f>
        <v/>
      </c>
      <c r="D28" s="445"/>
      <c r="E28" s="57"/>
      <c r="F28" s="14"/>
      <c r="G28" s="445"/>
      <c r="H28" s="14"/>
      <c r="I28" s="14"/>
      <c r="J28" s="14"/>
      <c r="K28" s="14"/>
      <c r="L28" s="14"/>
      <c r="M28" s="14"/>
      <c r="N28" s="14"/>
      <c r="O28" s="14"/>
      <c r="P28" s="14"/>
      <c r="Q28" s="14"/>
      <c r="R28" s="14"/>
      <c r="S28" s="14"/>
      <c r="T28" s="14"/>
      <c r="U28" s="14"/>
      <c r="V28" s="14"/>
      <c r="W28" s="14"/>
      <c r="X28" s="7"/>
      <c r="Y28" s="7"/>
      <c r="Z28" s="7"/>
      <c r="AA28" s="7"/>
      <c r="AB28" s="7"/>
      <c r="AC28" s="7"/>
    </row>
    <row r="29" spans="1:29" ht="16.5" x14ac:dyDescent="0.25">
      <c r="A29" s="3"/>
      <c r="B29" s="7"/>
      <c r="C29" s="88" t="str">
        <f t="shared" si="0"/>
        <v/>
      </c>
      <c r="D29" s="445"/>
      <c r="E29" s="57"/>
      <c r="F29" s="14"/>
      <c r="G29" s="445"/>
      <c r="H29" s="14"/>
      <c r="I29" s="14"/>
      <c r="J29" s="14"/>
      <c r="K29" s="14"/>
      <c r="L29" s="14"/>
      <c r="M29" s="14"/>
      <c r="N29" s="14"/>
      <c r="O29" s="14"/>
      <c r="P29" s="14"/>
      <c r="Q29" s="14"/>
      <c r="R29" s="14"/>
      <c r="S29" s="14"/>
      <c r="T29" s="14"/>
      <c r="U29" s="14"/>
      <c r="V29" s="14"/>
      <c r="W29" s="14"/>
      <c r="X29" s="7"/>
      <c r="Y29" s="7"/>
      <c r="Z29" s="7"/>
      <c r="AA29" s="7"/>
      <c r="AB29" s="7"/>
      <c r="AC29" s="7"/>
    </row>
    <row r="30" spans="1:29" ht="16.5" x14ac:dyDescent="0.25">
      <c r="A30" s="3"/>
      <c r="B30" s="7"/>
      <c r="C30" s="88" t="str">
        <f t="shared" si="0"/>
        <v/>
      </c>
      <c r="D30" s="445"/>
      <c r="E30" s="57"/>
      <c r="F30" s="14"/>
      <c r="G30" s="445"/>
      <c r="H30" s="14"/>
      <c r="I30" s="14"/>
      <c r="J30" s="14"/>
      <c r="K30" s="14"/>
      <c r="L30" s="14"/>
      <c r="M30" s="14"/>
      <c r="N30" s="14"/>
      <c r="O30" s="14"/>
      <c r="P30" s="14"/>
      <c r="Q30" s="14"/>
      <c r="R30" s="14"/>
      <c r="S30" s="14"/>
      <c r="T30" s="14"/>
      <c r="U30" s="14"/>
      <c r="V30" s="14"/>
      <c r="W30" s="14"/>
      <c r="X30" s="7"/>
      <c r="Y30" s="7"/>
      <c r="Z30" s="7"/>
      <c r="AA30" s="7"/>
      <c r="AB30" s="7"/>
      <c r="AC30" s="7"/>
    </row>
    <row r="31" spans="1:29" ht="16.5" x14ac:dyDescent="0.25">
      <c r="A31" s="3"/>
      <c r="B31" s="7"/>
      <c r="C31" s="88" t="str">
        <f t="shared" si="0"/>
        <v/>
      </c>
      <c r="D31" s="445"/>
      <c r="E31" s="57"/>
      <c r="F31" s="14"/>
      <c r="G31" s="445"/>
      <c r="H31" s="14"/>
      <c r="I31" s="14"/>
      <c r="J31" s="14"/>
      <c r="K31" s="14"/>
      <c r="L31" s="14"/>
      <c r="M31" s="14"/>
      <c r="N31" s="14"/>
      <c r="O31" s="14"/>
      <c r="P31" s="14"/>
      <c r="Q31" s="14"/>
      <c r="R31" s="14"/>
      <c r="S31" s="14"/>
      <c r="T31" s="14"/>
      <c r="U31" s="14"/>
      <c r="V31" s="14"/>
      <c r="W31" s="14"/>
      <c r="X31" s="7"/>
      <c r="Y31" s="7"/>
      <c r="Z31" s="7"/>
      <c r="AA31" s="7"/>
      <c r="AB31" s="7"/>
      <c r="AC31" s="7"/>
    </row>
    <row r="32" spans="1:29" ht="16.5" x14ac:dyDescent="0.25">
      <c r="A32" s="3"/>
      <c r="B32" s="7"/>
      <c r="C32" s="88" t="str">
        <f t="shared" si="0"/>
        <v/>
      </c>
      <c r="D32" s="445"/>
      <c r="E32" s="57"/>
      <c r="F32" s="14"/>
      <c r="G32" s="445"/>
      <c r="H32" s="14"/>
      <c r="I32" s="14"/>
      <c r="J32" s="14"/>
      <c r="K32" s="14"/>
      <c r="L32" s="14"/>
      <c r="M32" s="14"/>
      <c r="N32" s="14"/>
      <c r="O32" s="14"/>
      <c r="P32" s="14"/>
      <c r="Q32" s="14"/>
      <c r="R32" s="14"/>
      <c r="S32" s="14"/>
      <c r="T32" s="14"/>
      <c r="U32" s="14"/>
      <c r="V32" s="14"/>
      <c r="W32" s="14"/>
      <c r="X32" s="7"/>
      <c r="Y32" s="7"/>
      <c r="Z32" s="7"/>
      <c r="AA32" s="7"/>
      <c r="AB32" s="7"/>
      <c r="AC32" s="7"/>
    </row>
    <row r="33" spans="1:29" ht="16.5" x14ac:dyDescent="0.25">
      <c r="A33" s="3"/>
      <c r="B33" s="7"/>
      <c r="C33" s="88" t="str">
        <f t="shared" si="0"/>
        <v/>
      </c>
      <c r="D33" s="445"/>
      <c r="E33" s="57"/>
      <c r="F33" s="14"/>
      <c r="G33" s="445"/>
      <c r="H33" s="14"/>
      <c r="I33" s="14"/>
      <c r="J33" s="14"/>
      <c r="K33" s="14"/>
      <c r="L33" s="14"/>
      <c r="M33" s="14"/>
      <c r="N33" s="14"/>
      <c r="O33" s="14"/>
      <c r="P33" s="14"/>
      <c r="Q33" s="14"/>
      <c r="R33" s="14"/>
      <c r="S33" s="14"/>
      <c r="T33" s="14"/>
      <c r="U33" s="14"/>
      <c r="V33" s="14"/>
      <c r="W33" s="14"/>
      <c r="X33" s="7"/>
      <c r="Y33" s="7"/>
      <c r="Z33" s="7"/>
      <c r="AA33" s="7"/>
      <c r="AB33" s="7"/>
      <c r="AC33" s="7"/>
    </row>
    <row r="34" spans="1:29" ht="16.5" x14ac:dyDescent="0.25">
      <c r="A34" s="3"/>
      <c r="B34" s="7"/>
      <c r="C34" s="88" t="str">
        <f t="shared" si="0"/>
        <v/>
      </c>
      <c r="D34" s="445"/>
      <c r="E34" s="57"/>
      <c r="F34" s="14"/>
      <c r="G34" s="445"/>
      <c r="H34" s="14"/>
      <c r="I34" s="14"/>
      <c r="J34" s="14"/>
      <c r="K34" s="14"/>
      <c r="L34" s="14"/>
      <c r="M34" s="14"/>
      <c r="N34" s="14"/>
      <c r="O34" s="14"/>
      <c r="P34" s="14"/>
      <c r="Q34" s="14"/>
      <c r="R34" s="14"/>
      <c r="S34" s="14"/>
      <c r="T34" s="14"/>
      <c r="U34" s="14"/>
      <c r="V34" s="14"/>
      <c r="W34" s="14"/>
      <c r="X34" s="7"/>
      <c r="Y34" s="7"/>
      <c r="Z34" s="7"/>
      <c r="AA34" s="7"/>
      <c r="AB34" s="7"/>
      <c r="AC34" s="7"/>
    </row>
    <row r="35" spans="1:29" ht="16.5" x14ac:dyDescent="0.25">
      <c r="A35" s="3"/>
      <c r="B35" s="7"/>
      <c r="C35" s="88" t="str">
        <f t="shared" si="0"/>
        <v/>
      </c>
      <c r="D35" s="445"/>
      <c r="E35" s="57"/>
      <c r="F35" s="14"/>
      <c r="G35" s="445"/>
      <c r="H35" s="14"/>
      <c r="I35" s="14"/>
      <c r="J35" s="14"/>
      <c r="K35" s="14"/>
      <c r="L35" s="14"/>
      <c r="M35" s="14"/>
      <c r="N35" s="14"/>
      <c r="O35" s="14"/>
      <c r="P35" s="14"/>
      <c r="Q35" s="14"/>
      <c r="R35" s="14"/>
      <c r="S35" s="14"/>
      <c r="T35" s="14"/>
      <c r="U35" s="14"/>
      <c r="V35" s="14"/>
      <c r="W35" s="14"/>
      <c r="X35" s="7"/>
      <c r="Y35" s="7"/>
      <c r="Z35" s="7"/>
      <c r="AA35" s="7"/>
      <c r="AB35" s="7"/>
      <c r="AC35" s="7"/>
    </row>
    <row r="36" spans="1:29" ht="16.5" x14ac:dyDescent="0.25">
      <c r="A36" s="3"/>
      <c r="B36" s="7"/>
      <c r="C36" s="88" t="str">
        <f t="shared" si="0"/>
        <v/>
      </c>
      <c r="D36" s="445"/>
      <c r="E36" s="57"/>
      <c r="F36" s="14"/>
      <c r="G36" s="445"/>
      <c r="H36" s="14"/>
      <c r="I36" s="14"/>
      <c r="J36" s="14"/>
      <c r="K36" s="14"/>
      <c r="L36" s="14"/>
      <c r="M36" s="14"/>
      <c r="N36" s="14"/>
      <c r="O36" s="14"/>
      <c r="P36" s="14"/>
      <c r="Q36" s="14"/>
      <c r="R36" s="14"/>
      <c r="S36" s="14"/>
      <c r="T36" s="14"/>
      <c r="U36" s="14"/>
      <c r="V36" s="14"/>
      <c r="W36" s="14"/>
      <c r="X36" s="7"/>
      <c r="Y36" s="7"/>
      <c r="Z36" s="7"/>
      <c r="AA36" s="7"/>
      <c r="AB36" s="7"/>
      <c r="AC36" s="7"/>
    </row>
    <row r="37" spans="1:29" ht="16.5" x14ac:dyDescent="0.25">
      <c r="A37" s="3"/>
      <c r="B37" s="7"/>
      <c r="C37" s="88" t="str">
        <f t="shared" si="0"/>
        <v/>
      </c>
      <c r="D37" s="445"/>
      <c r="E37" s="57"/>
      <c r="F37" s="14"/>
      <c r="G37" s="445"/>
      <c r="H37" s="14"/>
      <c r="I37" s="14"/>
      <c r="J37" s="14"/>
      <c r="K37" s="14"/>
      <c r="L37" s="14"/>
      <c r="M37" s="14"/>
      <c r="N37" s="14"/>
      <c r="O37" s="14"/>
      <c r="P37" s="14"/>
      <c r="Q37" s="14"/>
      <c r="R37" s="14"/>
      <c r="S37" s="14"/>
      <c r="T37" s="14"/>
      <c r="U37" s="14"/>
      <c r="V37" s="14"/>
      <c r="W37" s="14"/>
      <c r="X37" s="7"/>
      <c r="Y37" s="7"/>
      <c r="Z37" s="7"/>
      <c r="AA37" s="7"/>
      <c r="AB37" s="7"/>
      <c r="AC37" s="7"/>
    </row>
    <row r="38" spans="1:29" ht="16.5" x14ac:dyDescent="0.25">
      <c r="A38" s="3"/>
      <c r="B38" s="7"/>
      <c r="C38" s="88" t="str">
        <f t="shared" si="0"/>
        <v/>
      </c>
      <c r="D38" s="445"/>
      <c r="E38" s="57"/>
      <c r="F38" s="14"/>
      <c r="G38" s="445"/>
      <c r="H38" s="14"/>
      <c r="I38" s="14"/>
      <c r="J38" s="14"/>
      <c r="K38" s="14"/>
      <c r="L38" s="14"/>
      <c r="M38" s="14"/>
      <c r="N38" s="14"/>
      <c r="O38" s="14"/>
      <c r="P38" s="14"/>
      <c r="Q38" s="14"/>
      <c r="R38" s="14"/>
      <c r="S38" s="14"/>
      <c r="T38" s="14"/>
      <c r="U38" s="14"/>
      <c r="V38" s="14"/>
      <c r="W38" s="14"/>
      <c r="X38" s="7"/>
      <c r="Y38" s="7"/>
      <c r="Z38" s="7"/>
      <c r="AA38" s="7"/>
      <c r="AB38" s="7"/>
      <c r="AC38" s="7"/>
    </row>
    <row r="39" spans="1:29" ht="16.5" x14ac:dyDescent="0.25">
      <c r="A39" s="3"/>
      <c r="B39" s="7"/>
      <c r="C39" s="88" t="str">
        <f t="shared" si="0"/>
        <v/>
      </c>
      <c r="D39" s="445"/>
      <c r="E39" s="57"/>
      <c r="F39" s="14"/>
      <c r="G39" s="445"/>
      <c r="H39" s="14"/>
      <c r="I39" s="14"/>
      <c r="J39" s="14"/>
      <c r="K39" s="14"/>
      <c r="L39" s="14"/>
      <c r="M39" s="14"/>
      <c r="N39" s="14"/>
      <c r="O39" s="14"/>
      <c r="P39" s="14"/>
      <c r="Q39" s="14"/>
      <c r="R39" s="14"/>
      <c r="S39" s="14"/>
      <c r="T39" s="14"/>
      <c r="U39" s="14"/>
      <c r="V39" s="14"/>
      <c r="W39" s="14"/>
      <c r="X39" s="7"/>
      <c r="Y39" s="7"/>
      <c r="Z39" s="7"/>
      <c r="AA39" s="7"/>
      <c r="AB39" s="7"/>
      <c r="AC39" s="7"/>
    </row>
    <row r="40" spans="1:29" ht="16.5" x14ac:dyDescent="0.25">
      <c r="A40" s="3"/>
      <c r="B40" s="7"/>
      <c r="C40" s="88" t="str">
        <f t="shared" si="0"/>
        <v/>
      </c>
      <c r="D40" s="445"/>
      <c r="E40" s="57"/>
      <c r="F40" s="14"/>
      <c r="G40" s="445"/>
      <c r="H40" s="14"/>
      <c r="I40" s="14"/>
      <c r="J40" s="14"/>
      <c r="K40" s="14"/>
      <c r="L40" s="14"/>
      <c r="M40" s="14"/>
      <c r="N40" s="14"/>
      <c r="O40" s="14"/>
      <c r="P40" s="14"/>
      <c r="Q40" s="14"/>
      <c r="R40" s="14"/>
      <c r="S40" s="14"/>
      <c r="T40" s="14"/>
      <c r="U40" s="14"/>
      <c r="V40" s="14"/>
      <c r="W40" s="14"/>
      <c r="X40" s="7"/>
      <c r="Y40" s="7"/>
      <c r="Z40" s="7"/>
      <c r="AA40" s="7"/>
      <c r="AB40" s="7"/>
      <c r="AC40" s="7"/>
    </row>
    <row r="41" spans="1:29" ht="16.5" x14ac:dyDescent="0.25">
      <c r="A41" s="3"/>
      <c r="B41" s="7"/>
      <c r="C41" s="88" t="str">
        <f t="shared" si="0"/>
        <v/>
      </c>
      <c r="D41" s="445"/>
      <c r="E41" s="57"/>
      <c r="F41" s="14"/>
      <c r="G41" s="445"/>
      <c r="H41" s="14"/>
      <c r="I41" s="14"/>
      <c r="J41" s="14"/>
      <c r="K41" s="14"/>
      <c r="L41" s="14"/>
      <c r="M41" s="14"/>
      <c r="N41" s="14"/>
      <c r="O41" s="14"/>
      <c r="P41" s="14"/>
      <c r="Q41" s="14"/>
      <c r="R41" s="14"/>
      <c r="S41" s="14"/>
      <c r="T41" s="14"/>
      <c r="U41" s="14"/>
      <c r="V41" s="14"/>
      <c r="W41" s="14"/>
      <c r="X41" s="7"/>
      <c r="Y41" s="7"/>
      <c r="Z41" s="7"/>
      <c r="AA41" s="7"/>
      <c r="AB41" s="7"/>
      <c r="AC41" s="7"/>
    </row>
    <row r="42" spans="1:29" ht="16.5" x14ac:dyDescent="0.25">
      <c r="A42" s="3"/>
      <c r="B42" s="7"/>
      <c r="C42" s="88" t="str">
        <f t="shared" si="0"/>
        <v/>
      </c>
      <c r="D42" s="445"/>
      <c r="E42" s="57"/>
      <c r="F42" s="14"/>
      <c r="G42" s="445"/>
      <c r="H42" s="14"/>
      <c r="I42" s="14"/>
      <c r="J42" s="14"/>
      <c r="K42" s="14"/>
      <c r="L42" s="14"/>
      <c r="M42" s="14"/>
      <c r="N42" s="14"/>
      <c r="O42" s="14"/>
      <c r="P42" s="14"/>
      <c r="Q42" s="14"/>
      <c r="R42" s="14"/>
      <c r="S42" s="14"/>
      <c r="T42" s="14"/>
      <c r="U42" s="14"/>
      <c r="V42" s="14"/>
      <c r="W42" s="14"/>
      <c r="X42" s="7"/>
      <c r="Y42" s="7"/>
      <c r="Z42" s="7"/>
      <c r="AA42" s="7"/>
      <c r="AB42" s="7"/>
      <c r="AC42" s="7"/>
    </row>
    <row r="43" spans="1:29" ht="16.5" x14ac:dyDescent="0.25">
      <c r="A43" s="3"/>
      <c r="B43" s="7"/>
      <c r="C43" s="88" t="str">
        <f t="shared" si="0"/>
        <v/>
      </c>
      <c r="D43" s="445"/>
      <c r="E43" s="57"/>
      <c r="F43" s="14"/>
      <c r="G43" s="445"/>
      <c r="H43" s="14"/>
      <c r="I43" s="14"/>
      <c r="J43" s="14"/>
      <c r="K43" s="14"/>
      <c r="L43" s="14"/>
      <c r="M43" s="14"/>
      <c r="N43" s="14"/>
      <c r="O43" s="14"/>
      <c r="P43" s="14"/>
      <c r="Q43" s="14"/>
      <c r="R43" s="14"/>
      <c r="S43" s="14"/>
      <c r="T43" s="14"/>
      <c r="U43" s="14"/>
      <c r="V43" s="14"/>
      <c r="W43" s="14"/>
      <c r="X43" s="7"/>
      <c r="Y43" s="7"/>
      <c r="Z43" s="7"/>
      <c r="AA43" s="7"/>
      <c r="AB43" s="7"/>
      <c r="AC43" s="7"/>
    </row>
    <row r="44" spans="1:29" ht="16.5" x14ac:dyDescent="0.25">
      <c r="A44" s="3"/>
      <c r="B44" s="7"/>
      <c r="C44" s="88" t="str">
        <f t="shared" si="0"/>
        <v/>
      </c>
      <c r="D44" s="445"/>
      <c r="E44" s="57"/>
      <c r="F44" s="14"/>
      <c r="G44" s="445"/>
      <c r="H44" s="14"/>
      <c r="I44" s="14"/>
      <c r="J44" s="14"/>
      <c r="K44" s="14"/>
      <c r="L44" s="14"/>
      <c r="M44" s="14"/>
      <c r="N44" s="14"/>
      <c r="O44" s="14"/>
      <c r="P44" s="14"/>
      <c r="Q44" s="14"/>
      <c r="R44" s="14"/>
      <c r="S44" s="14"/>
      <c r="T44" s="14"/>
      <c r="U44" s="14"/>
      <c r="V44" s="14"/>
      <c r="W44" s="14"/>
      <c r="X44" s="7"/>
      <c r="Y44" s="7"/>
      <c r="Z44" s="7"/>
      <c r="AA44" s="7"/>
      <c r="AB44" s="7"/>
      <c r="AC44" s="7"/>
    </row>
    <row r="45" spans="1:29" ht="16.5" x14ac:dyDescent="0.25">
      <c r="A45" s="3"/>
      <c r="B45" s="7"/>
      <c r="C45" s="88" t="str">
        <f t="shared" si="0"/>
        <v/>
      </c>
      <c r="D45" s="445"/>
      <c r="E45" s="57"/>
      <c r="F45" s="14"/>
      <c r="G45" s="445"/>
      <c r="H45" s="14"/>
      <c r="I45" s="14"/>
      <c r="J45" s="14"/>
      <c r="K45" s="14"/>
      <c r="L45" s="14"/>
      <c r="M45" s="14"/>
      <c r="N45" s="14"/>
      <c r="O45" s="14"/>
      <c r="P45" s="14"/>
      <c r="Q45" s="14"/>
      <c r="R45" s="14"/>
      <c r="S45" s="14"/>
      <c r="T45" s="14"/>
      <c r="U45" s="14"/>
      <c r="V45" s="14"/>
      <c r="W45" s="14"/>
      <c r="X45" s="7"/>
      <c r="Y45" s="7"/>
      <c r="Z45" s="7"/>
      <c r="AA45" s="7"/>
      <c r="AB45" s="7"/>
      <c r="AC45" s="7"/>
    </row>
    <row r="46" spans="1:29" ht="16.5" x14ac:dyDescent="0.25">
      <c r="A46" s="3"/>
      <c r="B46" s="7"/>
      <c r="C46" s="88" t="str">
        <f t="shared" si="0"/>
        <v/>
      </c>
      <c r="D46" s="445"/>
      <c r="E46" s="57"/>
      <c r="F46" s="14"/>
      <c r="G46" s="445"/>
      <c r="H46" s="14"/>
      <c r="I46" s="14"/>
      <c r="J46" s="14"/>
      <c r="K46" s="14"/>
      <c r="L46" s="14"/>
      <c r="M46" s="14"/>
      <c r="N46" s="14"/>
      <c r="O46" s="14"/>
      <c r="P46" s="14"/>
      <c r="Q46" s="14"/>
      <c r="R46" s="14"/>
      <c r="S46" s="14"/>
      <c r="T46" s="14"/>
      <c r="U46" s="14"/>
      <c r="V46" s="14"/>
      <c r="W46" s="14"/>
      <c r="X46" s="7"/>
      <c r="Y46" s="7"/>
      <c r="Z46" s="7"/>
      <c r="AA46" s="7"/>
      <c r="AB46" s="7"/>
      <c r="AC46" s="7"/>
    </row>
    <row r="47" spans="1:29" ht="16.5" x14ac:dyDescent="0.25">
      <c r="A47" s="3"/>
      <c r="B47" s="7"/>
      <c r="C47" s="88" t="str">
        <f t="shared" si="0"/>
        <v/>
      </c>
      <c r="D47" s="445"/>
      <c r="E47" s="57"/>
      <c r="F47" s="14"/>
      <c r="G47" s="445"/>
      <c r="H47" s="14"/>
      <c r="I47" s="14"/>
      <c r="J47" s="14"/>
      <c r="K47" s="14"/>
      <c r="L47" s="14"/>
      <c r="M47" s="14"/>
      <c r="N47" s="14"/>
      <c r="O47" s="14"/>
      <c r="P47" s="14"/>
      <c r="Q47" s="14"/>
      <c r="R47" s="14"/>
      <c r="S47" s="14"/>
      <c r="T47" s="14"/>
      <c r="U47" s="14"/>
      <c r="V47" s="14"/>
      <c r="W47" s="14"/>
      <c r="X47" s="7"/>
      <c r="Y47" s="7"/>
      <c r="Z47" s="7"/>
      <c r="AA47" s="7"/>
      <c r="AB47" s="7"/>
      <c r="AC47" s="7"/>
    </row>
    <row r="48" spans="1:29" ht="16.5" x14ac:dyDescent="0.25">
      <c r="A48" s="3"/>
      <c r="B48" s="7"/>
      <c r="C48" s="88" t="str">
        <f t="shared" si="0"/>
        <v/>
      </c>
      <c r="D48" s="445"/>
      <c r="E48" s="57"/>
      <c r="F48" s="14"/>
      <c r="G48" s="445"/>
      <c r="H48" s="14"/>
      <c r="I48" s="14"/>
      <c r="J48" s="14"/>
      <c r="K48" s="14"/>
      <c r="L48" s="14"/>
      <c r="M48" s="14"/>
      <c r="N48" s="14"/>
      <c r="O48" s="14"/>
      <c r="P48" s="14"/>
      <c r="Q48" s="14"/>
      <c r="R48" s="14"/>
      <c r="S48" s="14"/>
      <c r="T48" s="14"/>
      <c r="U48" s="14"/>
      <c r="V48" s="14"/>
      <c r="W48" s="14"/>
      <c r="X48" s="7"/>
      <c r="Y48" s="7"/>
      <c r="Z48" s="7"/>
      <c r="AA48" s="7"/>
      <c r="AB48" s="7"/>
      <c r="AC48" s="7"/>
    </row>
    <row r="49" spans="1:29" ht="16.5" x14ac:dyDescent="0.25">
      <c r="A49" s="3"/>
      <c r="B49" s="7"/>
      <c r="C49" s="88" t="str">
        <f t="shared" si="0"/>
        <v/>
      </c>
      <c r="D49" s="445"/>
      <c r="E49" s="57"/>
      <c r="F49" s="14"/>
      <c r="G49" s="445"/>
      <c r="H49" s="14"/>
      <c r="I49" s="14"/>
      <c r="J49" s="14"/>
      <c r="K49" s="14"/>
      <c r="L49" s="14"/>
      <c r="M49" s="14"/>
      <c r="N49" s="14"/>
      <c r="O49" s="14"/>
      <c r="P49" s="14"/>
      <c r="Q49" s="14"/>
      <c r="R49" s="14"/>
      <c r="S49" s="14"/>
      <c r="T49" s="14"/>
      <c r="U49" s="14"/>
      <c r="V49" s="14"/>
      <c r="W49" s="14"/>
      <c r="X49" s="7"/>
      <c r="Y49" s="7"/>
      <c r="Z49" s="7"/>
      <c r="AA49" s="7"/>
      <c r="AB49" s="7"/>
      <c r="AC49" s="7"/>
    </row>
    <row r="50" spans="1:29" ht="16.5" x14ac:dyDescent="0.25">
      <c r="A50" s="3"/>
      <c r="B50" s="7"/>
      <c r="C50" s="88" t="str">
        <f t="shared" si="0"/>
        <v/>
      </c>
      <c r="D50" s="445"/>
      <c r="E50" s="57"/>
      <c r="F50" s="14"/>
      <c r="G50" s="445"/>
      <c r="H50" s="14"/>
      <c r="I50" s="14"/>
      <c r="J50" s="14"/>
      <c r="K50" s="14"/>
      <c r="L50" s="14"/>
      <c r="M50" s="14"/>
      <c r="N50" s="14"/>
      <c r="O50" s="14"/>
      <c r="P50" s="14"/>
      <c r="Q50" s="14"/>
      <c r="R50" s="14"/>
      <c r="S50" s="14"/>
      <c r="T50" s="14"/>
      <c r="U50" s="14"/>
      <c r="V50" s="14"/>
      <c r="W50" s="14"/>
      <c r="X50" s="7"/>
      <c r="Y50" s="7"/>
      <c r="Z50" s="7"/>
      <c r="AA50" s="7"/>
      <c r="AB50" s="7"/>
      <c r="AC50" s="7"/>
    </row>
    <row r="51" spans="1:29" ht="16.5" x14ac:dyDescent="0.25">
      <c r="A51" s="3"/>
      <c r="B51" s="7"/>
      <c r="C51" s="88" t="str">
        <f t="shared" si="0"/>
        <v/>
      </c>
      <c r="D51" s="445"/>
      <c r="E51" s="57"/>
      <c r="F51" s="14"/>
      <c r="G51" s="445"/>
      <c r="H51" s="14"/>
      <c r="I51" s="14"/>
      <c r="J51" s="14"/>
      <c r="K51" s="14"/>
      <c r="L51" s="14"/>
      <c r="M51" s="14"/>
      <c r="N51" s="14"/>
      <c r="O51" s="14"/>
      <c r="P51" s="14"/>
      <c r="Q51" s="14"/>
      <c r="R51" s="14"/>
      <c r="S51" s="14"/>
      <c r="T51" s="14"/>
      <c r="U51" s="14"/>
      <c r="V51" s="14"/>
      <c r="W51" s="14"/>
      <c r="X51" s="7"/>
      <c r="Y51" s="7"/>
      <c r="Z51" s="7"/>
      <c r="AA51" s="7"/>
      <c r="AB51" s="7"/>
      <c r="AC51" s="7"/>
    </row>
    <row r="52" spans="1:29" ht="16.5" x14ac:dyDescent="0.25">
      <c r="A52" s="3"/>
      <c r="B52" s="7"/>
      <c r="C52" s="88" t="str">
        <f t="shared" si="0"/>
        <v/>
      </c>
      <c r="D52" s="445"/>
      <c r="E52" s="57"/>
      <c r="F52" s="14"/>
      <c r="G52" s="445"/>
      <c r="H52" s="14"/>
      <c r="I52" s="14"/>
      <c r="J52" s="14"/>
      <c r="K52" s="14"/>
      <c r="L52" s="14"/>
      <c r="M52" s="14"/>
      <c r="N52" s="14"/>
      <c r="O52" s="14"/>
      <c r="P52" s="14"/>
      <c r="Q52" s="14"/>
      <c r="R52" s="14"/>
      <c r="S52" s="14"/>
      <c r="T52" s="14"/>
      <c r="U52" s="14"/>
      <c r="V52" s="14"/>
      <c r="W52" s="14"/>
      <c r="X52" s="7"/>
      <c r="Y52" s="7"/>
      <c r="Z52" s="7"/>
      <c r="AA52" s="7"/>
      <c r="AB52" s="7"/>
      <c r="AC52" s="7"/>
    </row>
    <row r="53" spans="1:29" ht="16.5" x14ac:dyDescent="0.25">
      <c r="A53" s="3"/>
      <c r="B53" s="7"/>
      <c r="C53" s="88" t="str">
        <f t="shared" si="0"/>
        <v/>
      </c>
      <c r="D53" s="445"/>
      <c r="E53" s="57"/>
      <c r="F53" s="14"/>
      <c r="G53" s="445"/>
      <c r="H53" s="14"/>
      <c r="I53" s="14"/>
      <c r="J53" s="14"/>
      <c r="K53" s="14"/>
      <c r="L53" s="14"/>
      <c r="M53" s="14"/>
      <c r="N53" s="14"/>
      <c r="O53" s="14"/>
      <c r="P53" s="14"/>
      <c r="Q53" s="14"/>
      <c r="R53" s="14"/>
      <c r="S53" s="14"/>
      <c r="T53" s="14"/>
      <c r="U53" s="14"/>
      <c r="V53" s="14"/>
      <c r="W53" s="14"/>
      <c r="X53" s="7"/>
      <c r="Y53" s="7"/>
      <c r="Z53" s="7"/>
      <c r="AA53" s="7"/>
      <c r="AB53" s="7"/>
      <c r="AC53" s="7"/>
    </row>
    <row r="54" spans="1:29" ht="16.5" x14ac:dyDescent="0.25">
      <c r="A54" s="3"/>
      <c r="B54" s="7"/>
      <c r="C54" s="88" t="str">
        <f t="shared" si="0"/>
        <v/>
      </c>
      <c r="D54" s="445"/>
      <c r="E54" s="57"/>
      <c r="F54" s="14"/>
      <c r="G54" s="445"/>
      <c r="H54" s="14"/>
      <c r="I54" s="14"/>
      <c r="J54" s="14"/>
      <c r="K54" s="14"/>
      <c r="L54" s="14"/>
      <c r="M54" s="14"/>
      <c r="N54" s="14"/>
      <c r="O54" s="14"/>
      <c r="P54" s="14"/>
      <c r="Q54" s="14"/>
      <c r="R54" s="14"/>
      <c r="S54" s="14"/>
      <c r="T54" s="14"/>
      <c r="U54" s="14"/>
      <c r="V54" s="14"/>
      <c r="W54" s="14"/>
      <c r="X54" s="7"/>
      <c r="Y54" s="7"/>
      <c r="Z54" s="7"/>
      <c r="AA54" s="7"/>
      <c r="AB54" s="7"/>
      <c r="AC54" s="7"/>
    </row>
    <row r="55" spans="1:29" ht="16.5" x14ac:dyDescent="0.25">
      <c r="A55" s="3"/>
      <c r="B55" s="7"/>
      <c r="C55" s="88" t="str">
        <f t="shared" si="0"/>
        <v/>
      </c>
      <c r="D55" s="445"/>
      <c r="E55" s="57"/>
      <c r="F55" s="14"/>
      <c r="G55" s="445"/>
      <c r="H55" s="14"/>
      <c r="I55" s="14"/>
      <c r="J55" s="14"/>
      <c r="K55" s="14"/>
      <c r="L55" s="14"/>
      <c r="M55" s="14"/>
      <c r="N55" s="14"/>
      <c r="O55" s="14"/>
      <c r="P55" s="14"/>
      <c r="Q55" s="14"/>
      <c r="R55" s="14"/>
      <c r="S55" s="14"/>
      <c r="T55" s="14"/>
      <c r="U55" s="14"/>
      <c r="V55" s="14"/>
      <c r="W55" s="14"/>
      <c r="X55" s="7"/>
      <c r="Y55" s="7"/>
      <c r="Z55" s="7"/>
      <c r="AA55" s="7"/>
      <c r="AB55" s="7"/>
      <c r="AC55" s="7"/>
    </row>
    <row r="56" spans="1:29" ht="16.5" x14ac:dyDescent="0.25">
      <c r="A56" s="3"/>
      <c r="B56" s="7"/>
      <c r="C56" s="88" t="str">
        <f t="shared" si="0"/>
        <v/>
      </c>
      <c r="D56" s="445"/>
      <c r="E56" s="57"/>
      <c r="F56" s="14"/>
      <c r="G56" s="445"/>
      <c r="H56" s="14"/>
      <c r="I56" s="14"/>
      <c r="J56" s="14"/>
      <c r="K56" s="14"/>
      <c r="L56" s="14"/>
      <c r="M56" s="14"/>
      <c r="N56" s="14"/>
      <c r="O56" s="14"/>
      <c r="P56" s="14"/>
      <c r="Q56" s="14"/>
      <c r="R56" s="14"/>
      <c r="S56" s="14"/>
      <c r="T56" s="14"/>
      <c r="U56" s="14"/>
      <c r="V56" s="14"/>
      <c r="W56" s="14"/>
      <c r="X56" s="7"/>
      <c r="Y56" s="7"/>
      <c r="Z56" s="7"/>
      <c r="AA56" s="7"/>
      <c r="AB56" s="7"/>
      <c r="AC56" s="7"/>
    </row>
    <row r="57" spans="1:29" ht="16.5" x14ac:dyDescent="0.25">
      <c r="A57" s="3"/>
      <c r="B57" s="7"/>
      <c r="C57" s="88" t="str">
        <f t="shared" si="0"/>
        <v/>
      </c>
      <c r="D57" s="445"/>
      <c r="E57" s="57"/>
      <c r="F57" s="14"/>
      <c r="G57" s="445"/>
      <c r="H57" s="14"/>
      <c r="I57" s="14"/>
      <c r="J57" s="14"/>
      <c r="K57" s="14"/>
      <c r="L57" s="14"/>
      <c r="M57" s="14"/>
      <c r="N57" s="14"/>
      <c r="O57" s="14"/>
      <c r="P57" s="14"/>
      <c r="Q57" s="14"/>
      <c r="R57" s="14"/>
      <c r="S57" s="14"/>
      <c r="T57" s="14"/>
      <c r="U57" s="14"/>
      <c r="V57" s="14"/>
      <c r="W57" s="14"/>
      <c r="X57" s="7"/>
      <c r="Y57" s="7"/>
      <c r="Z57" s="7"/>
      <c r="AA57" s="7"/>
      <c r="AB57" s="7"/>
      <c r="AC57" s="7"/>
    </row>
    <row r="58" spans="1:29" hidden="1" x14ac:dyDescent="0.25">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row>
    <row r="59" spans="1:29" hidden="1" x14ac:dyDescent="0.25">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row>
    <row r="60" spans="1:29" hidden="1" x14ac:dyDescent="0.25">
      <c r="A60" s="6"/>
      <c r="B60" s="7"/>
      <c r="D60" s="53">
        <f>HOME!E20</f>
        <v>9</v>
      </c>
      <c r="E60" s="53"/>
      <c r="F60" s="7"/>
      <c r="G60" s="7"/>
      <c r="H60" s="7"/>
      <c r="I60" s="7"/>
      <c r="J60" s="7"/>
      <c r="K60" s="7"/>
      <c r="L60" s="7"/>
      <c r="M60" s="7"/>
      <c r="N60" s="7"/>
      <c r="O60" s="7"/>
      <c r="P60" s="7"/>
      <c r="Q60" s="7"/>
      <c r="R60" s="7"/>
      <c r="S60" s="7"/>
      <c r="T60" s="7"/>
      <c r="U60" s="7"/>
      <c r="V60" s="7"/>
      <c r="W60" s="7"/>
      <c r="X60" s="7"/>
      <c r="Y60" s="7"/>
      <c r="Z60" s="7"/>
      <c r="AA60" s="7"/>
      <c r="AB60" s="7"/>
      <c r="AC60" s="7"/>
    </row>
    <row r="62" spans="1:29" x14ac:dyDescent="0.25"/>
  </sheetData>
  <mergeCells count="15">
    <mergeCell ref="O6:S6"/>
    <mergeCell ref="T5:W6"/>
    <mergeCell ref="C5:C7"/>
    <mergeCell ref="D5:D7"/>
    <mergeCell ref="F5:F7"/>
    <mergeCell ref="G5:G7"/>
    <mergeCell ref="H5:H7"/>
    <mergeCell ref="I5:I7"/>
    <mergeCell ref="J5:J7"/>
    <mergeCell ref="K5:S5"/>
    <mergeCell ref="K6:K7"/>
    <mergeCell ref="L6:L7"/>
    <mergeCell ref="M6:M7"/>
    <mergeCell ref="N6:N7"/>
    <mergeCell ref="E5:E7"/>
  </mergeCells>
  <phoneticPr fontId="5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36"/>
  <sheetViews>
    <sheetView showRowColHeaders="0" workbookViewId="0">
      <pane xSplit="1" ySplit="2" topLeftCell="B3" activePane="bottomRight" state="frozen"/>
      <selection pane="topRight" activeCell="B1" sqref="B1"/>
      <selection pane="bottomLeft" activeCell="A3" sqref="A3"/>
      <selection pane="bottomRight" activeCell="A8" sqref="A8"/>
    </sheetView>
  </sheetViews>
  <sheetFormatPr defaultColWidth="0" defaultRowHeight="15" zeroHeight="1" x14ac:dyDescent="0.25"/>
  <cols>
    <col min="1" max="1" width="30.140625" customWidth="1"/>
    <col min="2" max="2" width="1.42578125" customWidth="1"/>
    <col min="3" max="3" width="6.42578125" customWidth="1"/>
    <col min="4" max="4" width="54.140625" customWidth="1"/>
    <col min="5" max="5" width="9.140625" customWidth="1"/>
    <col min="6" max="6" width="4" customWidth="1"/>
    <col min="7" max="7" width="35" customWidth="1"/>
    <col min="8" max="8" width="5.5703125" customWidth="1"/>
    <col min="9" max="9" width="9.140625" customWidth="1"/>
    <col min="10" max="15" width="9.140625" hidden="1" customWidth="1"/>
    <col min="16" max="16384" width="9.140625" hidden="1"/>
  </cols>
  <sheetData>
    <row r="1" spans="1:14" ht="28.5" x14ac:dyDescent="0.25">
      <c r="A1" s="1" t="s">
        <v>646</v>
      </c>
      <c r="B1" s="2"/>
      <c r="C1" s="2"/>
      <c r="D1" s="2"/>
      <c r="E1" s="2"/>
      <c r="F1" s="2"/>
      <c r="G1" s="2"/>
      <c r="H1" s="2"/>
      <c r="I1" s="2"/>
      <c r="J1" s="2"/>
      <c r="K1" s="2"/>
      <c r="L1" s="2"/>
      <c r="M1" s="2"/>
      <c r="N1" s="2"/>
    </row>
    <row r="2" spans="1:14" ht="7.5" customHeight="1" x14ac:dyDescent="0.25">
      <c r="A2" s="5"/>
      <c r="B2" s="5"/>
      <c r="C2" s="5"/>
      <c r="D2" s="5"/>
      <c r="E2" s="5"/>
      <c r="F2" s="5"/>
      <c r="G2" s="5"/>
      <c r="H2" s="5"/>
      <c r="I2" s="5"/>
      <c r="J2" s="5"/>
      <c r="K2" s="5"/>
      <c r="L2" s="5"/>
      <c r="M2" s="5"/>
      <c r="N2" s="5"/>
    </row>
    <row r="3" spans="1:14" ht="6.75" customHeight="1" thickBot="1" x14ac:dyDescent="0.3">
      <c r="A3" s="3"/>
      <c r="B3" s="7"/>
      <c r="C3" s="7"/>
      <c r="D3" s="7"/>
      <c r="E3" s="7"/>
      <c r="F3" s="7"/>
      <c r="G3" s="7"/>
      <c r="H3" s="7"/>
      <c r="I3" s="7"/>
      <c r="J3" s="7"/>
      <c r="K3" s="7"/>
      <c r="L3" s="7"/>
      <c r="M3" s="7"/>
      <c r="N3" s="7"/>
    </row>
    <row r="4" spans="1:14" ht="15.75" thickBot="1" x14ac:dyDescent="0.3">
      <c r="A4" s="3"/>
      <c r="B4" s="7"/>
      <c r="C4" s="197" t="s">
        <v>580</v>
      </c>
      <c r="D4" s="196" t="s">
        <v>628</v>
      </c>
      <c r="E4" s="7"/>
      <c r="F4" s="7"/>
      <c r="G4" s="7"/>
      <c r="H4" s="7"/>
      <c r="I4" s="7"/>
      <c r="J4" s="7"/>
      <c r="K4" s="7"/>
      <c r="L4" s="7"/>
      <c r="M4" s="7"/>
      <c r="N4" s="7"/>
    </row>
    <row r="5" spans="1:14" x14ac:dyDescent="0.25">
      <c r="A5" s="3"/>
      <c r="B5" s="7"/>
      <c r="C5" s="198">
        <v>1</v>
      </c>
      <c r="D5" s="440" t="s">
        <v>609</v>
      </c>
      <c r="E5" s="7"/>
      <c r="F5" s="444">
        <v>1</v>
      </c>
      <c r="G5" s="444" t="s">
        <v>647</v>
      </c>
      <c r="H5" s="7"/>
      <c r="I5" s="7"/>
      <c r="J5" s="7"/>
      <c r="K5" s="7"/>
      <c r="L5" s="7"/>
      <c r="M5" s="7"/>
      <c r="N5" s="7"/>
    </row>
    <row r="6" spans="1:14" x14ac:dyDescent="0.25">
      <c r="A6" s="3"/>
      <c r="B6" s="7"/>
      <c r="C6" s="199">
        <v>2</v>
      </c>
      <c r="D6" s="441" t="s">
        <v>795</v>
      </c>
      <c r="E6" s="7"/>
      <c r="F6" s="444"/>
      <c r="G6" s="444" t="s">
        <v>648</v>
      </c>
      <c r="H6" s="7"/>
      <c r="I6" s="7"/>
      <c r="J6" s="7"/>
      <c r="K6" s="7"/>
      <c r="L6" s="7"/>
      <c r="M6" s="7"/>
      <c r="N6" s="7"/>
    </row>
    <row r="7" spans="1:14" x14ac:dyDescent="0.25">
      <c r="A7" s="3"/>
      <c r="B7" s="7"/>
      <c r="C7" s="199">
        <v>3</v>
      </c>
      <c r="D7" s="99" t="s">
        <v>629</v>
      </c>
      <c r="E7" s="7"/>
      <c r="F7" s="444">
        <v>2</v>
      </c>
      <c r="G7" s="444" t="s">
        <v>649</v>
      </c>
      <c r="H7" s="7"/>
      <c r="I7" s="7"/>
      <c r="J7" s="7"/>
      <c r="K7" s="7"/>
      <c r="L7" s="7"/>
      <c r="M7" s="7"/>
      <c r="N7" s="7"/>
    </row>
    <row r="8" spans="1:14" x14ac:dyDescent="0.25">
      <c r="A8" s="3"/>
      <c r="B8" s="7"/>
      <c r="C8" s="199">
        <v>4</v>
      </c>
      <c r="D8" s="99" t="s">
        <v>630</v>
      </c>
      <c r="E8" s="7"/>
      <c r="F8" s="444"/>
      <c r="G8" s="444" t="s">
        <v>648</v>
      </c>
      <c r="H8" s="7"/>
      <c r="I8" s="7"/>
      <c r="J8" s="7"/>
      <c r="K8" s="7"/>
      <c r="L8" s="7"/>
      <c r="M8" s="7"/>
      <c r="N8" s="7"/>
    </row>
    <row r="9" spans="1:14" x14ac:dyDescent="0.25">
      <c r="A9" s="3"/>
      <c r="B9" s="7"/>
      <c r="C9" s="199">
        <v>5</v>
      </c>
      <c r="D9" s="99" t="s">
        <v>631</v>
      </c>
      <c r="E9" s="7"/>
      <c r="F9" s="7"/>
      <c r="G9" s="7"/>
      <c r="H9" s="7"/>
      <c r="I9" s="7"/>
      <c r="J9" s="7"/>
      <c r="K9" s="7"/>
      <c r="L9" s="7"/>
      <c r="M9" s="7"/>
      <c r="N9" s="7"/>
    </row>
    <row r="10" spans="1:14" x14ac:dyDescent="0.25">
      <c r="A10" s="3"/>
      <c r="B10" s="7"/>
      <c r="C10" s="199">
        <v>6</v>
      </c>
      <c r="D10" s="99" t="s">
        <v>632</v>
      </c>
      <c r="E10" s="7"/>
      <c r="F10" s="7"/>
      <c r="G10" s="7"/>
      <c r="H10" s="7"/>
      <c r="I10" s="7"/>
      <c r="J10" s="7"/>
      <c r="K10" s="7"/>
      <c r="L10" s="7"/>
      <c r="M10" s="7"/>
      <c r="N10" s="7"/>
    </row>
    <row r="11" spans="1:14" x14ac:dyDescent="0.25">
      <c r="A11" s="3"/>
      <c r="B11" s="7"/>
      <c r="C11" s="199" t="s">
        <v>633</v>
      </c>
      <c r="D11" s="441" t="s">
        <v>634</v>
      </c>
      <c r="E11" s="7"/>
      <c r="F11" s="7"/>
      <c r="G11" s="7"/>
      <c r="H11" s="7"/>
      <c r="I11" s="7"/>
      <c r="J11" s="7"/>
      <c r="K11" s="7"/>
      <c r="L11" s="7"/>
      <c r="M11" s="7"/>
      <c r="N11" s="7"/>
    </row>
    <row r="12" spans="1:14" x14ac:dyDescent="0.25">
      <c r="A12" s="3"/>
      <c r="B12" s="7"/>
      <c r="C12" s="199" t="s">
        <v>635</v>
      </c>
      <c r="D12" s="441" t="s">
        <v>636</v>
      </c>
      <c r="E12" s="7"/>
      <c r="F12" s="7"/>
      <c r="G12" s="7"/>
      <c r="H12" s="7"/>
      <c r="I12" s="7"/>
      <c r="J12" s="7"/>
      <c r="K12" s="7"/>
      <c r="L12" s="7"/>
      <c r="M12" s="7"/>
      <c r="N12" s="7"/>
    </row>
    <row r="13" spans="1:14" x14ac:dyDescent="0.25">
      <c r="A13" s="3"/>
      <c r="B13" s="7"/>
      <c r="C13" s="199" t="s">
        <v>637</v>
      </c>
      <c r="D13" s="99" t="s">
        <v>638</v>
      </c>
      <c r="E13" s="7"/>
      <c r="F13" s="7"/>
      <c r="G13" s="7"/>
      <c r="H13" s="7"/>
      <c r="I13" s="7"/>
      <c r="J13" s="7"/>
      <c r="K13" s="7"/>
      <c r="L13" s="7"/>
      <c r="M13" s="7"/>
      <c r="N13" s="7"/>
    </row>
    <row r="14" spans="1:14" x14ac:dyDescent="0.25">
      <c r="A14" s="3"/>
      <c r="B14" s="7"/>
      <c r="C14" s="199" t="s">
        <v>639</v>
      </c>
      <c r="D14" s="99" t="s">
        <v>640</v>
      </c>
      <c r="E14" s="7"/>
      <c r="F14" s="7"/>
      <c r="G14" s="7"/>
      <c r="H14" s="7"/>
      <c r="I14" s="7"/>
      <c r="J14" s="7"/>
      <c r="K14" s="7"/>
      <c r="L14" s="7"/>
      <c r="M14" s="7"/>
      <c r="N14" s="7"/>
    </row>
    <row r="15" spans="1:14" x14ac:dyDescent="0.25">
      <c r="A15" s="3"/>
      <c r="B15" s="7"/>
      <c r="C15" s="199">
        <v>7</v>
      </c>
      <c r="D15" s="99" t="s">
        <v>641</v>
      </c>
      <c r="E15" s="7"/>
      <c r="F15" s="7"/>
      <c r="G15" s="7"/>
      <c r="H15" s="7"/>
      <c r="I15" s="7"/>
      <c r="J15" s="7"/>
      <c r="K15" s="7"/>
      <c r="L15" s="7"/>
      <c r="M15" s="7"/>
      <c r="N15" s="7"/>
    </row>
    <row r="16" spans="1:14" ht="15.75" thickBot="1" x14ac:dyDescent="0.3">
      <c r="A16" s="3"/>
      <c r="B16" s="7"/>
      <c r="C16" s="200">
        <v>8</v>
      </c>
      <c r="D16" s="100" t="s">
        <v>642</v>
      </c>
      <c r="E16" s="7"/>
      <c r="F16" s="7"/>
      <c r="G16" s="7"/>
      <c r="H16" s="7"/>
      <c r="I16" s="7"/>
      <c r="J16" s="7"/>
      <c r="K16" s="7"/>
      <c r="L16" s="7"/>
      <c r="M16" s="7"/>
      <c r="N16" s="7"/>
    </row>
    <row r="17" spans="1:14" ht="15.75" thickBot="1" x14ac:dyDescent="0.3">
      <c r="A17" s="3"/>
      <c r="B17" s="7"/>
      <c r="C17" s="7"/>
      <c r="D17" s="7"/>
      <c r="E17" s="7"/>
      <c r="F17" s="7"/>
      <c r="G17" s="7"/>
      <c r="H17" s="7"/>
      <c r="I17" s="7"/>
      <c r="J17" s="7"/>
      <c r="K17" s="7"/>
      <c r="L17" s="7"/>
      <c r="M17" s="7"/>
      <c r="N17" s="7"/>
    </row>
    <row r="18" spans="1:14" ht="15.75" thickBot="1" x14ac:dyDescent="0.3">
      <c r="A18" s="3"/>
      <c r="B18" s="7"/>
      <c r="C18" s="197" t="s">
        <v>580</v>
      </c>
      <c r="D18" s="196" t="s">
        <v>643</v>
      </c>
      <c r="E18" s="7"/>
      <c r="F18" s="7"/>
      <c r="G18" s="7"/>
      <c r="H18" s="7"/>
      <c r="I18" s="7"/>
      <c r="J18" s="7"/>
      <c r="K18" s="7"/>
      <c r="L18" s="7"/>
      <c r="M18" s="7"/>
      <c r="N18" s="7"/>
    </row>
    <row r="19" spans="1:14" x14ac:dyDescent="0.25">
      <c r="A19" s="3"/>
      <c r="B19" s="7"/>
      <c r="C19" s="198">
        <v>1</v>
      </c>
      <c r="D19" s="101" t="s">
        <v>669</v>
      </c>
      <c r="E19" s="7"/>
      <c r="F19" s="7"/>
      <c r="G19" s="7"/>
      <c r="H19" s="7"/>
      <c r="I19" s="7"/>
      <c r="J19" s="7"/>
      <c r="K19" s="7"/>
      <c r="L19" s="7"/>
      <c r="M19" s="7"/>
      <c r="N19" s="7"/>
    </row>
    <row r="20" spans="1:14" x14ac:dyDescent="0.25">
      <c r="A20" s="3"/>
      <c r="B20" s="7"/>
      <c r="C20" s="199">
        <v>2</v>
      </c>
      <c r="D20" s="289" t="s">
        <v>757</v>
      </c>
      <c r="E20" s="7"/>
      <c r="F20" s="7"/>
      <c r="G20" s="7"/>
      <c r="H20" s="7"/>
      <c r="I20" s="7"/>
      <c r="J20" s="7"/>
      <c r="K20" s="7"/>
      <c r="L20" s="7"/>
      <c r="M20" s="7"/>
      <c r="N20" s="7"/>
    </row>
    <row r="21" spans="1:14" x14ac:dyDescent="0.25">
      <c r="A21" s="3"/>
      <c r="B21" s="7"/>
      <c r="C21" s="198">
        <v>3</v>
      </c>
      <c r="D21" s="99" t="s">
        <v>765</v>
      </c>
      <c r="E21" s="7"/>
      <c r="F21" s="7"/>
      <c r="G21" s="7"/>
      <c r="H21" s="7"/>
      <c r="I21" s="7"/>
      <c r="J21" s="7"/>
      <c r="K21" s="7"/>
      <c r="L21" s="7"/>
      <c r="M21" s="7"/>
      <c r="N21" s="7"/>
    </row>
    <row r="22" spans="1:14" x14ac:dyDescent="0.25">
      <c r="A22" s="3"/>
      <c r="B22" s="7"/>
      <c r="C22" s="201">
        <v>4</v>
      </c>
      <c r="D22" s="99" t="s">
        <v>766</v>
      </c>
      <c r="E22" s="7"/>
      <c r="F22" s="7"/>
      <c r="G22" s="7"/>
      <c r="H22" s="7"/>
      <c r="I22" s="7"/>
      <c r="J22" s="7"/>
      <c r="K22" s="7"/>
      <c r="L22" s="7"/>
      <c r="M22" s="7"/>
      <c r="N22" s="7"/>
    </row>
    <row r="23" spans="1:14" ht="15.75" thickBot="1" x14ac:dyDescent="0.3">
      <c r="A23" s="3"/>
      <c r="B23" s="7"/>
      <c r="C23" s="200">
        <v>5</v>
      </c>
      <c r="D23" s="100" t="s">
        <v>767</v>
      </c>
      <c r="E23" s="7"/>
      <c r="F23" s="7"/>
      <c r="G23" s="7"/>
      <c r="H23" s="7"/>
      <c r="I23" s="7"/>
      <c r="J23" s="7"/>
      <c r="K23" s="7"/>
      <c r="L23" s="7"/>
      <c r="M23" s="7"/>
      <c r="N23" s="7"/>
    </row>
    <row r="24" spans="1:14" ht="15.75" thickBot="1" x14ac:dyDescent="0.3">
      <c r="A24" s="3"/>
      <c r="B24" s="7"/>
      <c r="C24" s="7"/>
      <c r="D24" s="7"/>
      <c r="E24" s="7"/>
      <c r="F24" s="7"/>
      <c r="G24" s="7"/>
      <c r="H24" s="7"/>
      <c r="I24" s="7"/>
      <c r="J24" s="7"/>
      <c r="K24" s="7"/>
      <c r="L24" s="7"/>
      <c r="M24" s="7"/>
      <c r="N24" s="7"/>
    </row>
    <row r="25" spans="1:14" ht="15.75" thickBot="1" x14ac:dyDescent="0.3">
      <c r="A25" s="3"/>
      <c r="B25" s="7"/>
      <c r="C25" s="291" t="s">
        <v>644</v>
      </c>
      <c r="D25" s="292" t="s">
        <v>645</v>
      </c>
      <c r="E25" s="7"/>
      <c r="F25" s="7"/>
      <c r="G25" s="7"/>
      <c r="H25" s="7"/>
      <c r="I25" s="7"/>
      <c r="J25" s="7"/>
      <c r="K25" s="7"/>
      <c r="L25" s="7"/>
      <c r="M25" s="7"/>
      <c r="N25" s="7"/>
    </row>
    <row r="26" spans="1:14" x14ac:dyDescent="0.25">
      <c r="A26" s="3"/>
      <c r="B26" s="7"/>
      <c r="C26" s="293">
        <v>1</v>
      </c>
      <c r="D26" s="443" t="s">
        <v>791</v>
      </c>
      <c r="E26" s="7"/>
      <c r="F26" s="7"/>
      <c r="G26" s="7"/>
      <c r="H26" s="7"/>
      <c r="I26" s="7"/>
      <c r="J26" s="7"/>
      <c r="K26" s="7"/>
      <c r="L26" s="7"/>
      <c r="M26" s="7"/>
      <c r="N26" s="7"/>
    </row>
    <row r="27" spans="1:14" x14ac:dyDescent="0.25">
      <c r="A27" s="3"/>
      <c r="B27" s="7"/>
      <c r="C27" s="294">
        <v>2</v>
      </c>
      <c r="D27" s="290" t="s">
        <v>960</v>
      </c>
      <c r="E27" s="7"/>
      <c r="F27" s="7"/>
      <c r="G27" s="7"/>
      <c r="H27" s="7"/>
      <c r="I27" s="7"/>
      <c r="J27" s="7"/>
      <c r="K27" s="7"/>
      <c r="L27" s="7"/>
      <c r="M27" s="7"/>
      <c r="N27" s="7"/>
    </row>
    <row r="28" spans="1:14" x14ac:dyDescent="0.25">
      <c r="A28" s="3"/>
      <c r="B28" s="7"/>
      <c r="C28" s="294">
        <v>3</v>
      </c>
      <c r="D28" s="290" t="s">
        <v>961</v>
      </c>
      <c r="E28" s="7"/>
      <c r="F28" s="7"/>
      <c r="G28" s="7"/>
      <c r="H28" s="7"/>
      <c r="I28" s="7"/>
      <c r="J28" s="7"/>
      <c r="K28" s="7"/>
      <c r="L28" s="7"/>
      <c r="M28" s="7"/>
      <c r="N28" s="7"/>
    </row>
    <row r="29" spans="1:14" x14ac:dyDescent="0.25">
      <c r="A29" s="3"/>
      <c r="B29" s="7"/>
      <c r="C29" s="294">
        <v>4</v>
      </c>
      <c r="D29" s="290" t="s">
        <v>962</v>
      </c>
      <c r="E29" s="7"/>
      <c r="F29" s="7"/>
      <c r="G29" s="7"/>
      <c r="H29" s="7"/>
      <c r="I29" s="7"/>
      <c r="J29" s="7"/>
      <c r="K29" s="7"/>
      <c r="L29" s="7"/>
      <c r="M29" s="7"/>
      <c r="N29" s="7"/>
    </row>
    <row r="30" spans="1:14" x14ac:dyDescent="0.25">
      <c r="A30" s="3"/>
      <c r="B30" s="7"/>
      <c r="C30" s="294">
        <v>5</v>
      </c>
      <c r="D30" s="442" t="s">
        <v>963</v>
      </c>
      <c r="E30" s="7"/>
      <c r="F30" s="7"/>
      <c r="G30" s="7"/>
      <c r="H30" s="7"/>
      <c r="I30" s="7"/>
      <c r="J30" s="7"/>
      <c r="K30" s="7"/>
      <c r="L30" s="7"/>
      <c r="M30" s="7"/>
      <c r="N30" s="7"/>
    </row>
    <row r="31" spans="1:14" x14ac:dyDescent="0.25">
      <c r="A31" s="3"/>
      <c r="B31" s="7"/>
      <c r="C31" s="294">
        <v>6</v>
      </c>
      <c r="D31" s="290" t="s">
        <v>964</v>
      </c>
      <c r="E31" s="7"/>
      <c r="F31" s="7"/>
      <c r="G31" s="7"/>
      <c r="H31" s="7"/>
      <c r="I31" s="7"/>
      <c r="J31" s="7"/>
      <c r="K31" s="7"/>
      <c r="L31" s="7"/>
      <c r="M31" s="7"/>
      <c r="N31" s="7"/>
    </row>
    <row r="32" spans="1:14" x14ac:dyDescent="0.25">
      <c r="A32" s="3"/>
      <c r="B32" s="7"/>
      <c r="C32" s="294">
        <v>7</v>
      </c>
      <c r="D32" s="442" t="s">
        <v>965</v>
      </c>
      <c r="E32" s="7"/>
      <c r="F32" s="7"/>
      <c r="G32" s="7"/>
      <c r="H32" s="7"/>
      <c r="I32" s="7"/>
      <c r="J32" s="7"/>
      <c r="K32" s="7"/>
      <c r="L32" s="7"/>
      <c r="M32" s="7"/>
      <c r="N32" s="7"/>
    </row>
    <row r="33" spans="1:14" x14ac:dyDescent="0.25">
      <c r="A33" s="3"/>
      <c r="B33" s="7"/>
      <c r="C33" s="294">
        <v>8</v>
      </c>
      <c r="D33" s="442" t="s">
        <v>966</v>
      </c>
      <c r="E33" s="7"/>
      <c r="F33" s="7"/>
      <c r="G33" s="7"/>
      <c r="H33" s="7"/>
      <c r="I33" s="7"/>
      <c r="J33" s="7"/>
      <c r="K33" s="7"/>
      <c r="L33" s="7"/>
      <c r="M33" s="7"/>
      <c r="N33" s="7"/>
    </row>
    <row r="34" spans="1:14" x14ac:dyDescent="0.25">
      <c r="A34" s="3"/>
      <c r="B34" s="7"/>
      <c r="C34" s="294">
        <v>9</v>
      </c>
      <c r="D34" s="442" t="s">
        <v>967</v>
      </c>
      <c r="E34" s="7"/>
      <c r="F34" s="7"/>
      <c r="G34" s="7"/>
      <c r="H34" s="7"/>
      <c r="I34" s="7"/>
      <c r="J34" s="7"/>
      <c r="K34" s="7"/>
      <c r="L34" s="7"/>
      <c r="M34" s="7"/>
      <c r="N34" s="7"/>
    </row>
    <row r="35" spans="1:14" ht="15.75" thickBot="1" x14ac:dyDescent="0.3">
      <c r="A35" s="3"/>
      <c r="B35" s="7"/>
      <c r="C35" s="295">
        <v>10</v>
      </c>
      <c r="D35" s="296" t="s">
        <v>968</v>
      </c>
      <c r="E35" s="7"/>
      <c r="F35" s="7"/>
      <c r="G35" s="7"/>
      <c r="H35" s="7"/>
      <c r="I35" s="7"/>
      <c r="J35" s="7"/>
      <c r="K35" s="7"/>
      <c r="L35" s="7"/>
      <c r="M35" s="7"/>
      <c r="N35" s="7"/>
    </row>
    <row r="36" spans="1:14" x14ac:dyDescent="0.25">
      <c r="A36" s="3"/>
      <c r="B36" s="7"/>
      <c r="C36" s="7"/>
      <c r="D36" s="7"/>
      <c r="E36" s="7"/>
      <c r="F36" s="7"/>
      <c r="G36" s="7"/>
      <c r="H36" s="7"/>
      <c r="I36" s="7"/>
      <c r="J36" s="7"/>
      <c r="K36" s="7"/>
      <c r="L36" s="7"/>
      <c r="M36" s="7"/>
      <c r="N36" s="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Y277"/>
  <sheetViews>
    <sheetView topLeftCell="A168" zoomScaleNormal="100" workbookViewId="0">
      <selection activeCell="E175" sqref="E175"/>
    </sheetView>
  </sheetViews>
  <sheetFormatPr defaultRowHeight="0" customHeight="1" zeroHeight="1" x14ac:dyDescent="0.25"/>
  <cols>
    <col min="1" max="1" width="30.42578125" customWidth="1"/>
    <col min="2" max="2" width="6.5703125" hidden="1" customWidth="1"/>
    <col min="3" max="3" width="5.7109375" customWidth="1"/>
    <col min="4" max="4" width="7.5703125" customWidth="1"/>
    <col min="5" max="5" width="48.5703125" customWidth="1"/>
    <col min="6" max="6" width="11.28515625" customWidth="1"/>
    <col min="8" max="8" width="2.28515625" customWidth="1"/>
    <col min="9" max="9" width="6.7109375" customWidth="1"/>
    <col min="10" max="10" width="6.5703125" style="78" customWidth="1"/>
    <col min="11" max="11" width="9.140625" style="78"/>
    <col min="12" max="12" width="7" style="78" customWidth="1"/>
    <col min="13" max="13" width="9.140625" style="78"/>
    <col min="14" max="14" width="11" style="78" customWidth="1"/>
  </cols>
  <sheetData>
    <row r="1" spans="1:25" ht="39.75" customHeight="1" x14ac:dyDescent="0.25">
      <c r="A1" s="1" t="s">
        <v>604</v>
      </c>
      <c r="B1" s="2"/>
      <c r="C1" s="2"/>
      <c r="D1" s="2"/>
      <c r="E1" s="2"/>
      <c r="F1" s="2"/>
      <c r="G1" s="2"/>
      <c r="H1" s="2"/>
      <c r="I1" s="2"/>
      <c r="J1" s="75"/>
      <c r="K1" s="75"/>
      <c r="L1" s="75"/>
      <c r="M1" s="75"/>
      <c r="N1" s="75"/>
      <c r="O1" s="2"/>
      <c r="P1" s="2"/>
      <c r="Q1" s="2"/>
      <c r="R1" s="2"/>
      <c r="S1" s="2"/>
      <c r="T1" s="2"/>
      <c r="U1" s="2"/>
      <c r="V1" s="2"/>
      <c r="W1" s="2"/>
      <c r="X1" s="2"/>
      <c r="Y1" s="2"/>
    </row>
    <row r="2" spans="1:25" ht="7.5" customHeight="1" x14ac:dyDescent="0.25">
      <c r="A2" s="5"/>
      <c r="B2" s="5"/>
      <c r="C2" s="5"/>
      <c r="D2" s="5"/>
      <c r="E2" s="5"/>
      <c r="F2" s="5"/>
      <c r="G2" s="5"/>
      <c r="H2" s="5"/>
      <c r="I2" s="5"/>
      <c r="J2" s="76"/>
      <c r="K2" s="76"/>
      <c r="L2" s="76"/>
      <c r="M2" s="76"/>
      <c r="N2" s="76"/>
      <c r="O2" s="5"/>
      <c r="P2" s="5"/>
      <c r="Q2" s="5"/>
      <c r="R2" s="5"/>
      <c r="S2" s="5"/>
      <c r="T2" s="5"/>
      <c r="U2" s="5"/>
      <c r="V2" s="5"/>
      <c r="W2" s="5"/>
      <c r="X2" s="5"/>
      <c r="Y2" s="5"/>
    </row>
    <row r="3" spans="1:25" ht="12.75" customHeight="1" x14ac:dyDescent="0.25">
      <c r="A3" s="6"/>
      <c r="B3" s="7"/>
      <c r="C3" s="7"/>
      <c r="D3" s="7"/>
      <c r="E3" s="7"/>
      <c r="F3" s="7"/>
      <c r="G3" s="7"/>
      <c r="H3" s="7"/>
      <c r="I3" s="7"/>
      <c r="J3" s="77"/>
      <c r="K3" s="77"/>
      <c r="L3" s="77"/>
      <c r="M3" s="77"/>
      <c r="N3" s="77"/>
      <c r="O3" s="7"/>
      <c r="P3" s="7"/>
      <c r="Q3" s="7"/>
      <c r="R3" s="7"/>
      <c r="S3" s="7"/>
      <c r="T3" s="7"/>
      <c r="U3" s="7"/>
      <c r="V3" s="7"/>
      <c r="W3" s="7"/>
      <c r="X3" s="7"/>
      <c r="Y3" s="7"/>
    </row>
    <row r="4" spans="1:25" ht="21" customHeight="1" x14ac:dyDescent="0.25">
      <c r="A4" s="6"/>
      <c r="B4" s="7"/>
      <c r="C4" s="460"/>
      <c r="D4" s="460"/>
      <c r="E4" s="460"/>
      <c r="F4" s="460"/>
      <c r="G4" s="460"/>
      <c r="H4" s="460"/>
    </row>
    <row r="5" spans="1:25" ht="18.75" x14ac:dyDescent="0.3">
      <c r="A5" s="6"/>
      <c r="B5" s="7"/>
      <c r="D5" s="461" t="s">
        <v>34</v>
      </c>
      <c r="E5" s="461"/>
      <c r="F5" s="461"/>
      <c r="G5" s="461"/>
      <c r="H5" s="461"/>
      <c r="J5" s="80" t="s">
        <v>295</v>
      </c>
      <c r="K5" s="80" t="s">
        <v>8</v>
      </c>
      <c r="L5" s="79" t="s">
        <v>25</v>
      </c>
      <c r="M5" s="79"/>
      <c r="N5" s="78" t="s">
        <v>680</v>
      </c>
      <c r="P5" s="78" t="s">
        <v>686</v>
      </c>
    </row>
    <row r="6" spans="1:25" ht="15" x14ac:dyDescent="0.25">
      <c r="A6" s="6"/>
      <c r="B6" s="81">
        <v>1</v>
      </c>
      <c r="E6" s="78">
        <f>O8+1</f>
        <v>121</v>
      </c>
      <c r="F6" s="78">
        <f>E6+1</f>
        <v>122</v>
      </c>
      <c r="J6" s="79" t="s">
        <v>256</v>
      </c>
      <c r="K6" s="79" t="s">
        <v>289</v>
      </c>
      <c r="L6" s="79">
        <v>1</v>
      </c>
      <c r="M6" s="21">
        <v>100</v>
      </c>
      <c r="N6" s="78" t="str">
        <f>HOME!E8</f>
        <v>I</v>
      </c>
      <c r="O6" s="78">
        <f>INDEX($M$6:$M$19,MATCH(N6,$K$6:$K$19))</f>
        <v>100</v>
      </c>
      <c r="P6" s="78">
        <f>IF(O6&lt;400,0,"")</f>
        <v>0</v>
      </c>
    </row>
    <row r="7" spans="1:25" ht="15" customHeight="1" x14ac:dyDescent="0.25">
      <c r="A7" s="6"/>
      <c r="B7" s="81">
        <v>2</v>
      </c>
      <c r="C7" s="462" t="s">
        <v>66</v>
      </c>
      <c r="D7" s="462" t="s">
        <v>22</v>
      </c>
      <c r="E7" s="464" t="s">
        <v>23</v>
      </c>
      <c r="F7" s="465" t="s">
        <v>24</v>
      </c>
      <c r="G7" s="462" t="s">
        <v>28</v>
      </c>
      <c r="H7" s="11"/>
      <c r="J7" s="79" t="s">
        <v>255</v>
      </c>
      <c r="K7" s="79" t="s">
        <v>287</v>
      </c>
      <c r="L7" s="79">
        <v>2</v>
      </c>
      <c r="M7" s="21">
        <v>200</v>
      </c>
      <c r="O7" s="78">
        <f>HOME!E10*10</f>
        <v>20</v>
      </c>
    </row>
    <row r="8" spans="1:25" ht="15" x14ac:dyDescent="0.25">
      <c r="A8" s="6"/>
      <c r="B8" s="81">
        <v>3</v>
      </c>
      <c r="C8" s="463"/>
      <c r="D8" s="463"/>
      <c r="E8" s="464"/>
      <c r="F8" s="466"/>
      <c r="G8" s="463"/>
      <c r="J8" s="79" t="s">
        <v>254</v>
      </c>
      <c r="K8" s="79" t="s">
        <v>285</v>
      </c>
      <c r="L8" s="79"/>
      <c r="M8" s="21">
        <v>300</v>
      </c>
      <c r="N8" s="78" t="s">
        <v>681</v>
      </c>
      <c r="O8" s="53">
        <f>SUM(O6:O7)</f>
        <v>120</v>
      </c>
    </row>
    <row r="9" spans="1:25" ht="15" x14ac:dyDescent="0.25">
      <c r="A9" s="6"/>
      <c r="B9" s="81">
        <v>4</v>
      </c>
      <c r="C9" s="9">
        <v>1</v>
      </c>
      <c r="D9" s="9">
        <f>IF('EDIT CP'!E11="","",'EDIT CP'!E11)</f>
        <v>1.1000000000000001</v>
      </c>
      <c r="E9" s="74" t="str">
        <f>HLOOKUP($E$6,'EDIT CP'!$E$8:$BT$247,4,TRUE)</f>
        <v xml:space="preserve">mengenal  harakat sederhana fathatain, kasratain, dammatain, sukun, dan tasydid,  serta 1 surah al Ikhlas </v>
      </c>
      <c r="F9" s="74" t="str">
        <f>HLOOKUP($F$6,'EDIT CP'!$E$8:$BT$247,4,TRUE)</f>
        <v>Harakat</v>
      </c>
      <c r="G9" s="15">
        <f>LEN(E9)</f>
        <v>106</v>
      </c>
      <c r="J9" s="79"/>
      <c r="K9" s="79" t="s">
        <v>283</v>
      </c>
      <c r="L9" s="79"/>
      <c r="M9" s="21">
        <v>400</v>
      </c>
    </row>
    <row r="10" spans="1:25" ht="15" x14ac:dyDescent="0.25">
      <c r="A10" s="6"/>
      <c r="B10" s="81">
        <v>5</v>
      </c>
      <c r="C10" s="9">
        <v>2</v>
      </c>
      <c r="D10" s="9">
        <f>IF('EDIT CP'!E12="","",'EDIT CP'!E12)</f>
        <v>1.2</v>
      </c>
      <c r="E10" s="74" t="str">
        <f>HLOOKUP($E$6,'EDIT CP'!$E$8:$BT$247,5,TRUE)</f>
        <v xml:space="preserve">menyebutkan  asmaulhusna Ar-Rahman dan Ar-Rahim beserta artinya dan peran Muhammad saw. sebagai rasul serta membuat karya berupa kaligrafi asmaulhusna Ar-Rahman dan Ar-Rahim beserta artinya </v>
      </c>
      <c r="F10" s="74" t="str">
        <f>HLOOKUP($F$6,'EDIT CP'!$E$8:$BT$247,5,TRUE)</f>
        <v>Asmaul Husna</v>
      </c>
      <c r="G10" s="15">
        <f t="shared" ref="G10:G14" si="0">LEN(E10)</f>
        <v>190</v>
      </c>
      <c r="J10" s="79"/>
      <c r="K10" s="79" t="s">
        <v>282</v>
      </c>
      <c r="L10" s="79"/>
      <c r="M10" s="21">
        <v>500</v>
      </c>
    </row>
    <row r="11" spans="1:25" ht="15" x14ac:dyDescent="0.25">
      <c r="A11" s="6"/>
      <c r="B11" s="81">
        <v>6</v>
      </c>
      <c r="C11" s="9">
        <v>3</v>
      </c>
      <c r="D11" s="9">
        <f>IF('EDIT CP'!E13="","",'EDIT CP'!E13)</f>
        <v>1.3</v>
      </c>
      <c r="E11" s="74" t="str">
        <f>HLOOKUP($E$6,'EDIT CP'!$E$8:$BT$247,6,TRUE)</f>
        <v xml:space="preserve">menyebutkan arti terima kasih kepada manusia dan arti disiplin serta dapat membunyikan tepuk kasih sayang dan disiplin sehingga dapat menumbuhkan sikap kasih sayang dan disiplin. </v>
      </c>
      <c r="F11" s="74" t="str">
        <f>HLOOKUP($F$6,'EDIT CP'!$E$8:$BT$247,6,TRUE)</f>
        <v>Terima Kasih kepada manusia</v>
      </c>
      <c r="G11" s="15">
        <f t="shared" si="0"/>
        <v>179</v>
      </c>
      <c r="J11" s="79"/>
      <c r="K11" s="79" t="s">
        <v>281</v>
      </c>
      <c r="L11" s="79"/>
      <c r="M11" s="21">
        <v>600</v>
      </c>
    </row>
    <row r="12" spans="1:25" ht="15" x14ac:dyDescent="0.25">
      <c r="A12" s="6"/>
      <c r="B12" s="81">
        <v>7</v>
      </c>
      <c r="C12" s="9">
        <v>4</v>
      </c>
      <c r="D12" s="9">
        <f>IF('EDIT CP'!E14="","",'EDIT CP'!E14)</f>
        <v>1.4</v>
      </c>
      <c r="E12" s="74" t="str">
        <f>HLOOKUP($E$6,'EDIT CP'!$E$8:$BT$247,7,TRUE)</f>
        <v xml:space="preserve">menyebutkan  pengertian bersuci (taharah) dalam fikih; mempraktikkan tata cara berwudu dan bertayamum; dan menyebutkan hikmah dari hidup bersih </v>
      </c>
      <c r="F12" s="74" t="str">
        <f>HLOOKUP($F$6,'EDIT CP'!$E$8:$BT$247,7,TRUE)</f>
        <v>Bersuci</v>
      </c>
      <c r="G12" s="15">
        <f t="shared" si="0"/>
        <v>144</v>
      </c>
      <c r="J12" s="79"/>
      <c r="K12" s="79"/>
      <c r="L12" s="79"/>
      <c r="M12" s="21"/>
    </row>
    <row r="13" spans="1:25" ht="15" x14ac:dyDescent="0.25">
      <c r="A13" s="6"/>
      <c r="B13" s="81">
        <v>8</v>
      </c>
      <c r="C13" s="9">
        <v>5</v>
      </c>
      <c r="D13" s="9">
        <f>IF('EDIT CP'!E15="","",'EDIT CP'!E15)</f>
        <v>1.5</v>
      </c>
      <c r="E13" s="74" t="str">
        <f>HLOOKUP($E$6,'EDIT CP'!$E$8:$BT$247,8,TRUE)</f>
        <v>Menceritakan kisah Nabi Adam a.s. dengan menggunakan bahasa sendiri; dapat menyusun urutan kartu kisah Nabi Adam a.s. secara berkelompok; serta menceritakan kembali kisah Nabi Adam a.s. berdasarkan alur cerita kartu tersebut sehingga dapat menumbuhkan sikap senang bertaubat dan bersabar dalam ketaatan kepada Allah sebagaimana sikap teladan Nabi Adam a.s.</v>
      </c>
      <c r="F13" s="74" t="str">
        <f>HLOOKUP($F$6,'EDIT CP'!$E$8:$BT$247,8,TRUE)</f>
        <v>Kisah nabi Adam</v>
      </c>
      <c r="G13" s="15">
        <f t="shared" si="0"/>
        <v>356</v>
      </c>
      <c r="J13" s="79"/>
      <c r="K13" s="79"/>
      <c r="L13" s="79"/>
      <c r="M13" s="21"/>
    </row>
    <row r="14" spans="1:25" ht="15" x14ac:dyDescent="0.25">
      <c r="A14" s="6"/>
      <c r="B14" s="81">
        <v>9</v>
      </c>
      <c r="C14" s="9">
        <v>6</v>
      </c>
      <c r="D14" s="9" t="str">
        <f>IF('EDIT CP'!E16="","",'EDIT CP'!E16)</f>
        <v/>
      </c>
      <c r="E14" s="74">
        <f>HLOOKUP($E$6,'EDIT CP'!$E$8:$BT$247,9,TRUE)</f>
        <v>0</v>
      </c>
      <c r="F14" s="74">
        <f>HLOOKUP($F$6,'EDIT CP'!$E$8:$BT$247,9,TRUE)</f>
        <v>0</v>
      </c>
      <c r="G14" s="15">
        <f t="shared" si="0"/>
        <v>1</v>
      </c>
      <c r="J14" s="80"/>
      <c r="K14" s="79"/>
      <c r="L14" s="79"/>
      <c r="M14" s="21"/>
    </row>
    <row r="15" spans="1:25" ht="15" x14ac:dyDescent="0.25">
      <c r="A15" s="6"/>
      <c r="B15" s="81">
        <v>10</v>
      </c>
      <c r="C15" s="9">
        <v>7</v>
      </c>
      <c r="D15" s="9" t="str">
        <f>IF('EDIT CP'!E17="","",'EDIT CP'!E17)</f>
        <v/>
      </c>
      <c r="E15" s="74">
        <f>HLOOKUP($E$6,'EDIT CP'!$E$8:$BT$247,10,TRUE)</f>
        <v>0</v>
      </c>
      <c r="F15" s="74">
        <f>HLOOKUP($F$6,'EDIT CP'!$E$8:$BT$247,10,TRUE)</f>
        <v>0</v>
      </c>
      <c r="G15" s="15"/>
      <c r="J15" s="79"/>
      <c r="K15" s="79"/>
      <c r="L15" s="79"/>
      <c r="M15" s="21"/>
    </row>
    <row r="16" spans="1:25" ht="15" x14ac:dyDescent="0.25">
      <c r="A16" s="6"/>
      <c r="B16" s="81">
        <v>11</v>
      </c>
      <c r="C16" s="9">
        <v>8</v>
      </c>
      <c r="D16" s="9" t="str">
        <f>IF('EDIT CP'!E18="","",'EDIT CP'!E18)</f>
        <v/>
      </c>
      <c r="E16" s="74">
        <f>HLOOKUP($E$6,'EDIT CP'!$E$8:$BT$247,11,TRUE)</f>
        <v>0</v>
      </c>
      <c r="F16" s="74">
        <f>HLOOKUP($F$6,'EDIT CP'!$E$8:$BT$247,11,TRUE)</f>
        <v>0</v>
      </c>
      <c r="G16" s="15"/>
      <c r="J16" s="79"/>
      <c r="K16" s="79"/>
      <c r="L16" s="79"/>
      <c r="M16" s="21"/>
    </row>
    <row r="17" spans="1:13" ht="15" x14ac:dyDescent="0.25">
      <c r="A17" s="6"/>
      <c r="B17" s="81">
        <v>12</v>
      </c>
      <c r="C17" s="9">
        <v>9</v>
      </c>
      <c r="D17" s="9" t="str">
        <f>IF('EDIT CP'!E19="","",'EDIT CP'!E19)</f>
        <v/>
      </c>
      <c r="E17" s="74">
        <f>HLOOKUP($E$6,'EDIT CP'!$E$8:$BT$247,12,TRUE)</f>
        <v>0</v>
      </c>
      <c r="F17" s="74">
        <f>HLOOKUP($F$6,'EDIT CP'!$E$8:$BT$247,12,TRUE)</f>
        <v>0</v>
      </c>
      <c r="G17" s="15"/>
      <c r="J17" s="79"/>
      <c r="K17" s="79"/>
      <c r="L17" s="79"/>
      <c r="M17" s="21"/>
    </row>
    <row r="18" spans="1:13" ht="15" x14ac:dyDescent="0.25">
      <c r="A18" s="6"/>
      <c r="B18" s="81">
        <v>13</v>
      </c>
      <c r="C18" s="9">
        <v>10</v>
      </c>
      <c r="D18" s="9" t="str">
        <f>IF('EDIT CP'!E20="","",'EDIT CP'!E20)</f>
        <v/>
      </c>
      <c r="E18" s="74">
        <f>HLOOKUP($E$6,'EDIT CP'!$E$8:$BT$247,13,TRUE)</f>
        <v>0</v>
      </c>
      <c r="F18" s="74">
        <f>HLOOKUP($F$6,'EDIT CP'!$E$8:$BT$247,13,TRUE)</f>
        <v>0</v>
      </c>
      <c r="G18" s="15"/>
      <c r="J18" s="79"/>
      <c r="K18" s="79"/>
      <c r="L18" s="79"/>
      <c r="M18" s="21"/>
    </row>
    <row r="19" spans="1:13" ht="15" x14ac:dyDescent="0.25">
      <c r="A19" s="6"/>
      <c r="B19" s="81">
        <v>14</v>
      </c>
      <c r="D19" s="19"/>
      <c r="E19" s="20"/>
      <c r="F19" s="19"/>
      <c r="G19" s="21"/>
      <c r="J19" s="79"/>
      <c r="K19" s="79"/>
      <c r="L19" s="79"/>
      <c r="M19" s="21"/>
    </row>
    <row r="20" spans="1:13" ht="15" x14ac:dyDescent="0.25">
      <c r="A20" s="6"/>
      <c r="B20" s="81">
        <v>15</v>
      </c>
    </row>
    <row r="21" spans="1:13" ht="18.75" x14ac:dyDescent="0.3">
      <c r="A21" s="6"/>
      <c r="B21" s="81">
        <v>16</v>
      </c>
      <c r="D21" s="461" t="s">
        <v>35</v>
      </c>
      <c r="E21" s="461"/>
      <c r="F21" s="461"/>
      <c r="G21" s="461"/>
      <c r="H21" s="461"/>
    </row>
    <row r="22" spans="1:13" ht="18.75" x14ac:dyDescent="0.3">
      <c r="A22" s="6"/>
      <c r="B22" s="81">
        <v>17</v>
      </c>
      <c r="D22" s="17"/>
      <c r="E22" s="17"/>
      <c r="F22" s="17"/>
      <c r="G22" s="17"/>
      <c r="H22" s="17"/>
    </row>
    <row r="23" spans="1:13" ht="15" customHeight="1" x14ac:dyDescent="0.25">
      <c r="A23" s="6"/>
      <c r="B23" s="81">
        <v>18</v>
      </c>
      <c r="C23" s="462" t="s">
        <v>66</v>
      </c>
      <c r="D23" s="462" t="s">
        <v>22</v>
      </c>
      <c r="E23" s="464" t="s">
        <v>23</v>
      </c>
      <c r="F23" s="465" t="s">
        <v>24</v>
      </c>
      <c r="G23" s="462" t="s">
        <v>28</v>
      </c>
    </row>
    <row r="24" spans="1:13" ht="15" x14ac:dyDescent="0.25">
      <c r="A24" s="6"/>
      <c r="B24" s="81">
        <v>19</v>
      </c>
      <c r="C24" s="463"/>
      <c r="D24" s="463"/>
      <c r="E24" s="464"/>
      <c r="F24" s="466"/>
      <c r="G24" s="463"/>
    </row>
    <row r="25" spans="1:13" ht="15" x14ac:dyDescent="0.25">
      <c r="A25" s="6"/>
      <c r="B25" s="81">
        <v>20</v>
      </c>
      <c r="C25" s="9">
        <v>1</v>
      </c>
      <c r="D25" s="9">
        <f>IF('EDIT CP'!E27="","",'EDIT CP'!E27)</f>
        <v>1.1000000000000001</v>
      </c>
      <c r="E25" s="74" t="str">
        <f>HLOOKUP($E$6,'EDIT CP'!$E$8:$BT$247,20,TRUE)</f>
        <v>menyimak dan menanggapi bacaan tentang sikap baik kepada teman, mengenali tanda titik pada akhir kalimat serta membaca dan menulis kata-kata yang diawali dengan huruf ‘m’</v>
      </c>
      <c r="F25" s="74">
        <f>HLOOKUP($F$6,'EDIT CP'!$E$8:$BT$247,20,TRUE)</f>
        <v>8</v>
      </c>
      <c r="G25" s="15">
        <f>LEN(E25)</f>
        <v>170</v>
      </c>
    </row>
    <row r="26" spans="1:13" ht="15" x14ac:dyDescent="0.25">
      <c r="A26" s="6"/>
      <c r="B26" s="81">
        <v>21</v>
      </c>
      <c r="C26" s="9">
        <v>2</v>
      </c>
      <c r="D26" s="9">
        <f>IF('EDIT CP'!E28="","",'EDIT CP'!E28)</f>
        <v>1.2</v>
      </c>
      <c r="E26" s="74" t="str">
        <f>HLOOKUP($E$6,'EDIT CP'!$E$8:$BT$247,21,TRUE)</f>
        <v>Menyimak dan menanggapi bacaan tentang keragaman di sekitar, membaca dan menulis kata yang diawali dengan huruf ‘g’</v>
      </c>
      <c r="F26" s="74">
        <f>HLOOKUP($F$6,'EDIT CP'!$E$8:$BT$247,21,TRUE)</f>
        <v>8</v>
      </c>
      <c r="G26" s="15">
        <f t="shared" ref="G26:G64" si="1">LEN(E26)</f>
        <v>115</v>
      </c>
    </row>
    <row r="27" spans="1:13" ht="15" x14ac:dyDescent="0.25">
      <c r="A27" s="6"/>
      <c r="B27" s="81">
        <v>22</v>
      </c>
      <c r="C27" s="9">
        <v>3</v>
      </c>
      <c r="D27" s="9">
        <f>IF('EDIT CP'!E29="","",'EDIT CP'!E29)</f>
        <v>1.3</v>
      </c>
      <c r="E27" s="74" t="str">
        <f>HLOOKUP($E$6,'EDIT CP'!$E$8:$BT$247,22,TRUE)</f>
        <v>Menyimak dan menanggapi bacaan tentang hidup hemat, membaca dan menulis kata yang sering ditemui sehari-hari</v>
      </c>
      <c r="F27" s="74">
        <f>HLOOKUP($F$6,'EDIT CP'!$E$8:$BT$247,22,TRUE)</f>
        <v>8</v>
      </c>
      <c r="G27" s="15">
        <f t="shared" si="1"/>
        <v>108</v>
      </c>
    </row>
    <row r="28" spans="1:13" ht="15" x14ac:dyDescent="0.25">
      <c r="A28" s="6"/>
      <c r="B28" s="81">
        <v>23</v>
      </c>
      <c r="C28" s="9">
        <v>4</v>
      </c>
      <c r="D28" s="9">
        <f>IF('EDIT CP'!E30="","",'EDIT CP'!E30)</f>
        <v>1.4</v>
      </c>
      <c r="E28" s="74" t="str">
        <f>HLOOKUP($E$6,'EDIT CP'!$E$8:$BT$247,23,TRUE)</f>
        <v>Menyimak dan menanggapi bacaan tentang lingkungan dan pekerja di sekitar rumah, membaca dan menulis kata yang sering ditemui</v>
      </c>
      <c r="F28" s="74">
        <f>HLOOKUP($F$6,'EDIT CP'!$E$8:$BT$247,23,TRUE)</f>
        <v>8</v>
      </c>
      <c r="G28" s="15">
        <f t="shared" si="1"/>
        <v>124</v>
      </c>
    </row>
    <row r="29" spans="1:13" ht="15" x14ac:dyDescent="0.25">
      <c r="A29" s="6"/>
      <c r="B29" s="81">
        <v>24</v>
      </c>
      <c r="C29" s="9">
        <v>5</v>
      </c>
      <c r="D29" s="9" t="str">
        <f>IF('EDIT CP'!E31="","",'EDIT CP'!E31)</f>
        <v/>
      </c>
      <c r="E29" s="74">
        <f>HLOOKUP($E$6,'EDIT CP'!$E$8:$BT$247,24,TRUE)</f>
        <v>0</v>
      </c>
      <c r="F29" s="74">
        <f>HLOOKUP($F$6,'EDIT CP'!$E$8:$BT$247,24,TRUE)</f>
        <v>0</v>
      </c>
      <c r="G29" s="15">
        <f t="shared" si="1"/>
        <v>1</v>
      </c>
    </row>
    <row r="30" spans="1:13" ht="15" x14ac:dyDescent="0.25">
      <c r="A30" s="6"/>
      <c r="B30" s="81">
        <v>25</v>
      </c>
      <c r="C30" s="9">
        <v>6</v>
      </c>
      <c r="D30" s="9" t="str">
        <f>IF('EDIT CP'!E32="","",'EDIT CP'!E32)</f>
        <v/>
      </c>
      <c r="E30" s="74">
        <f>HLOOKUP($E$6,'EDIT CP'!$E$8:$BT$247,25,TRUE)</f>
        <v>0</v>
      </c>
      <c r="F30" s="74">
        <f>HLOOKUP($F$6,'EDIT CP'!$E$8:$BT$247,25,TRUE)</f>
        <v>0</v>
      </c>
      <c r="G30" s="15"/>
    </row>
    <row r="31" spans="1:13" ht="15" x14ac:dyDescent="0.25">
      <c r="A31" s="6"/>
      <c r="B31" s="81">
        <v>26</v>
      </c>
      <c r="C31" s="9">
        <v>7</v>
      </c>
      <c r="D31" s="9" t="str">
        <f>IF('EDIT CP'!E33="","",'EDIT CP'!E33)</f>
        <v/>
      </c>
      <c r="E31" s="74">
        <f>HLOOKUP($E$6,'EDIT CP'!$E$8:$BT$247,26,TRUE)</f>
        <v>0</v>
      </c>
      <c r="F31" s="74">
        <f>HLOOKUP($F$6,'EDIT CP'!$E$8:$BT$247,26,TRUE)</f>
        <v>0</v>
      </c>
      <c r="G31" s="15"/>
    </row>
    <row r="32" spans="1:13" ht="15" x14ac:dyDescent="0.25">
      <c r="A32" s="6"/>
      <c r="B32" s="81">
        <v>27</v>
      </c>
      <c r="C32" s="9">
        <v>8</v>
      </c>
      <c r="D32" s="9" t="str">
        <f>IF('EDIT CP'!E34="","",'EDIT CP'!E34)</f>
        <v/>
      </c>
      <c r="E32" s="74">
        <f>HLOOKUP($E$6,'EDIT CP'!$E$8:$BT$247,27,TRUE)</f>
        <v>0</v>
      </c>
      <c r="F32" s="74">
        <f>HLOOKUP($F$6,'EDIT CP'!$E$8:$BT$247,27,TRUE)</f>
        <v>0</v>
      </c>
      <c r="G32" s="15"/>
    </row>
    <row r="33" spans="1:8" ht="15" x14ac:dyDescent="0.25">
      <c r="A33" s="6"/>
      <c r="B33" s="81">
        <v>28</v>
      </c>
      <c r="C33" s="9">
        <v>9</v>
      </c>
      <c r="D33" s="9" t="str">
        <f>IF('EDIT CP'!E35="","",'EDIT CP'!E35)</f>
        <v/>
      </c>
      <c r="E33" s="74">
        <f>HLOOKUP($E$6,'EDIT CP'!$E$8:$BT$247,28,TRUE)</f>
        <v>0</v>
      </c>
      <c r="F33" s="74">
        <f>HLOOKUP($F$6,'EDIT CP'!$E$8:$BT$247,28,TRUE)</f>
        <v>0</v>
      </c>
      <c r="G33" s="15"/>
    </row>
    <row r="34" spans="1:8" ht="15" x14ac:dyDescent="0.25">
      <c r="A34" s="6"/>
      <c r="B34" s="81">
        <v>29</v>
      </c>
      <c r="C34" s="9">
        <v>10</v>
      </c>
      <c r="D34" s="9" t="str">
        <f>IF('EDIT CP'!E36="","",'EDIT CP'!E36)</f>
        <v/>
      </c>
      <c r="E34" s="74">
        <f>HLOOKUP($E$6,'EDIT CP'!$E$8:$BT$247,29,TRUE)</f>
        <v>0</v>
      </c>
      <c r="F34" s="74">
        <f>HLOOKUP($F$6,'EDIT CP'!$E$8:$BT$247,29,TRUE)</f>
        <v>0</v>
      </c>
      <c r="G34" s="15"/>
    </row>
    <row r="35" spans="1:8" ht="15" x14ac:dyDescent="0.25">
      <c r="A35" s="6"/>
      <c r="B35" s="81">
        <v>30</v>
      </c>
      <c r="C35" s="19"/>
      <c r="D35" s="19"/>
      <c r="E35" s="20"/>
      <c r="F35" s="19"/>
      <c r="G35" s="21"/>
    </row>
    <row r="36" spans="1:8" ht="18.75" x14ac:dyDescent="0.3">
      <c r="A36" s="6"/>
      <c r="B36" s="81">
        <v>31</v>
      </c>
      <c r="D36" s="461" t="s">
        <v>36</v>
      </c>
      <c r="E36" s="461"/>
      <c r="F36" s="461"/>
      <c r="G36" s="461"/>
      <c r="H36" s="461"/>
    </row>
    <row r="37" spans="1:8" ht="18.75" x14ac:dyDescent="0.3">
      <c r="A37" s="6"/>
      <c r="B37" s="81">
        <v>32</v>
      </c>
      <c r="D37" s="17"/>
      <c r="E37" s="17"/>
      <c r="F37" s="17"/>
      <c r="G37" s="17"/>
      <c r="H37" s="17"/>
    </row>
    <row r="38" spans="1:8" ht="15" x14ac:dyDescent="0.25">
      <c r="A38" s="6"/>
      <c r="B38" s="81">
        <v>33</v>
      </c>
      <c r="C38" s="462" t="s">
        <v>66</v>
      </c>
      <c r="D38" s="462" t="s">
        <v>22</v>
      </c>
      <c r="E38" s="464" t="s">
        <v>23</v>
      </c>
      <c r="F38" s="465" t="s">
        <v>24</v>
      </c>
      <c r="G38" s="462" t="s">
        <v>28</v>
      </c>
    </row>
    <row r="39" spans="1:8" ht="15" customHeight="1" x14ac:dyDescent="0.25">
      <c r="A39" s="6"/>
      <c r="B39" s="81">
        <v>34</v>
      </c>
      <c r="C39" s="463"/>
      <c r="D39" s="463"/>
      <c r="E39" s="464"/>
      <c r="F39" s="466"/>
      <c r="G39" s="463"/>
    </row>
    <row r="40" spans="1:8" ht="15" x14ac:dyDescent="0.25">
      <c r="A40" s="6"/>
      <c r="B40" s="81">
        <v>35</v>
      </c>
      <c r="C40" s="9">
        <v>1</v>
      </c>
      <c r="D40" s="9">
        <f>IF('EDIT CP'!E42="","",'EDIT CP'!E42)</f>
        <v>1.1000000000000001</v>
      </c>
      <c r="E40" s="74" t="str">
        <f>HLOOKUP($E$6,'EDIT CP'!$E$8:$BT$247,35,TRUE)</f>
        <v xml:space="preserve">mengenali  dirinya  sendiri,  sebagai  individu, bagian  dari  masyarakat  dan  lingkungannya,  sebagai  warga  negara  Indonesia  dan warga negara dunia. </v>
      </c>
      <c r="F40" s="74">
        <f>HLOOKUP($F$6,'EDIT CP'!$E$8:$BT$247,35,TRUE)</f>
        <v>10</v>
      </c>
      <c r="G40" s="15">
        <f t="shared" si="1"/>
        <v>155</v>
      </c>
    </row>
    <row r="41" spans="1:8" ht="15" x14ac:dyDescent="0.25">
      <c r="A41" s="6"/>
      <c r="B41" s="81">
        <v>36</v>
      </c>
      <c r="C41" s="9">
        <v>2</v>
      </c>
      <c r="D41" s="9">
        <f>IF('EDIT CP'!E43="","",'EDIT CP'!E43)</f>
        <v>1.2</v>
      </c>
      <c r="E41" s="74" t="str">
        <f>HLOOKUP($E$6,'EDIT CP'!$E$8:$BT$247,36,TRUE)</f>
        <v xml:space="preserve">mengenal karakteristik dan ciri-ciri fisik lingkungan rumah dan sekolah, sebagai bagian tidak terpisahkan dari wilayah NKRI. </v>
      </c>
      <c r="F41" s="74">
        <f>HLOOKUP($F$6,'EDIT CP'!$E$8:$BT$247,36,TRUE)</f>
        <v>12</v>
      </c>
      <c r="G41" s="15">
        <f t="shared" si="1"/>
        <v>125</v>
      </c>
    </row>
    <row r="42" spans="1:8" ht="15" x14ac:dyDescent="0.25">
      <c r="A42" s="6"/>
      <c r="B42" s="81">
        <v>37</v>
      </c>
      <c r="C42" s="9">
        <v>3</v>
      </c>
      <c r="D42" s="9">
        <f>IF('EDIT CP'!E44="","",'EDIT CP'!E44)</f>
        <v>1.3</v>
      </c>
      <c r="E42" s="74" t="str">
        <f>HLOOKUP($E$6,'EDIT CP'!$E$8:$BT$247,37,TRUE)</f>
        <v xml:space="preserve">mampu menyadari pentingnya gotong royong dalam lingkungan keluarga dan lingkungan masyarakat. </v>
      </c>
      <c r="F42" s="74">
        <f>HLOOKUP($F$6,'EDIT CP'!$E$8:$BT$247,37,TRUE)</f>
        <v>10</v>
      </c>
      <c r="G42" s="15">
        <f t="shared" si="1"/>
        <v>94</v>
      </c>
    </row>
    <row r="43" spans="1:8" ht="15" x14ac:dyDescent="0.25">
      <c r="A43" s="6"/>
      <c r="B43" s="81">
        <v>38</v>
      </c>
      <c r="C43" s="9">
        <v>4</v>
      </c>
      <c r="D43" s="9" t="str">
        <f>IF('EDIT CP'!E45="","",'EDIT CP'!E45)</f>
        <v/>
      </c>
      <c r="E43" s="74">
        <f>HLOOKUP($E$6,'EDIT CP'!$E$8:$BT$247,38,TRUE)</f>
        <v>0</v>
      </c>
      <c r="F43" s="74">
        <f>HLOOKUP($F$6,'EDIT CP'!$E$8:$BT$247,38,TRUE)</f>
        <v>0</v>
      </c>
      <c r="G43" s="15"/>
    </row>
    <row r="44" spans="1:8" ht="15" x14ac:dyDescent="0.25">
      <c r="A44" s="6"/>
      <c r="B44" s="81">
        <v>39</v>
      </c>
      <c r="C44" s="9">
        <v>5</v>
      </c>
      <c r="D44" s="9" t="str">
        <f>IF('EDIT CP'!E46="","",'EDIT CP'!E46)</f>
        <v/>
      </c>
      <c r="E44" s="74">
        <f>HLOOKUP($E$6,'EDIT CP'!$E$8:$BT$247,39,TRUE)</f>
        <v>0</v>
      </c>
      <c r="F44" s="74">
        <f>HLOOKUP($F$6,'EDIT CP'!$E$8:$BT$247,39,TRUE)</f>
        <v>0</v>
      </c>
      <c r="G44" s="15"/>
    </row>
    <row r="45" spans="1:8" ht="15" x14ac:dyDescent="0.25">
      <c r="A45" s="6"/>
      <c r="B45" s="81">
        <v>40</v>
      </c>
      <c r="C45" s="9">
        <v>6</v>
      </c>
      <c r="D45" s="9" t="str">
        <f>IF('EDIT CP'!E47="","",'EDIT CP'!E47)</f>
        <v/>
      </c>
      <c r="E45" s="74">
        <f>HLOOKUP($E$6,'EDIT CP'!$E$8:$BT$247,40,TRUE)</f>
        <v>0</v>
      </c>
      <c r="F45" s="74">
        <f>HLOOKUP($F$6,'EDIT CP'!$E$8:$BT$247,40,TRUE)</f>
        <v>0</v>
      </c>
      <c r="G45" s="15"/>
    </row>
    <row r="46" spans="1:8" ht="15" x14ac:dyDescent="0.25">
      <c r="A46" s="6"/>
      <c r="B46" s="81">
        <v>41</v>
      </c>
      <c r="C46" s="9">
        <v>7</v>
      </c>
      <c r="D46" s="9" t="str">
        <f>IF('EDIT CP'!E48="","",'EDIT CP'!E48)</f>
        <v/>
      </c>
      <c r="E46" s="74">
        <f>HLOOKUP($E$6,'EDIT CP'!$E$8:$BT$247,41,TRUE)</f>
        <v>0</v>
      </c>
      <c r="F46" s="74">
        <f>HLOOKUP($F$6,'EDIT CP'!$E$8:$BT$247,41,TRUE)</f>
        <v>0</v>
      </c>
      <c r="G46" s="15"/>
    </row>
    <row r="47" spans="1:8" ht="15" x14ac:dyDescent="0.25">
      <c r="A47" s="6"/>
      <c r="B47" s="81">
        <v>42</v>
      </c>
      <c r="C47" s="9">
        <v>8</v>
      </c>
      <c r="D47" s="9" t="str">
        <f>IF('EDIT CP'!E49="","",'EDIT CP'!E49)</f>
        <v/>
      </c>
      <c r="E47" s="74">
        <f>HLOOKUP($E$6,'EDIT CP'!$E$8:$BT$247,42,TRUE)</f>
        <v>0</v>
      </c>
      <c r="F47" s="74">
        <f>HLOOKUP($F$6,'EDIT CP'!$E$8:$BT$247,42,TRUE)</f>
        <v>0</v>
      </c>
      <c r="G47" s="15"/>
    </row>
    <row r="48" spans="1:8" ht="15" x14ac:dyDescent="0.25">
      <c r="A48" s="6"/>
      <c r="B48" s="81">
        <v>43</v>
      </c>
      <c r="C48" s="9">
        <v>9</v>
      </c>
      <c r="D48" s="9" t="str">
        <f>IF('EDIT CP'!E50="","",'EDIT CP'!E50)</f>
        <v/>
      </c>
      <c r="E48" s="74">
        <f>HLOOKUP($E$6,'EDIT CP'!$E$8:$BT$247,43,TRUE)</f>
        <v>0</v>
      </c>
      <c r="F48" s="74">
        <f>HLOOKUP($F$6,'EDIT CP'!$E$8:$BT$247,43,TRUE)</f>
        <v>0</v>
      </c>
      <c r="G48" s="15"/>
    </row>
    <row r="49" spans="1:8" ht="15" x14ac:dyDescent="0.25">
      <c r="A49" s="6"/>
      <c r="B49" s="81">
        <v>44</v>
      </c>
      <c r="C49" s="9">
        <v>10</v>
      </c>
      <c r="D49" s="9" t="str">
        <f>IF('EDIT CP'!E51="","",'EDIT CP'!E51)</f>
        <v/>
      </c>
      <c r="E49" s="74">
        <f>HLOOKUP($E$6,'EDIT CP'!$E$8:$BT$247,44,TRUE)</f>
        <v>0</v>
      </c>
      <c r="F49" s="74">
        <f>HLOOKUP($F$6,'EDIT CP'!$E$8:$BT$247,44,TRUE)</f>
        <v>0</v>
      </c>
      <c r="G49" s="15"/>
    </row>
    <row r="50" spans="1:8" ht="15" x14ac:dyDescent="0.25">
      <c r="A50" s="6"/>
      <c r="B50" s="81">
        <v>45</v>
      </c>
    </row>
    <row r="51" spans="1:8" ht="18.75" x14ac:dyDescent="0.3">
      <c r="A51" s="6"/>
      <c r="B51" s="81">
        <v>46</v>
      </c>
      <c r="D51" s="461" t="s">
        <v>37</v>
      </c>
      <c r="E51" s="461"/>
      <c r="F51" s="461"/>
      <c r="G51" s="461"/>
      <c r="H51" s="461"/>
    </row>
    <row r="52" spans="1:8" ht="15" x14ac:dyDescent="0.25">
      <c r="A52" s="6"/>
      <c r="B52" s="81">
        <v>47</v>
      </c>
    </row>
    <row r="53" spans="1:8" ht="15" x14ac:dyDescent="0.25">
      <c r="A53" s="6"/>
      <c r="B53" s="81">
        <v>48</v>
      </c>
      <c r="C53" s="462" t="s">
        <v>66</v>
      </c>
      <c r="D53" s="462" t="s">
        <v>22</v>
      </c>
      <c r="E53" s="464" t="s">
        <v>23</v>
      </c>
      <c r="F53" s="465" t="s">
        <v>24</v>
      </c>
      <c r="G53" s="462" t="s">
        <v>28</v>
      </c>
    </row>
    <row r="54" spans="1:8" ht="15" customHeight="1" x14ac:dyDescent="0.25">
      <c r="A54" s="6"/>
      <c r="B54" s="81">
        <v>49</v>
      </c>
      <c r="C54" s="463"/>
      <c r="D54" s="463"/>
      <c r="E54" s="464"/>
      <c r="F54" s="466"/>
      <c r="G54" s="463"/>
    </row>
    <row r="55" spans="1:8" ht="15" x14ac:dyDescent="0.25">
      <c r="A55" s="6"/>
      <c r="B55" s="81">
        <v>50</v>
      </c>
      <c r="C55" s="9">
        <v>1</v>
      </c>
      <c r="D55" s="9">
        <f>IF('EDIT CP'!E57="","",'EDIT CP'!E57)</f>
        <v>1.1000000000000001</v>
      </c>
      <c r="E55" s="74" t="str">
        <f>HLOOKUP($E$6,'EDIT CP'!$E$8:$BT$247,B55,TRUE)</f>
        <v xml:space="preserve">membaca jam yang ditemukan dalam kehidupan sehari-hari. Memiliki perhatian dan minat terhadap waktu dan menghubungkannya dengan situasi kehidupan sehari-hari. </v>
      </c>
      <c r="F55" s="74">
        <f>HLOOKUP($F$6,'EDIT CP'!$E$8:$BT$247,B55,TRUE)</f>
        <v>4</v>
      </c>
      <c r="G55" s="15">
        <f t="shared" si="1"/>
        <v>159</v>
      </c>
    </row>
    <row r="56" spans="1:8" ht="15" x14ac:dyDescent="0.25">
      <c r="A56" s="6"/>
      <c r="B56" s="81">
        <v>51</v>
      </c>
      <c r="C56" s="9">
        <v>2</v>
      </c>
      <c r="D56" s="9">
        <f>IF('EDIT CP'!E58="","",'EDIT CP'!E58)</f>
        <v>1.2</v>
      </c>
      <c r="E56" s="74" t="str">
        <f>HLOOKUP($E$6,'EDIT CP'!$E$8:$BT$247,B56,TRUE)</f>
        <v xml:space="preserve">memiliki perhatian terhadap bilangan dengan mengamati menu makan siang sekolah. Mengatur dokumen atau data agar mudah dilihat. </v>
      </c>
      <c r="F56" s="74">
        <f>HLOOKUP($F$6,'EDIT CP'!$E$8:$BT$247,B56,TRUE)</f>
        <v>3</v>
      </c>
      <c r="G56" s="15">
        <f t="shared" si="1"/>
        <v>127</v>
      </c>
    </row>
    <row r="57" spans="1:8" ht="15" x14ac:dyDescent="0.25">
      <c r="A57" s="6"/>
      <c r="B57" s="81">
        <v>52</v>
      </c>
      <c r="C57" s="9">
        <v>3</v>
      </c>
      <c r="D57" s="9">
        <f>IF('EDIT CP'!E59="","",'EDIT CP'!E59)</f>
        <v>1.3</v>
      </c>
      <c r="E57" s="74" t="str">
        <f>HLOOKUP($E$6,'EDIT CP'!$E$8:$BT$247,B57,TRUE)</f>
        <v xml:space="preserve">memahami dan menguasai keterampilan menjumlahkan bilangan 1 digit yang hasilnya di atas angka 11. Memformulasikan situasi penjumlahan ke dalam operasi hitung dan bisa membaca operasi hitung.  </v>
      </c>
      <c r="F57" s="74">
        <f>HLOOKUP($F$6,'EDIT CP'!$E$8:$BT$247,B57,TRUE)</f>
        <v>3</v>
      </c>
      <c r="G57" s="15">
        <f t="shared" si="1"/>
        <v>192</v>
      </c>
    </row>
    <row r="58" spans="1:8" ht="15" x14ac:dyDescent="0.25">
      <c r="A58" s="6"/>
      <c r="B58" s="81">
        <v>53</v>
      </c>
      <c r="C58" s="9">
        <v>4</v>
      </c>
      <c r="D58" s="9">
        <f>IF('EDIT CP'!E60="","",'EDIT CP'!E60)</f>
        <v>1.4</v>
      </c>
      <c r="E58" s="74" t="str">
        <f>HLOOKUP($E$6,'EDIT CP'!$E$8:$BT$247,B58,TRUE)</f>
        <v xml:space="preserve">memahami kebalikan dari penjumlahan di atas 10 yaitu pengurangan di atas 10, dan dapat menguasai keterampilan berhitung. </v>
      </c>
      <c r="F58" s="74">
        <f>HLOOKUP($F$6,'EDIT CP'!$E$8:$BT$247,B58,TRUE)</f>
        <v>6</v>
      </c>
      <c r="G58" s="15">
        <f t="shared" si="1"/>
        <v>121</v>
      </c>
    </row>
    <row r="59" spans="1:8" ht="15" x14ac:dyDescent="0.25">
      <c r="A59" s="6"/>
      <c r="B59" s="81">
        <v>54</v>
      </c>
      <c r="C59" s="9">
        <v>5</v>
      </c>
      <c r="D59" s="9">
        <f>IF('EDIT CP'!E61="","",'EDIT CP'!E61)</f>
        <v>1.5</v>
      </c>
      <c r="E59" s="74" t="str">
        <f>HLOOKUP($E$6,'EDIT CP'!$E$8:$BT$247,B59,TRUE)</f>
        <v>mengetahui situasi soal yang menggunakan pengurangan atau penjumlahan. Menyatakan situasi soal yang menggunakan pengurangan atau penjumlahan dalam operasi hitung, kemudian mendiskusikannya.</v>
      </c>
      <c r="F59" s="74">
        <f>HLOOKUP($F$6,'EDIT CP'!$E$8:$BT$247,B59,TRUE)</f>
        <v>4</v>
      </c>
      <c r="G59" s="15">
        <f t="shared" si="1"/>
        <v>189</v>
      </c>
    </row>
    <row r="60" spans="1:8" ht="15" x14ac:dyDescent="0.25">
      <c r="A60" s="6"/>
      <c r="B60" s="81">
        <v>55</v>
      </c>
      <c r="C60" s="9">
        <v>6</v>
      </c>
      <c r="D60" s="9">
        <f>IF('EDIT CP'!E62="","",'EDIT CP'!E62)</f>
        <v>1.6</v>
      </c>
      <c r="E60" s="74" t="str">
        <f>HLOOKUP($E$6,'EDIT CP'!$E$8:$BT$247,B60,TRUE)</f>
        <v xml:space="preserve">Menambah pengalaman dalam memahami jumlah dan cara mengukurnya melalui kegiatan membandingkan besar benda, dan lain-lain. Secara langsung dapat mengukur panjang, luas , dan volume. </v>
      </c>
      <c r="F60" s="74">
        <f>HLOOKUP($F$6,'EDIT CP'!$E$8:$BT$247,B60,TRUE)</f>
        <v>4</v>
      </c>
      <c r="G60" s="15">
        <f t="shared" si="1"/>
        <v>181</v>
      </c>
    </row>
    <row r="61" spans="1:8" ht="15" x14ac:dyDescent="0.25">
      <c r="A61" s="6"/>
      <c r="B61" s="81">
        <v>56</v>
      </c>
      <c r="C61" s="9">
        <v>7</v>
      </c>
      <c r="D61" s="9">
        <f>IF('EDIT CP'!E63="","",'EDIT CP'!E63)</f>
        <v>1.7</v>
      </c>
      <c r="E61" s="74" t="str">
        <f>HLOOKUP($E$6,'EDIT CP'!$E$8:$BT$247,B61,TRUE)</f>
        <v xml:space="preserve">memahami makna jumlah dan menggunakannya melalui kegiatan menghitung jumlah satuan benda dan lain-lain. </v>
      </c>
      <c r="F61" s="74">
        <f>HLOOKUP($F$6,'EDIT CP'!$E$8:$BT$247,B61,TRUE)</f>
        <v>4</v>
      </c>
      <c r="G61" s="15">
        <f t="shared" si="1"/>
        <v>104</v>
      </c>
    </row>
    <row r="62" spans="1:8" ht="15" x14ac:dyDescent="0.25">
      <c r="A62" s="6"/>
      <c r="B62" s="81">
        <v>57</v>
      </c>
      <c r="C62" s="9">
        <v>8</v>
      </c>
      <c r="D62" s="9">
        <f>IF('EDIT CP'!E64="","",'EDIT CP'!E64)</f>
        <v>1.8</v>
      </c>
      <c r="E62" s="74" t="str">
        <f>HLOOKUP($E$6,'EDIT CP'!$E$8:$BT$247,B62,TRUE)</f>
        <v xml:space="preserve">memperkaya pengalaman siswa mengenai pokok pemikiran tentang bentuk. Memahami ciri khas bentuk berbagai benda. </v>
      </c>
      <c r="F62" s="74">
        <f>HLOOKUP($F$6,'EDIT CP'!$E$8:$BT$247,B62,TRUE)</f>
        <v>4</v>
      </c>
      <c r="G62" s="15">
        <f t="shared" si="1"/>
        <v>111</v>
      </c>
    </row>
    <row r="63" spans="1:8" ht="15" x14ac:dyDescent="0.25">
      <c r="A63" s="6"/>
      <c r="B63" s="81">
        <v>58</v>
      </c>
      <c r="C63" s="9">
        <v>9</v>
      </c>
      <c r="D63" s="9" t="str">
        <f>IF('EDIT CP'!E65="","",'EDIT CP'!E65)</f>
        <v/>
      </c>
      <c r="E63" s="74">
        <f>HLOOKUP($E$6,'EDIT CP'!$E$8:$BT$247,B63,TRUE)</f>
        <v>0</v>
      </c>
      <c r="F63" s="74">
        <f>HLOOKUP($F$6,'EDIT CP'!$E$8:$BT$247,B63,TRUE)</f>
        <v>0</v>
      </c>
      <c r="G63" s="15">
        <f t="shared" si="1"/>
        <v>1</v>
      </c>
    </row>
    <row r="64" spans="1:8" ht="15" x14ac:dyDescent="0.25">
      <c r="A64" s="6"/>
      <c r="B64" s="81">
        <v>59</v>
      </c>
      <c r="C64" s="9">
        <v>10</v>
      </c>
      <c r="D64" s="9" t="str">
        <f>IF('EDIT CP'!E66="","",'EDIT CP'!E66)</f>
        <v/>
      </c>
      <c r="E64" s="74">
        <f>HLOOKUP($E$6,'EDIT CP'!$E$8:$BT$247,B64,TRUE)</f>
        <v>0</v>
      </c>
      <c r="F64" s="74">
        <f>HLOOKUP($F$6,'EDIT CP'!$E$8:$BT$247,B64,TRUE)</f>
        <v>0</v>
      </c>
      <c r="G64" s="15">
        <f t="shared" si="1"/>
        <v>1</v>
      </c>
    </row>
    <row r="65" spans="1:8" ht="15" x14ac:dyDescent="0.25">
      <c r="A65" s="6"/>
      <c r="B65" s="81">
        <v>60</v>
      </c>
    </row>
    <row r="66" spans="1:8" ht="18.75" x14ac:dyDescent="0.3">
      <c r="A66" s="6"/>
      <c r="B66" s="81">
        <v>61</v>
      </c>
      <c r="D66" s="461" t="s">
        <v>686</v>
      </c>
      <c r="E66" s="461"/>
      <c r="F66" s="461"/>
      <c r="G66" s="461"/>
      <c r="H66" s="461"/>
    </row>
    <row r="67" spans="1:8" ht="15" x14ac:dyDescent="0.25">
      <c r="A67" s="6"/>
      <c r="B67" s="81">
        <v>62</v>
      </c>
    </row>
    <row r="68" spans="1:8" ht="15" x14ac:dyDescent="0.25">
      <c r="A68" s="6"/>
      <c r="B68" s="81">
        <v>63</v>
      </c>
      <c r="C68" s="462" t="s">
        <v>66</v>
      </c>
      <c r="D68" s="462" t="s">
        <v>22</v>
      </c>
      <c r="E68" s="464" t="s">
        <v>23</v>
      </c>
      <c r="F68" s="465" t="s">
        <v>24</v>
      </c>
      <c r="G68" s="462" t="s">
        <v>28</v>
      </c>
    </row>
    <row r="69" spans="1:8" ht="15" customHeight="1" x14ac:dyDescent="0.25">
      <c r="A69" s="6"/>
      <c r="B69" s="81">
        <v>64</v>
      </c>
      <c r="C69" s="463"/>
      <c r="D69" s="463"/>
      <c r="E69" s="464"/>
      <c r="F69" s="466"/>
      <c r="G69" s="463"/>
    </row>
    <row r="70" spans="1:8" ht="15" x14ac:dyDescent="0.25">
      <c r="A70" s="6"/>
      <c r="B70" s="81">
        <v>65</v>
      </c>
      <c r="C70" s="9">
        <v>1</v>
      </c>
      <c r="D70" s="9" t="str">
        <f>IF('EDIT CP'!E72="","",'EDIT CP'!E72)</f>
        <v/>
      </c>
      <c r="E70" s="74">
        <f>HLOOKUP($E$6,'EDIT CP'!$E$8:$BT$247,B70,TRUE)</f>
        <v>0</v>
      </c>
      <c r="F70" s="74">
        <f>HLOOKUP($F$6,'EDIT CP'!$E$8:$BT$247,B70,TRUE)</f>
        <v>0</v>
      </c>
      <c r="G70" s="15">
        <f t="shared" ref="G70:G75" si="2">LEN(E70)</f>
        <v>1</v>
      </c>
    </row>
    <row r="71" spans="1:8" ht="15" x14ac:dyDescent="0.25">
      <c r="A71" s="6"/>
      <c r="B71" s="81">
        <v>66</v>
      </c>
      <c r="C71" s="9">
        <v>2</v>
      </c>
      <c r="D71" s="9" t="str">
        <f>IF('EDIT CP'!E73="","",'EDIT CP'!E73)</f>
        <v/>
      </c>
      <c r="E71" s="74">
        <f>HLOOKUP($E$6,'EDIT CP'!$E$8:$BT$247,B71,TRUE)</f>
        <v>0</v>
      </c>
      <c r="F71" s="74">
        <f>HLOOKUP($F$6,'EDIT CP'!$E$8:$BT$247,B71,TRUE)</f>
        <v>0</v>
      </c>
      <c r="G71" s="15">
        <f t="shared" si="2"/>
        <v>1</v>
      </c>
    </row>
    <row r="72" spans="1:8" ht="15" x14ac:dyDescent="0.25">
      <c r="A72" s="6"/>
      <c r="B72" s="81">
        <v>67</v>
      </c>
      <c r="C72" s="9">
        <v>3</v>
      </c>
      <c r="D72" s="9" t="str">
        <f>IF('EDIT CP'!E74="","",'EDIT CP'!E74)</f>
        <v/>
      </c>
      <c r="E72" s="74">
        <f>HLOOKUP($E$6,'EDIT CP'!$E$8:$BT$247,B72,TRUE)</f>
        <v>0</v>
      </c>
      <c r="F72" s="74">
        <f>HLOOKUP($F$6,'EDIT CP'!$E$8:$BT$247,B72,TRUE)</f>
        <v>0</v>
      </c>
      <c r="G72" s="15">
        <f t="shared" si="2"/>
        <v>1</v>
      </c>
    </row>
    <row r="73" spans="1:8" ht="15" x14ac:dyDescent="0.25">
      <c r="A73" s="6"/>
      <c r="B73" s="81">
        <v>68</v>
      </c>
      <c r="C73" s="9">
        <v>4</v>
      </c>
      <c r="D73" s="9" t="str">
        <f>IF('EDIT CP'!E75="","",'EDIT CP'!E75)</f>
        <v/>
      </c>
      <c r="E73" s="74">
        <f>HLOOKUP($E$6,'EDIT CP'!$E$8:$BT$247,B73,TRUE)</f>
        <v>0</v>
      </c>
      <c r="F73" s="74">
        <f>HLOOKUP($F$6,'EDIT CP'!$E$8:$BT$247,B73,TRUE)</f>
        <v>0</v>
      </c>
      <c r="G73" s="15">
        <f t="shared" si="2"/>
        <v>1</v>
      </c>
    </row>
    <row r="74" spans="1:8" ht="15" x14ac:dyDescent="0.25">
      <c r="A74" s="6"/>
      <c r="B74" s="81">
        <v>69</v>
      </c>
      <c r="C74" s="9">
        <v>5</v>
      </c>
      <c r="D74" s="9" t="str">
        <f>IF('EDIT CP'!E76="","",'EDIT CP'!E76)</f>
        <v/>
      </c>
      <c r="E74" s="74">
        <f>HLOOKUP($E$6,'EDIT CP'!$E$8:$BT$247,B74,TRUE)</f>
        <v>0</v>
      </c>
      <c r="F74" s="74">
        <f>HLOOKUP($F$6,'EDIT CP'!$E$8:$BT$247,B74,TRUE)</f>
        <v>0</v>
      </c>
      <c r="G74" s="15">
        <f t="shared" si="2"/>
        <v>1</v>
      </c>
    </row>
    <row r="75" spans="1:8" ht="15" x14ac:dyDescent="0.25">
      <c r="A75" s="6"/>
      <c r="B75" s="81">
        <v>70</v>
      </c>
      <c r="C75" s="9">
        <v>6</v>
      </c>
      <c r="D75" s="9"/>
      <c r="E75" s="74">
        <f>HLOOKUP($E$6,'EDIT CP'!$E$8:$BT$247,B75,TRUE)</f>
        <v>0</v>
      </c>
      <c r="F75" s="74">
        <f>HLOOKUP($F$6,'EDIT CP'!$E$8:$BT$247,B75,TRUE)</f>
        <v>0</v>
      </c>
      <c r="G75" s="15">
        <f t="shared" si="2"/>
        <v>1</v>
      </c>
    </row>
    <row r="76" spans="1:8" ht="15" x14ac:dyDescent="0.25">
      <c r="A76" s="6"/>
      <c r="B76" s="81">
        <v>71</v>
      </c>
      <c r="C76" s="9">
        <v>7</v>
      </c>
      <c r="D76" s="9"/>
      <c r="E76" s="74">
        <f>HLOOKUP($E$6,'EDIT CP'!$E$8:$BT$247,B76,TRUE)</f>
        <v>0</v>
      </c>
      <c r="F76" s="74">
        <f>HLOOKUP($F$6,'EDIT CP'!$E$8:$BT$247,B76,TRUE)</f>
        <v>0</v>
      </c>
      <c r="G76" s="15"/>
    </row>
    <row r="77" spans="1:8" ht="15" x14ac:dyDescent="0.25">
      <c r="A77" s="6"/>
      <c r="B77" s="81">
        <v>72</v>
      </c>
      <c r="C77" s="9">
        <v>8</v>
      </c>
      <c r="D77" s="9"/>
      <c r="E77" s="74">
        <f>HLOOKUP($E$6,'EDIT CP'!$E$8:$BT$247,B77,TRUE)</f>
        <v>0</v>
      </c>
      <c r="F77" s="74">
        <f>HLOOKUP($F$6,'EDIT CP'!$E$8:$BT$247,B77,TRUE)</f>
        <v>0</v>
      </c>
      <c r="G77" s="15"/>
    </row>
    <row r="78" spans="1:8" ht="15" x14ac:dyDescent="0.25">
      <c r="A78" s="6"/>
      <c r="B78" s="81">
        <v>73</v>
      </c>
      <c r="C78" s="9">
        <v>9</v>
      </c>
      <c r="D78" s="9"/>
      <c r="E78" s="74">
        <f>HLOOKUP($E$6,'EDIT CP'!$E$8:$BT$247,B78,TRUE)</f>
        <v>0</v>
      </c>
      <c r="F78" s="74">
        <f>HLOOKUP($F$6,'EDIT CP'!$E$8:$BT$247,B78,TRUE)</f>
        <v>0</v>
      </c>
      <c r="G78" s="15"/>
    </row>
    <row r="79" spans="1:8" ht="15" x14ac:dyDescent="0.25">
      <c r="A79" s="6"/>
      <c r="B79" s="81">
        <v>74</v>
      </c>
      <c r="C79" s="9">
        <v>10</v>
      </c>
      <c r="D79" s="9"/>
      <c r="E79" s="74">
        <f>HLOOKUP($E$6,'EDIT CP'!$E$8:$BT$247,B79,TRUE)</f>
        <v>0</v>
      </c>
      <c r="F79" s="74">
        <f>HLOOKUP($F$6,'EDIT CP'!$E$8:$BT$247,B79,TRUE)</f>
        <v>0</v>
      </c>
      <c r="G79" s="15"/>
    </row>
    <row r="80" spans="1:8" ht="15" x14ac:dyDescent="0.25">
      <c r="A80" s="6"/>
      <c r="B80" s="81">
        <v>75</v>
      </c>
    </row>
    <row r="81" spans="1:8" ht="18.75" x14ac:dyDescent="0.3">
      <c r="A81" s="6"/>
      <c r="B81" s="81">
        <v>76</v>
      </c>
      <c r="D81" s="461" t="s">
        <v>40</v>
      </c>
      <c r="E81" s="461"/>
      <c r="F81" s="461"/>
      <c r="G81" s="461"/>
      <c r="H81" s="461"/>
    </row>
    <row r="82" spans="1:8" ht="15" x14ac:dyDescent="0.25">
      <c r="A82" s="6"/>
      <c r="B82" s="81">
        <v>77</v>
      </c>
    </row>
    <row r="83" spans="1:8" ht="15" customHeight="1" x14ac:dyDescent="0.25">
      <c r="A83" s="6"/>
      <c r="B83" s="81">
        <v>78</v>
      </c>
      <c r="C83" s="462" t="s">
        <v>66</v>
      </c>
      <c r="D83" s="462" t="s">
        <v>22</v>
      </c>
      <c r="E83" s="464" t="s">
        <v>23</v>
      </c>
      <c r="F83" s="465" t="s">
        <v>24</v>
      </c>
      <c r="G83" s="462" t="s">
        <v>28</v>
      </c>
    </row>
    <row r="84" spans="1:8" ht="15" x14ac:dyDescent="0.25">
      <c r="A84" s="6"/>
      <c r="B84" s="81">
        <v>79</v>
      </c>
      <c r="C84" s="463"/>
      <c r="D84" s="463"/>
      <c r="E84" s="464"/>
      <c r="F84" s="466"/>
      <c r="G84" s="463"/>
    </row>
    <row r="85" spans="1:8" ht="15" x14ac:dyDescent="0.25">
      <c r="A85" s="6"/>
      <c r="B85" s="81">
        <v>80</v>
      </c>
      <c r="C85" s="9">
        <v>1</v>
      </c>
      <c r="D85" s="9">
        <f>IF('EDIT CP'!E87="","",'EDIT CP'!E87)</f>
        <v>1.1000000000000001</v>
      </c>
      <c r="E85" s="74" t="str">
        <f>HLOOKUP($E$6,'EDIT CP'!$E$8:$BT$247,B85,TRUE)</f>
        <v>menunjukkan kemampuan dalam Mengetahui dan mempraktekkan  jalan, lari, dan lompat aktivitas gerak dasar lokomotor, dengan benar.</v>
      </c>
      <c r="F85" s="74">
        <f>HLOOKUP($F$6,'EDIT CP'!$E$8:$BT$247,B85,TRUE)</f>
        <v>3</v>
      </c>
      <c r="G85" s="15">
        <f t="shared" ref="G85:G90" si="3">LEN(E85)</f>
        <v>128</v>
      </c>
    </row>
    <row r="86" spans="1:8" ht="15" x14ac:dyDescent="0.25">
      <c r="A86" s="6"/>
      <c r="B86" s="81">
        <v>81</v>
      </c>
      <c r="C86" s="9">
        <v>2</v>
      </c>
      <c r="D86" s="9">
        <f>IF('EDIT CP'!E88="","",'EDIT CP'!E88)</f>
        <v>1.2</v>
      </c>
      <c r="E86" s="74" t="str">
        <f>HLOOKUP($E$6,'EDIT CP'!$E$8:$BT$247,B86,TRUE)</f>
        <v>menunjukkan kemampuan dalam Mengetahui dan mempraktekkan  gerak dasar lokomotor dan non-lokomotor sesuai dengan irama (ketukan) tanpa/dengan musik dalam aktivitas gerak berirama dengan benar.</v>
      </c>
      <c r="F86" s="74">
        <f>HLOOKUP($F$6,'EDIT CP'!$E$8:$BT$247,B86,TRUE)</f>
        <v>4</v>
      </c>
      <c r="G86" s="15">
        <f t="shared" si="3"/>
        <v>191</v>
      </c>
    </row>
    <row r="87" spans="1:8" ht="15" x14ac:dyDescent="0.25">
      <c r="A87" s="6"/>
      <c r="B87" s="81">
        <v>82</v>
      </c>
      <c r="C87" s="9">
        <v>3</v>
      </c>
      <c r="D87" s="9">
        <f>IF('EDIT CP'!E89="","",'EDIT CP'!E89)</f>
        <v>1.3</v>
      </c>
      <c r="E87" s="74" t="str">
        <f>HLOOKUP($E$6,'EDIT CP'!$E$8:$BT$247,B87,TRUE)</f>
        <v>menunjukkan kemampuan dalam Mengetahui dan mempraktekkan  berbagai gerak dominan (bertumpu, bergantung, keseimbangan, berpindah/ lokomotor, tolakan, putaran, ayunan, melayang, dan mendarat) dalam aktivitas senam.</v>
      </c>
      <c r="F87" s="74">
        <f>HLOOKUP($F$6,'EDIT CP'!$E$8:$BT$247,B87,TRUE)</f>
        <v>4</v>
      </c>
      <c r="G87" s="15">
        <f t="shared" si="3"/>
        <v>212</v>
      </c>
    </row>
    <row r="88" spans="1:8" ht="15" x14ac:dyDescent="0.25">
      <c r="A88" s="6"/>
      <c r="B88" s="81">
        <v>83</v>
      </c>
      <c r="C88" s="9">
        <v>4</v>
      </c>
      <c r="D88" s="9">
        <f>IF('EDIT CP'!E90="","",'EDIT CP'!E90)</f>
        <v>1.4</v>
      </c>
      <c r="E88" s="74" t="str">
        <f>HLOOKUP($E$6,'EDIT CP'!$E$8:$BT$247,B88,TRUE)</f>
        <v xml:space="preserve">menunjukkan kemampuan dalam mengetahui dan mempraktekkan  Pengetahuan gerakan kaki, gerakan lengan, pengambilan napas, dan koordinasi gerakan renang gaya dada </v>
      </c>
      <c r="F88" s="74">
        <f>HLOOKUP($F$6,'EDIT CP'!$E$8:$BT$247,B88,TRUE)</f>
        <v>3</v>
      </c>
      <c r="G88" s="15">
        <f t="shared" si="3"/>
        <v>159</v>
      </c>
    </row>
    <row r="89" spans="1:8" ht="15" x14ac:dyDescent="0.25">
      <c r="A89" s="6"/>
      <c r="B89" s="81">
        <v>84</v>
      </c>
      <c r="C89" s="9">
        <v>5</v>
      </c>
      <c r="D89" s="9">
        <f>IF('EDIT CP'!E91="","",'EDIT CP'!E91)</f>
        <v>1.5</v>
      </c>
      <c r="E89" s="74" t="str">
        <f>HLOOKUP($E$6,'EDIT CP'!$E$8:$BT$247,B89,TRUE)</f>
        <v>mengenal dan mampu mempraktikkan aktivitas kebugaran jasmani untuk kesehatan diantaranya</v>
      </c>
      <c r="F89" s="74">
        <f>HLOOKUP($F$6,'EDIT CP'!$E$8:$BT$247,B89,TRUE)</f>
        <v>4</v>
      </c>
      <c r="G89" s="15">
        <f t="shared" si="3"/>
        <v>88</v>
      </c>
    </row>
    <row r="90" spans="1:8" ht="15" x14ac:dyDescent="0.25">
      <c r="A90" s="6"/>
      <c r="B90" s="81">
        <v>85</v>
      </c>
      <c r="C90" s="9">
        <v>6</v>
      </c>
      <c r="D90" s="9"/>
      <c r="E90" s="74">
        <f>HLOOKUP($E$6,'EDIT CP'!$E$8:$BT$247,B90,TRUE)</f>
        <v>0</v>
      </c>
      <c r="F90" s="74">
        <f>HLOOKUP($F$6,'EDIT CP'!$E$8:$BT$247,B90,TRUE)</f>
        <v>0</v>
      </c>
      <c r="G90" s="15">
        <f t="shared" si="3"/>
        <v>1</v>
      </c>
    </row>
    <row r="91" spans="1:8" ht="15" x14ac:dyDescent="0.25">
      <c r="A91" s="6"/>
      <c r="B91" s="81">
        <v>86</v>
      </c>
      <c r="C91" s="9">
        <v>7</v>
      </c>
      <c r="D91" s="9"/>
      <c r="E91" s="74">
        <f>HLOOKUP($E$6,'EDIT CP'!$E$8:$BT$247,B91,TRUE)</f>
        <v>0</v>
      </c>
      <c r="F91" s="74">
        <f>HLOOKUP($F$6,'EDIT CP'!$E$8:$BT$247,B91,TRUE)</f>
        <v>0</v>
      </c>
      <c r="G91" s="15"/>
    </row>
    <row r="92" spans="1:8" ht="15" x14ac:dyDescent="0.25">
      <c r="A92" s="6"/>
      <c r="B92" s="81">
        <v>87</v>
      </c>
      <c r="C92" s="9">
        <v>8</v>
      </c>
      <c r="D92" s="9"/>
      <c r="E92" s="74">
        <f>HLOOKUP($E$6,'EDIT CP'!$E$8:$BT$247,B92,TRUE)</f>
        <v>0</v>
      </c>
      <c r="F92" s="74">
        <f>HLOOKUP($F$6,'EDIT CP'!$E$8:$BT$247,B92,TRUE)</f>
        <v>0</v>
      </c>
      <c r="G92" s="15"/>
    </row>
    <row r="93" spans="1:8" ht="15" x14ac:dyDescent="0.25">
      <c r="A93" s="6"/>
      <c r="B93" s="81">
        <v>88</v>
      </c>
      <c r="C93" s="9">
        <v>9</v>
      </c>
      <c r="D93" s="9"/>
      <c r="E93" s="74">
        <f>HLOOKUP($E$6,'EDIT CP'!$E$8:$BT$247,B93,TRUE)</f>
        <v>0</v>
      </c>
      <c r="F93" s="74">
        <f>HLOOKUP($F$6,'EDIT CP'!$E$8:$BT$247,B93,TRUE)</f>
        <v>0</v>
      </c>
      <c r="G93" s="15"/>
    </row>
    <row r="94" spans="1:8" ht="15" x14ac:dyDescent="0.25">
      <c r="A94" s="6"/>
      <c r="B94" s="81">
        <v>89</v>
      </c>
      <c r="C94" s="9">
        <v>10</v>
      </c>
      <c r="D94" s="9"/>
      <c r="E94" s="74">
        <f>HLOOKUP($E$6,'EDIT CP'!$E$8:$BT$247,B94,TRUE)</f>
        <v>0</v>
      </c>
      <c r="F94" s="74">
        <f>HLOOKUP($F$6,'EDIT CP'!$E$8:$BT$247,B94,TRUE)</f>
        <v>0</v>
      </c>
      <c r="G94" s="15"/>
    </row>
    <row r="95" spans="1:8" ht="15" x14ac:dyDescent="0.25">
      <c r="A95" s="6"/>
      <c r="B95" s="81">
        <v>90</v>
      </c>
    </row>
    <row r="96" spans="1:8" ht="18.75" x14ac:dyDescent="0.3">
      <c r="A96" s="6"/>
      <c r="B96" s="81">
        <v>91</v>
      </c>
      <c r="D96" s="17" t="s">
        <v>51</v>
      </c>
      <c r="E96" s="17"/>
      <c r="F96" s="17"/>
      <c r="G96" s="17"/>
      <c r="H96" s="17"/>
    </row>
    <row r="97" spans="1:8" ht="15" x14ac:dyDescent="0.25">
      <c r="A97" s="6"/>
      <c r="B97" s="81">
        <v>92</v>
      </c>
    </row>
    <row r="98" spans="1:8" ht="15" customHeight="1" x14ac:dyDescent="0.25">
      <c r="A98" s="6"/>
      <c r="B98" s="81">
        <v>93</v>
      </c>
      <c r="C98" s="31" t="s">
        <v>66</v>
      </c>
      <c r="D98" s="31" t="s">
        <v>22</v>
      </c>
      <c r="E98" s="33" t="s">
        <v>23</v>
      </c>
      <c r="F98" s="29" t="s">
        <v>24</v>
      </c>
      <c r="G98" s="31" t="s">
        <v>28</v>
      </c>
    </row>
    <row r="99" spans="1:8" ht="15" x14ac:dyDescent="0.25">
      <c r="A99" s="6"/>
      <c r="B99" s="81">
        <v>94</v>
      </c>
      <c r="C99" s="32"/>
      <c r="D99" s="32"/>
      <c r="E99" s="33"/>
      <c r="F99" s="30"/>
      <c r="G99" s="32"/>
    </row>
    <row r="100" spans="1:8" ht="15" x14ac:dyDescent="0.25">
      <c r="A100" s="6"/>
      <c r="B100" s="81">
        <v>95</v>
      </c>
      <c r="C100" s="9">
        <v>1</v>
      </c>
      <c r="D100" s="9">
        <v>1.1000000000000001</v>
      </c>
      <c r="E100" s="74" t="str">
        <f>HLOOKUP($E$6,'EDIT CP'!$E$8:$BT$247,B100,TRUE)</f>
        <v xml:space="preserve">mengenal dan dapat menggunakan kosakata: Bangunan, Gedung, Rumah, Kediaman, Arsitek (orang yang merancang bangunan), Arsitektur (bentuk hasil rancangan bangunan). </v>
      </c>
      <c r="F100" s="74">
        <f>HLOOKUP($F$6,'EDIT CP'!$E$8:$BT$247,B100,TRUE)</f>
        <v>2</v>
      </c>
      <c r="G100" s="15">
        <f t="shared" ref="G100:G109" si="4">LEN(E100)</f>
        <v>163</v>
      </c>
    </row>
    <row r="101" spans="1:8" ht="15" x14ac:dyDescent="0.25">
      <c r="A101" s="6"/>
      <c r="B101" s="81">
        <v>96</v>
      </c>
      <c r="C101" s="9">
        <v>2</v>
      </c>
      <c r="D101" s="9">
        <v>1.2</v>
      </c>
      <c r="E101" s="74" t="str">
        <f>HLOOKUP($E$6,'EDIT CP'!$E$8:$BT$247,B101,TRUE)</f>
        <v>mengidentifikasi bentuk alami/natural dan bentuk buatan manusia. memahami bahwa dirinya dapat berperan merancang, merawat dan mengembangkan lingkungannya.</v>
      </c>
      <c r="F101" s="74">
        <f>HLOOKUP($F$6,'EDIT CP'!$E$8:$BT$247,B101,TRUE)</f>
        <v>2</v>
      </c>
      <c r="G101" s="15">
        <f t="shared" si="4"/>
        <v>154</v>
      </c>
    </row>
    <row r="102" spans="1:8" ht="15" x14ac:dyDescent="0.25">
      <c r="A102" s="6"/>
      <c r="B102" s="81">
        <v>97</v>
      </c>
      <c r="C102" s="9">
        <v>3</v>
      </c>
      <c r="D102" s="9">
        <v>1.3</v>
      </c>
      <c r="E102" s="74" t="str">
        <f>HLOOKUP($E$6,'EDIT CP'!$E$8:$BT$247,B102,TRUE)</f>
        <v xml:space="preserve"> mengenal dan dapat menggunakan kosakata: Lengkung, Kurva, Bergelombang, Spiral, Garis Rangka/Outline. </v>
      </c>
      <c r="F102" s="74">
        <f>HLOOKUP($F$6,'EDIT CP'!$E$8:$BT$247,B102,TRUE)</f>
        <v>1</v>
      </c>
      <c r="G102" s="15">
        <f t="shared" si="4"/>
        <v>103</v>
      </c>
    </row>
    <row r="103" spans="1:8" ht="15" x14ac:dyDescent="0.25">
      <c r="A103" s="6"/>
      <c r="B103" s="81">
        <v>98</v>
      </c>
      <c r="C103" s="9">
        <v>4</v>
      </c>
      <c r="D103" s="9">
        <v>1.4</v>
      </c>
      <c r="E103" s="74" t="str">
        <f>HLOOKUP($E$6,'EDIT CP'!$E$8:$BT$247,B103,TRUE)</f>
        <v>mengenal dan dapat menggunakan kosakata: Tekstur, Kasar, Halus, Bergerigi, Berbulu, Licin. Siswa mampu mengenali dan menggunakan tekstur yang didapat dari lingkungan sekitar ke dalam karyanya.</v>
      </c>
      <c r="F103" s="74">
        <f>HLOOKUP($F$6,'EDIT CP'!$E$8:$BT$247,B103,TRUE)</f>
        <v>2</v>
      </c>
      <c r="G103" s="15">
        <f t="shared" si="4"/>
        <v>192</v>
      </c>
    </row>
    <row r="104" spans="1:8" ht="15" x14ac:dyDescent="0.25">
      <c r="A104" s="6"/>
      <c r="B104" s="81">
        <v>99</v>
      </c>
      <c r="C104" s="9">
        <v>5</v>
      </c>
      <c r="D104" s="9">
        <v>1.5</v>
      </c>
      <c r="E104" s="74" t="str">
        <f>HLOOKUP($E$6,'EDIT CP'!$E$8:$BT$247,B104,TRUE)</f>
        <v>mengenali bentuk dasar geometris/non geometris dan menggunakan garis untuk menggambar atau membuat kolase untuk membuat potret wajah sendiri atau orang lain.</v>
      </c>
      <c r="F104" s="74">
        <f>HLOOKUP($F$6,'EDIT CP'!$E$8:$BT$247,B104,TRUE)</f>
        <v>2</v>
      </c>
      <c r="G104" s="15">
        <f t="shared" si="4"/>
        <v>157</v>
      </c>
    </row>
    <row r="105" spans="1:8" ht="15" x14ac:dyDescent="0.25">
      <c r="A105" s="6"/>
      <c r="B105" s="81">
        <v>100</v>
      </c>
      <c r="C105" s="9">
        <v>6</v>
      </c>
      <c r="D105" s="9">
        <v>1.6</v>
      </c>
      <c r="E105" s="74" t="str">
        <f>HLOOKUP($E$6,'EDIT CP'!$E$8:$BT$247,B105,TRUE)</f>
        <v>menuangkan pengalaman, pengamatan atau hasil tiruan bentuk ke dalam karya. Dan mengenali bentuk dasar geometris/non geometris dan menggunakan garis untuk membuat karya 2 atau 3 dimensi.</v>
      </c>
      <c r="F105" s="74">
        <f>HLOOKUP($F$6,'EDIT CP'!$E$8:$BT$247,B105,TRUE)</f>
        <v>1</v>
      </c>
      <c r="G105" s="15">
        <f t="shared" si="4"/>
        <v>185</v>
      </c>
    </row>
    <row r="106" spans="1:8" ht="15" x14ac:dyDescent="0.25">
      <c r="A106" s="6"/>
      <c r="B106" s="81">
        <v>101</v>
      </c>
      <c r="C106" s="9">
        <v>7</v>
      </c>
      <c r="D106" s="9">
        <v>1.7</v>
      </c>
      <c r="E106" s="74" t="str">
        <f>HLOOKUP($E$6,'EDIT CP'!$E$8:$BT$247,B106,TRUE)</f>
        <v>mengeksplorasi proses pencampuran warna dan menemukan berbagai macam warna sebagai hasilnya.</v>
      </c>
      <c r="F106" s="74">
        <f>HLOOKUP($F$6,'EDIT CP'!$E$8:$BT$247,B106,TRUE)</f>
        <v>2</v>
      </c>
      <c r="G106" s="15">
        <f t="shared" si="4"/>
        <v>92</v>
      </c>
    </row>
    <row r="107" spans="1:8" ht="15" x14ac:dyDescent="0.25">
      <c r="A107" s="6"/>
      <c r="B107" s="81">
        <v>102</v>
      </c>
      <c r="C107" s="9">
        <v>8</v>
      </c>
      <c r="D107" s="9">
        <v>1.8</v>
      </c>
      <c r="E107" s="74" t="str">
        <f>HLOOKUP($E$6,'EDIT CP'!$E$8:$BT$247,B107,TRUE)</f>
        <v>membuat sebuah lukisan yang didominasi dengan warna terang, dan menggunakan warna gelap untuk detail bagian.</v>
      </c>
      <c r="F107" s="74">
        <f>HLOOKUP($F$6,'EDIT CP'!$E$8:$BT$247,B107,TRUE)</f>
        <v>2</v>
      </c>
      <c r="G107" s="15">
        <f t="shared" si="4"/>
        <v>108</v>
      </c>
    </row>
    <row r="108" spans="1:8" ht="15" x14ac:dyDescent="0.25">
      <c r="A108" s="6"/>
      <c r="B108" s="81">
        <v>103</v>
      </c>
      <c r="C108" s="9">
        <v>9</v>
      </c>
      <c r="D108" s="9">
        <v>1.9</v>
      </c>
      <c r="E108" s="74" t="str">
        <f>HLOOKUP($E$6,'EDIT CP'!$E$8:$BT$247,B108,TRUE)</f>
        <v>mampu membuat karya cetak dengan menggunakan pewarna basah dan bentuk natural dari dedaunan yang mereka pilih.</v>
      </c>
      <c r="F108" s="74">
        <f>HLOOKUP($F$6,'EDIT CP'!$E$8:$BT$247,B108,TRUE)</f>
        <v>2</v>
      </c>
      <c r="G108" s="15">
        <f t="shared" si="4"/>
        <v>110</v>
      </c>
    </row>
    <row r="109" spans="1:8" ht="15" x14ac:dyDescent="0.25">
      <c r="A109" s="6"/>
      <c r="B109" s="81">
        <v>104</v>
      </c>
      <c r="C109" s="9">
        <v>10</v>
      </c>
      <c r="D109" s="13" t="s">
        <v>26</v>
      </c>
      <c r="E109" s="74" t="str">
        <f>HLOOKUP($E$6,'EDIT CP'!$E$8:$BT$247,B109,TRUE)</f>
        <v>menerapkan pengetahuan dan keterampilan yang telah dipelajarinya untuk membuat karya berdasarkan minat atau ketersediaan bahan di sekitarnya.</v>
      </c>
      <c r="F109" s="74">
        <f>HLOOKUP($F$6,'EDIT CP'!$E$8:$BT$247,B109,TRUE)</f>
        <v>2</v>
      </c>
      <c r="G109" s="15">
        <f t="shared" si="4"/>
        <v>141</v>
      </c>
    </row>
    <row r="110" spans="1:8" ht="15" x14ac:dyDescent="0.25">
      <c r="A110" s="6"/>
      <c r="B110" s="81">
        <v>105</v>
      </c>
    </row>
    <row r="111" spans="1:8" ht="18.75" x14ac:dyDescent="0.3">
      <c r="A111" s="6"/>
      <c r="B111" s="81">
        <v>106</v>
      </c>
      <c r="D111" s="17" t="s">
        <v>52</v>
      </c>
      <c r="E111" s="17"/>
      <c r="F111" s="17"/>
      <c r="G111" s="17"/>
      <c r="H111" s="17"/>
    </row>
    <row r="112" spans="1:8" ht="15" x14ac:dyDescent="0.25">
      <c r="A112" s="6"/>
      <c r="B112" s="81">
        <v>107</v>
      </c>
    </row>
    <row r="113" spans="1:8" ht="15" customHeight="1" x14ac:dyDescent="0.25">
      <c r="A113" s="6"/>
      <c r="B113" s="81">
        <v>108</v>
      </c>
      <c r="C113" s="31" t="s">
        <v>66</v>
      </c>
      <c r="D113" s="31" t="s">
        <v>22</v>
      </c>
      <c r="E113" s="33" t="s">
        <v>23</v>
      </c>
      <c r="F113" s="29" t="s">
        <v>24</v>
      </c>
      <c r="G113" s="31" t="s">
        <v>28</v>
      </c>
    </row>
    <row r="114" spans="1:8" ht="15" x14ac:dyDescent="0.25">
      <c r="A114" s="6"/>
      <c r="B114" s="81">
        <v>109</v>
      </c>
      <c r="C114" s="32"/>
      <c r="D114" s="32"/>
      <c r="E114" s="33"/>
      <c r="F114" s="30"/>
      <c r="G114" s="32"/>
    </row>
    <row r="115" spans="1:8" ht="15" x14ac:dyDescent="0.25">
      <c r="A115" s="6"/>
      <c r="B115" s="81">
        <v>110</v>
      </c>
      <c r="C115" s="9">
        <v>1</v>
      </c>
      <c r="D115" s="9">
        <v>4.0999999999999996</v>
      </c>
      <c r="E115" s="74" t="str">
        <f>HLOOKUP($E$6,'EDIT CP'!$E$8:$BT$247,B115,TRUE)</f>
        <v>menerapkan unsur waktu dalam gerak tari sesuai iringan berdasarkan
tempo dengan merangkai gerak sesuai irama dan lagu.</v>
      </c>
      <c r="F115" s="74">
        <f>HLOOKUP($F$6,'EDIT CP'!$E$8:$BT$247,B115,TRUE)</f>
        <v>9</v>
      </c>
      <c r="G115" s="15">
        <f t="shared" ref="G115:G116" si="5">LEN(E115)</f>
        <v>118</v>
      </c>
    </row>
    <row r="116" spans="1:8" ht="15" x14ac:dyDescent="0.25">
      <c r="A116" s="6"/>
      <c r="B116" s="81">
        <v>111</v>
      </c>
      <c r="C116" s="9">
        <v>2</v>
      </c>
      <c r="D116" s="9">
        <v>4.2</v>
      </c>
      <c r="E116" s="74" t="str">
        <f>HLOOKUP($E$6,'EDIT CP'!$E$8:$BT$247,B116,TRUE)</f>
        <v xml:space="preserve">merangkai gerak dengan menerapkan unsur tenaga dalam gerak tari melalui berbagai rangsangan. Membedakan penggunaan tenaga dalam gerak tari. </v>
      </c>
      <c r="F116" s="74">
        <f>HLOOKUP($F$6,'EDIT CP'!$E$8:$BT$247,B116,TRUE)</f>
        <v>9</v>
      </c>
      <c r="G116" s="15">
        <f t="shared" si="5"/>
        <v>140</v>
      </c>
    </row>
    <row r="117" spans="1:8" ht="15" x14ac:dyDescent="0.25">
      <c r="A117" s="6"/>
      <c r="B117" s="81">
        <v>112</v>
      </c>
      <c r="C117" s="9">
        <v>3</v>
      </c>
      <c r="D117" s="14"/>
      <c r="E117" s="74">
        <f>HLOOKUP($E$6,'EDIT CP'!$E$8:$BT$247,B117,TRUE)</f>
        <v>0</v>
      </c>
      <c r="F117" s="74">
        <f>HLOOKUP($F$6,'EDIT CP'!$E$8:$BT$247,B117,TRUE)</f>
        <v>0</v>
      </c>
      <c r="G117" s="14"/>
    </row>
    <row r="118" spans="1:8" ht="15" x14ac:dyDescent="0.25">
      <c r="A118" s="6"/>
      <c r="B118" s="81">
        <v>113</v>
      </c>
      <c r="C118" s="9">
        <v>4</v>
      </c>
      <c r="D118" s="14"/>
      <c r="E118" s="74">
        <f>HLOOKUP($E$6,'EDIT CP'!$E$8:$BT$247,B118,TRUE)</f>
        <v>0</v>
      </c>
      <c r="F118" s="74">
        <f>HLOOKUP($F$6,'EDIT CP'!$E$8:$BT$247,B118,TRUE)</f>
        <v>0</v>
      </c>
      <c r="G118" s="14"/>
    </row>
    <row r="119" spans="1:8" ht="15" x14ac:dyDescent="0.25">
      <c r="A119" s="6"/>
      <c r="B119" s="81">
        <v>114</v>
      </c>
      <c r="C119" s="9">
        <v>5</v>
      </c>
      <c r="D119" s="14"/>
      <c r="E119" s="74">
        <f>HLOOKUP($E$6,'EDIT CP'!$E$8:$BT$247,B119,TRUE)</f>
        <v>0</v>
      </c>
      <c r="F119" s="74">
        <f>HLOOKUP($F$6,'EDIT CP'!$E$8:$BT$247,B119,TRUE)</f>
        <v>0</v>
      </c>
      <c r="G119" s="14"/>
    </row>
    <row r="120" spans="1:8" ht="15" customHeight="1" x14ac:dyDescent="0.25">
      <c r="A120" s="6"/>
      <c r="B120" s="81">
        <v>115</v>
      </c>
      <c r="C120" s="9">
        <v>6</v>
      </c>
      <c r="D120" s="14"/>
      <c r="E120" s="74">
        <f>HLOOKUP($E$6,'EDIT CP'!$E$8:$BT$247,B120,TRUE)</f>
        <v>0</v>
      </c>
      <c r="F120" s="74">
        <f>HLOOKUP($F$6,'EDIT CP'!$E$8:$BT$247,B120,TRUE)</f>
        <v>0</v>
      </c>
      <c r="G120" s="14"/>
    </row>
    <row r="121" spans="1:8" ht="15" x14ac:dyDescent="0.25">
      <c r="A121" s="6"/>
      <c r="B121" s="81">
        <v>116</v>
      </c>
      <c r="C121" s="9">
        <v>7</v>
      </c>
      <c r="D121" s="14"/>
      <c r="E121" s="74">
        <f>HLOOKUP($E$6,'EDIT CP'!$E$8:$BT$247,B121,TRUE)</f>
        <v>0</v>
      </c>
      <c r="F121" s="74">
        <f>HLOOKUP($F$6,'EDIT CP'!$E$8:$BT$247,B121,TRUE)</f>
        <v>0</v>
      </c>
      <c r="G121" s="14"/>
    </row>
    <row r="122" spans="1:8" ht="15" x14ac:dyDescent="0.25">
      <c r="A122" s="6"/>
      <c r="B122" s="81">
        <v>117</v>
      </c>
      <c r="C122" s="9">
        <v>8</v>
      </c>
      <c r="D122" s="14"/>
      <c r="E122" s="74">
        <f>HLOOKUP($E$6,'EDIT CP'!$E$8:$BT$247,B122,TRUE)</f>
        <v>0</v>
      </c>
      <c r="F122" s="74">
        <f>HLOOKUP($F$6,'EDIT CP'!$E$8:$BT$247,B122,TRUE)</f>
        <v>0</v>
      </c>
      <c r="G122" s="14"/>
    </row>
    <row r="123" spans="1:8" ht="15" x14ac:dyDescent="0.25">
      <c r="A123" s="6"/>
      <c r="B123" s="81">
        <v>118</v>
      </c>
      <c r="C123" s="9">
        <v>9</v>
      </c>
      <c r="D123" s="14"/>
      <c r="E123" s="74">
        <f>HLOOKUP($E$6,'EDIT CP'!$E$8:$BT$247,B123,TRUE)</f>
        <v>0</v>
      </c>
      <c r="F123" s="74">
        <f>HLOOKUP($F$6,'EDIT CP'!$E$8:$BT$247,B123,TRUE)</f>
        <v>0</v>
      </c>
      <c r="G123" s="14"/>
    </row>
    <row r="124" spans="1:8" ht="15" x14ac:dyDescent="0.25">
      <c r="A124" s="6"/>
      <c r="B124" s="81">
        <v>119</v>
      </c>
      <c r="C124" s="9">
        <v>10</v>
      </c>
      <c r="D124" s="14"/>
      <c r="E124" s="74">
        <f>HLOOKUP($E$6,'EDIT CP'!$E$8:$BT$247,B124,TRUE)</f>
        <v>0</v>
      </c>
      <c r="F124" s="74">
        <f>HLOOKUP($F$6,'EDIT CP'!$E$8:$BT$247,B124,TRUE)</f>
        <v>0</v>
      </c>
      <c r="G124" s="14"/>
    </row>
    <row r="125" spans="1:8" ht="15" x14ac:dyDescent="0.25">
      <c r="A125" s="6"/>
      <c r="B125" s="81">
        <v>120</v>
      </c>
      <c r="C125" s="9"/>
    </row>
    <row r="126" spans="1:8" ht="18.75" x14ac:dyDescent="0.3">
      <c r="A126" s="6"/>
      <c r="B126" s="81">
        <v>121</v>
      </c>
      <c r="C126" s="9"/>
      <c r="D126" s="17" t="s">
        <v>53</v>
      </c>
      <c r="E126" s="17"/>
      <c r="F126" s="17"/>
      <c r="G126" s="17"/>
      <c r="H126" s="17"/>
    </row>
    <row r="127" spans="1:8" ht="15" x14ac:dyDescent="0.25">
      <c r="A127" s="6"/>
      <c r="B127" s="81">
        <v>122</v>
      </c>
      <c r="C127" s="9"/>
    </row>
    <row r="128" spans="1:8" ht="15" customHeight="1" x14ac:dyDescent="0.25">
      <c r="A128" s="6"/>
      <c r="B128" s="81">
        <v>123</v>
      </c>
      <c r="C128" s="31" t="s">
        <v>66</v>
      </c>
      <c r="D128" s="31" t="s">
        <v>22</v>
      </c>
      <c r="E128" s="33" t="s">
        <v>23</v>
      </c>
      <c r="F128" s="29" t="s">
        <v>24</v>
      </c>
      <c r="G128" s="31" t="s">
        <v>28</v>
      </c>
    </row>
    <row r="129" spans="1:8" ht="15" x14ac:dyDescent="0.25">
      <c r="A129" s="6"/>
      <c r="B129" s="81">
        <v>124</v>
      </c>
      <c r="C129" s="32"/>
      <c r="D129" s="32"/>
      <c r="E129" s="33"/>
      <c r="F129" s="30"/>
      <c r="G129" s="32"/>
    </row>
    <row r="130" spans="1:8" ht="15" x14ac:dyDescent="0.25">
      <c r="A130" s="6"/>
      <c r="B130" s="81">
        <v>125</v>
      </c>
      <c r="C130" s="9">
        <v>1</v>
      </c>
      <c r="D130" s="9">
        <v>4.0999999999999996</v>
      </c>
      <c r="E130" s="74" t="str">
        <f>HLOOKUP($E$6,'EDIT CP'!$E$8:$BT$247,B130,TRUE)</f>
        <v xml:space="preserve">menemukan berbagai jenis warna bunyi non-musikal, baik melodis dan non-melodis. Mengidentifikasi berbagai suara alat musik, ritmis maupun
melodis. </v>
      </c>
      <c r="F130" s="74">
        <f>HLOOKUP($F$6,'EDIT CP'!$E$8:$BT$247,B130,TRUE)</f>
        <v>9</v>
      </c>
      <c r="G130" s="15">
        <f t="shared" ref="G130:G131" si="6">LEN(E130)</f>
        <v>147</v>
      </c>
    </row>
    <row r="131" spans="1:8" ht="15" x14ac:dyDescent="0.25">
      <c r="A131" s="6"/>
      <c r="B131" s="81">
        <v>126</v>
      </c>
      <c r="C131" s="9">
        <v>2</v>
      </c>
      <c r="D131" s="9">
        <v>4.2</v>
      </c>
      <c r="E131" s="74" t="str">
        <f>HLOOKUP($E$6,'EDIT CP'!$E$8:$BT$247,B131,TRUE)</f>
        <v xml:space="preserve">menyanyikan lagu anak sederhana dengan birama 2/4 dengan iringan musik. Menyanyikan lagu anak sederhana dengan birama 3/4 dengan iringan musik sederhana. </v>
      </c>
      <c r="F131" s="74">
        <f>HLOOKUP($F$6,'EDIT CP'!$E$8:$BT$247,B131,TRUE)</f>
        <v>9</v>
      </c>
      <c r="G131" s="15">
        <f t="shared" si="6"/>
        <v>154</v>
      </c>
    </row>
    <row r="132" spans="1:8" ht="15" x14ac:dyDescent="0.25">
      <c r="A132" s="6"/>
      <c r="B132" s="81">
        <v>127</v>
      </c>
      <c r="C132" s="9">
        <v>3</v>
      </c>
      <c r="D132" s="9"/>
      <c r="E132" s="74">
        <f>HLOOKUP($E$6,'EDIT CP'!$E$8:$BT$247,B132,TRUE)</f>
        <v>0</v>
      </c>
      <c r="F132" s="74">
        <f>HLOOKUP($F$6,'EDIT CP'!$E$8:$BT$247,B132,TRUE)</f>
        <v>0</v>
      </c>
      <c r="G132" s="15"/>
    </row>
    <row r="133" spans="1:8" ht="15" x14ac:dyDescent="0.25">
      <c r="A133" s="6"/>
      <c r="B133" s="81">
        <v>128</v>
      </c>
      <c r="C133" s="9">
        <v>4</v>
      </c>
      <c r="D133" s="9"/>
      <c r="E133" s="74">
        <f>HLOOKUP($E$6,'EDIT CP'!$E$8:$BT$247,B133,TRUE)</f>
        <v>0</v>
      </c>
      <c r="F133" s="74">
        <f>HLOOKUP($F$6,'EDIT CP'!$E$8:$BT$247,B133,TRUE)</f>
        <v>0</v>
      </c>
      <c r="G133" s="15"/>
    </row>
    <row r="134" spans="1:8" ht="15" x14ac:dyDescent="0.25">
      <c r="A134" s="6"/>
      <c r="B134" s="81">
        <v>129</v>
      </c>
      <c r="C134" s="9">
        <v>5</v>
      </c>
      <c r="D134" s="9"/>
      <c r="E134" s="74">
        <f>HLOOKUP($E$6,'EDIT CP'!$E$8:$BT$247,B134,TRUE)</f>
        <v>0</v>
      </c>
      <c r="F134" s="74">
        <f>HLOOKUP($F$6,'EDIT CP'!$E$8:$BT$247,B134,TRUE)</f>
        <v>0</v>
      </c>
      <c r="G134" s="15"/>
    </row>
    <row r="135" spans="1:8" ht="15" x14ac:dyDescent="0.25">
      <c r="A135" s="6"/>
      <c r="B135" s="81">
        <v>130</v>
      </c>
      <c r="C135" s="9">
        <v>6</v>
      </c>
      <c r="D135" s="9"/>
      <c r="E135" s="74">
        <f>HLOOKUP($E$6,'EDIT CP'!$E$8:$BT$247,B135,TRUE)</f>
        <v>0</v>
      </c>
      <c r="F135" s="74">
        <f>HLOOKUP($F$6,'EDIT CP'!$E$8:$BT$247,B135,TRUE)</f>
        <v>0</v>
      </c>
      <c r="G135" s="15"/>
    </row>
    <row r="136" spans="1:8" ht="15" x14ac:dyDescent="0.25">
      <c r="A136" s="6"/>
      <c r="B136" s="81">
        <v>131</v>
      </c>
      <c r="C136" s="9">
        <v>7</v>
      </c>
      <c r="D136" s="9"/>
      <c r="E136" s="74">
        <f>HLOOKUP($E$6,'EDIT CP'!$E$8:$BT$247,B136,TRUE)</f>
        <v>0</v>
      </c>
      <c r="F136" s="74">
        <f>HLOOKUP($F$6,'EDIT CP'!$E$8:$BT$247,B136,TRUE)</f>
        <v>0</v>
      </c>
      <c r="G136" s="15"/>
    </row>
    <row r="137" spans="1:8" ht="15" x14ac:dyDescent="0.25">
      <c r="A137" s="6"/>
      <c r="B137" s="81">
        <v>132</v>
      </c>
      <c r="C137" s="9">
        <v>8</v>
      </c>
      <c r="D137" s="9"/>
      <c r="E137" s="74">
        <f>HLOOKUP($E$6,'EDIT CP'!$E$8:$BT$247,B137,TRUE)</f>
        <v>0</v>
      </c>
      <c r="F137" s="74">
        <f>HLOOKUP($F$6,'EDIT CP'!$E$8:$BT$247,B137,TRUE)</f>
        <v>0</v>
      </c>
      <c r="G137" s="15"/>
    </row>
    <row r="138" spans="1:8" ht="15" x14ac:dyDescent="0.25">
      <c r="A138" s="6"/>
      <c r="B138" s="81">
        <v>133</v>
      </c>
      <c r="C138" s="9">
        <v>9</v>
      </c>
      <c r="D138" s="9"/>
      <c r="E138" s="74">
        <f>HLOOKUP($E$6,'EDIT CP'!$E$8:$BT$247,B138,TRUE)</f>
        <v>0</v>
      </c>
      <c r="F138" s="74">
        <f>HLOOKUP($F$6,'EDIT CP'!$E$8:$BT$247,B138,TRUE)</f>
        <v>0</v>
      </c>
      <c r="G138" s="15"/>
    </row>
    <row r="139" spans="1:8" ht="15" x14ac:dyDescent="0.25">
      <c r="A139" s="6"/>
      <c r="B139" s="81">
        <v>134</v>
      </c>
      <c r="C139" s="9">
        <v>10</v>
      </c>
      <c r="D139" s="14"/>
      <c r="E139" s="74">
        <f>HLOOKUP($E$6,'EDIT CP'!$E$8:$BT$247,B139,TRUE)</f>
        <v>0</v>
      </c>
      <c r="F139" s="74">
        <f>HLOOKUP($F$6,'EDIT CP'!$E$8:$BT$247,B139,TRUE)</f>
        <v>0</v>
      </c>
      <c r="G139" s="14"/>
    </row>
    <row r="140" spans="1:8" ht="15" x14ac:dyDescent="0.25">
      <c r="A140" s="6"/>
      <c r="B140" s="81">
        <v>135</v>
      </c>
      <c r="C140" s="9"/>
    </row>
    <row r="141" spans="1:8" ht="18.75" x14ac:dyDescent="0.3">
      <c r="A141" s="6"/>
      <c r="B141" s="81">
        <v>136</v>
      </c>
      <c r="C141" s="9"/>
      <c r="D141" s="73" t="s">
        <v>54</v>
      </c>
      <c r="E141" s="17"/>
      <c r="F141" s="17"/>
      <c r="G141" s="17"/>
      <c r="H141" s="17"/>
    </row>
    <row r="142" spans="1:8" ht="15" x14ac:dyDescent="0.25">
      <c r="A142" s="6"/>
      <c r="B142" s="81">
        <v>137</v>
      </c>
      <c r="C142" s="9"/>
    </row>
    <row r="143" spans="1:8" ht="15" customHeight="1" x14ac:dyDescent="0.25">
      <c r="A143" s="6"/>
      <c r="B143" s="81">
        <v>138</v>
      </c>
      <c r="C143" s="31" t="s">
        <v>66</v>
      </c>
      <c r="D143" s="31" t="s">
        <v>22</v>
      </c>
      <c r="E143" s="33" t="s">
        <v>23</v>
      </c>
      <c r="F143" s="29" t="s">
        <v>24</v>
      </c>
      <c r="G143" s="31" t="s">
        <v>28</v>
      </c>
    </row>
    <row r="144" spans="1:8" ht="15" x14ac:dyDescent="0.25">
      <c r="A144" s="6"/>
      <c r="B144" s="81">
        <v>139</v>
      </c>
      <c r="C144" s="32"/>
      <c r="D144" s="32"/>
      <c r="E144" s="33"/>
      <c r="F144" s="30"/>
      <c r="G144" s="32"/>
    </row>
    <row r="145" spans="1:8" ht="15" x14ac:dyDescent="0.25">
      <c r="A145" s="6"/>
      <c r="B145" s="81">
        <v>140</v>
      </c>
      <c r="C145" s="9">
        <v>1</v>
      </c>
      <c r="D145" s="9">
        <v>4.0999999999999996</v>
      </c>
      <c r="E145" s="74" t="str">
        <f>HLOOKUP($E$6,'EDIT CP'!$E$8:$BT$247,B145,TRUE)</f>
        <v xml:space="preserve"> memberi saran atau pendapat yang santun pada karakter yang ditiru oleh temannya.  menggabungkan properti pendukung dengan permainan pantomim.</v>
      </c>
      <c r="F145" s="74">
        <f>HLOOKUP($F$6,'EDIT CP'!$E$8:$BT$247,B145,TRUE)</f>
        <v>12</v>
      </c>
      <c r="G145" s="15">
        <f t="shared" ref="G145:G146" si="7">LEN(E145)</f>
        <v>142</v>
      </c>
    </row>
    <row r="146" spans="1:8" ht="15" x14ac:dyDescent="0.25">
      <c r="A146" s="6"/>
      <c r="B146" s="81">
        <v>141</v>
      </c>
      <c r="C146" s="9">
        <v>2</v>
      </c>
      <c r="D146" s="9">
        <v>4.2</v>
      </c>
      <c r="E146" s="74" t="str">
        <f>HLOOKUP($E$6,'EDIT CP'!$E$8:$BT$247,B146,TRUE)</f>
        <v>meniru dan menggunakan properti dan kostum sesuai peran, mampu memerankan tokoh sesuai cerita dalam pertunjukan di kelas.</v>
      </c>
      <c r="F146" s="74">
        <f>HLOOKUP($F$6,'EDIT CP'!$E$8:$BT$247,B146,TRUE)</f>
        <v>6</v>
      </c>
      <c r="G146" s="15">
        <f t="shared" si="7"/>
        <v>121</v>
      </c>
    </row>
    <row r="147" spans="1:8" ht="15" x14ac:dyDescent="0.25">
      <c r="A147" s="6"/>
      <c r="B147" s="81">
        <v>142</v>
      </c>
      <c r="C147" s="9">
        <v>3</v>
      </c>
      <c r="D147" s="9"/>
      <c r="E147" s="74">
        <f>HLOOKUP($E$6,'EDIT CP'!$E$8:$BT$247,B147,TRUE)</f>
        <v>0</v>
      </c>
      <c r="F147" s="74">
        <f>HLOOKUP($F$6,'EDIT CP'!$E$8:$BT$247,B147,TRUE)</f>
        <v>0</v>
      </c>
      <c r="G147" s="15"/>
    </row>
    <row r="148" spans="1:8" ht="15" x14ac:dyDescent="0.25">
      <c r="A148" s="6"/>
      <c r="B148" s="81">
        <v>143</v>
      </c>
      <c r="C148" s="9">
        <v>4</v>
      </c>
      <c r="D148" s="9"/>
      <c r="E148" s="74">
        <f>HLOOKUP($E$6,'EDIT CP'!$E$8:$BT$247,B148,TRUE)</f>
        <v>0</v>
      </c>
      <c r="F148" s="74">
        <f>HLOOKUP($F$6,'EDIT CP'!$E$8:$BT$247,B148,TRUE)</f>
        <v>0</v>
      </c>
      <c r="G148" s="15"/>
    </row>
    <row r="149" spans="1:8" ht="15" x14ac:dyDescent="0.25">
      <c r="A149" s="6"/>
      <c r="B149" s="81">
        <v>144</v>
      </c>
      <c r="C149" s="9">
        <v>5</v>
      </c>
      <c r="D149" s="9"/>
      <c r="E149" s="74">
        <f>HLOOKUP($E$6,'EDIT CP'!$E$8:$BT$247,B149,TRUE)</f>
        <v>0</v>
      </c>
      <c r="F149" s="74">
        <f>HLOOKUP($F$6,'EDIT CP'!$E$8:$BT$247,B149,TRUE)</f>
        <v>0</v>
      </c>
      <c r="G149" s="15"/>
    </row>
    <row r="150" spans="1:8" ht="15" x14ac:dyDescent="0.25">
      <c r="A150" s="6"/>
      <c r="B150" s="81">
        <v>145</v>
      </c>
      <c r="C150" s="9">
        <v>6</v>
      </c>
      <c r="D150" s="9"/>
      <c r="E150" s="74">
        <f>HLOOKUP($E$6,'EDIT CP'!$E$8:$BT$247,B150,TRUE)</f>
        <v>0</v>
      </c>
      <c r="F150" s="74">
        <f>HLOOKUP($F$6,'EDIT CP'!$E$8:$BT$247,B150,TRUE)</f>
        <v>0</v>
      </c>
      <c r="G150" s="15"/>
    </row>
    <row r="151" spans="1:8" ht="15" x14ac:dyDescent="0.25">
      <c r="A151" s="6"/>
      <c r="B151" s="81">
        <v>146</v>
      </c>
      <c r="C151" s="9">
        <v>7</v>
      </c>
      <c r="D151" s="9"/>
      <c r="E151" s="74">
        <f>HLOOKUP($E$6,'EDIT CP'!$E$8:$BT$247,B151,TRUE)</f>
        <v>0</v>
      </c>
      <c r="F151" s="74">
        <f>HLOOKUP($F$6,'EDIT CP'!$E$8:$BT$247,B151,TRUE)</f>
        <v>0</v>
      </c>
      <c r="G151" s="15"/>
    </row>
    <row r="152" spans="1:8" ht="15" x14ac:dyDescent="0.25">
      <c r="A152" s="6"/>
      <c r="B152" s="81">
        <v>147</v>
      </c>
      <c r="C152" s="9">
        <v>8</v>
      </c>
      <c r="D152" s="9"/>
      <c r="E152" s="74">
        <f>HLOOKUP($E$6,'EDIT CP'!$E$8:$BT$247,B152,TRUE)</f>
        <v>0</v>
      </c>
      <c r="F152" s="74">
        <f>HLOOKUP($F$6,'EDIT CP'!$E$8:$BT$247,B152,TRUE)</f>
        <v>0</v>
      </c>
      <c r="G152" s="15"/>
    </row>
    <row r="153" spans="1:8" ht="15" x14ac:dyDescent="0.25">
      <c r="A153" s="6"/>
      <c r="B153" s="81">
        <v>148</v>
      </c>
      <c r="C153" s="9">
        <v>9</v>
      </c>
      <c r="D153" s="9"/>
      <c r="E153" s="74">
        <f>HLOOKUP($E$6,'EDIT CP'!$E$8:$BT$247,B153,TRUE)</f>
        <v>0</v>
      </c>
      <c r="F153" s="74">
        <f>HLOOKUP($F$6,'EDIT CP'!$E$8:$BT$247,B153,TRUE)</f>
        <v>0</v>
      </c>
      <c r="G153" s="15"/>
    </row>
    <row r="154" spans="1:8" ht="15" x14ac:dyDescent="0.25">
      <c r="A154" s="6"/>
      <c r="B154" s="81">
        <v>149</v>
      </c>
      <c r="C154" s="9">
        <v>10</v>
      </c>
      <c r="D154" s="14"/>
      <c r="E154" s="74">
        <f>HLOOKUP($E$6,'EDIT CP'!$E$8:$BT$247,B154,TRUE)</f>
        <v>0</v>
      </c>
      <c r="F154" s="74">
        <f>HLOOKUP($F$6,'EDIT CP'!$E$8:$BT$247,B154,TRUE)</f>
        <v>0</v>
      </c>
      <c r="G154" s="14"/>
    </row>
    <row r="155" spans="1:8" ht="15" x14ac:dyDescent="0.25">
      <c r="A155" s="6"/>
      <c r="B155" s="81">
        <v>150</v>
      </c>
      <c r="C155" s="9"/>
    </row>
    <row r="156" spans="1:8" ht="18.75" x14ac:dyDescent="0.3">
      <c r="A156" s="6"/>
      <c r="B156" s="81">
        <v>151</v>
      </c>
      <c r="C156" s="9"/>
      <c r="D156" s="73" t="s">
        <v>55</v>
      </c>
      <c r="E156" s="17"/>
      <c r="F156" s="17"/>
      <c r="G156" s="17"/>
      <c r="H156" s="17"/>
    </row>
    <row r="157" spans="1:8" ht="15" x14ac:dyDescent="0.25">
      <c r="A157" s="6"/>
      <c r="B157" s="81">
        <v>152</v>
      </c>
      <c r="C157" s="9"/>
    </row>
    <row r="158" spans="1:8" ht="15" customHeight="1" x14ac:dyDescent="0.25">
      <c r="A158" s="6"/>
      <c r="B158" s="81">
        <v>153</v>
      </c>
      <c r="C158" s="31" t="s">
        <v>66</v>
      </c>
      <c r="D158" s="31" t="s">
        <v>22</v>
      </c>
      <c r="E158" s="33" t="s">
        <v>23</v>
      </c>
      <c r="F158" s="29" t="s">
        <v>24</v>
      </c>
      <c r="G158" s="31" t="s">
        <v>28</v>
      </c>
    </row>
    <row r="159" spans="1:8" ht="15" x14ac:dyDescent="0.25">
      <c r="A159" s="6"/>
      <c r="B159" s="81">
        <v>154</v>
      </c>
      <c r="C159" s="32"/>
      <c r="D159" s="32"/>
      <c r="E159" s="33"/>
      <c r="F159" s="30"/>
      <c r="G159" s="32"/>
    </row>
    <row r="160" spans="1:8" ht="15" x14ac:dyDescent="0.25">
      <c r="A160" s="6"/>
      <c r="B160" s="81">
        <v>155</v>
      </c>
      <c r="C160" s="9">
        <v>1</v>
      </c>
      <c r="D160" s="9">
        <v>1.1000000000000001</v>
      </c>
      <c r="E160" s="74" t="str">
        <f>HLOOKUP($E$6,'EDIT CP'!$E$8:$BT$247,B160,TRUE)</f>
        <v>mampu memahami penggunaan kata have untuk menyebutkan benda yang mereka milih.</v>
      </c>
      <c r="F160" s="74">
        <f>HLOOKUP($F$6,'EDIT CP'!$E$8:$BT$247,B160,TRUE)</f>
        <v>3</v>
      </c>
      <c r="G160" s="15">
        <f t="shared" ref="G160:G169" si="8">LEN(E160)</f>
        <v>78</v>
      </c>
    </row>
    <row r="161" spans="1:7" ht="15" x14ac:dyDescent="0.25">
      <c r="A161" s="6"/>
      <c r="B161" s="81">
        <v>156</v>
      </c>
      <c r="C161" s="9">
        <v>2</v>
      </c>
      <c r="D161" s="9">
        <v>1.2</v>
      </c>
      <c r="E161" s="74" t="str">
        <f>HLOOKUP($E$6,'EDIT CP'!$E$8:$BT$247,B161,TRUE)</f>
        <v xml:space="preserve">mampu menyebutkan nama-nama hewan, menyebutkan hewan apa yang dimiliki dengan memasukkan konsep "have"serta mampu bertanya menggunakan kata tanya  "What pet do you have?"pada teman di kelasnya </v>
      </c>
      <c r="F161" s="74">
        <f>HLOOKUP($F$6,'EDIT CP'!$E$8:$BT$247,B161,TRUE)</f>
        <v>3</v>
      </c>
      <c r="G161" s="15">
        <f t="shared" si="8"/>
        <v>193</v>
      </c>
    </row>
    <row r="162" spans="1:7" ht="15" x14ac:dyDescent="0.25">
      <c r="A162" s="6"/>
      <c r="B162" s="81">
        <v>157</v>
      </c>
      <c r="C162" s="9">
        <v>3</v>
      </c>
      <c r="D162" s="9">
        <v>1.3</v>
      </c>
      <c r="E162" s="74" t="str">
        <f>HLOOKUP($E$6,'EDIT CP'!$E$8:$BT$247,B162,TRUE)</f>
        <v>mampu mengucapkan  "he is/she is"dan mampu mengenal jenis kelamin laki-laki dan perempuan pada konsep "she/he."</v>
      </c>
      <c r="F162" s="74">
        <f>HLOOKUP($F$6,'EDIT CP'!$E$8:$BT$247,B162,TRUE)</f>
        <v>3</v>
      </c>
      <c r="G162" s="15">
        <f t="shared" si="8"/>
        <v>111</v>
      </c>
    </row>
    <row r="163" spans="1:7" ht="15" x14ac:dyDescent="0.25">
      <c r="A163" s="6"/>
      <c r="B163" s="81">
        <v>158</v>
      </c>
      <c r="C163" s="9">
        <v>4</v>
      </c>
      <c r="D163" s="9">
        <v>1.4</v>
      </c>
      <c r="E163" s="74" t="str">
        <f>HLOOKUP($E$6,'EDIT CP'!$E$8:$BT$247,B163,TRUE)</f>
        <v>mampu mengidentifkasi anggota keluarganya.</v>
      </c>
      <c r="F163" s="74">
        <f>HLOOKUP($F$6,'EDIT CP'!$E$8:$BT$247,B163,TRUE)</f>
        <v>3</v>
      </c>
      <c r="G163" s="15">
        <f t="shared" si="8"/>
        <v>42</v>
      </c>
    </row>
    <row r="164" spans="1:7" ht="15" x14ac:dyDescent="0.25">
      <c r="A164" s="6"/>
      <c r="B164" s="81">
        <v>159</v>
      </c>
      <c r="C164" s="9">
        <v>5</v>
      </c>
      <c r="D164" s="9">
        <v>1.5</v>
      </c>
      <c r="E164" s="74" t="str">
        <f>HLOOKUP($E$6,'EDIT CP'!$E$8:$BT$247,B164,TRUE)</f>
        <v>mampu memperkenalkan diri kepada teman dengan percaya diri dan dapat menyebutkan nama teman dengan ramah.</v>
      </c>
      <c r="F164" s="74">
        <f>HLOOKUP($F$6,'EDIT CP'!$E$8:$BT$247,B164,TRUE)</f>
        <v>3</v>
      </c>
      <c r="G164" s="15">
        <f t="shared" si="8"/>
        <v>105</v>
      </c>
    </row>
    <row r="165" spans="1:7" ht="15" x14ac:dyDescent="0.25">
      <c r="A165" s="6"/>
      <c r="B165" s="81">
        <v>160</v>
      </c>
      <c r="C165" s="9">
        <v>6</v>
      </c>
      <c r="D165" s="9">
        <v>1.6</v>
      </c>
      <c r="E165" s="74" t="str">
        <f>HLOOKUP($E$6,'EDIT CP'!$E$8:$BT$247,B165,TRUE)</f>
        <v>mampu menggunakan kata  like dan  likes untuk menyebutkan buah kesukaannya dan orang lain.</v>
      </c>
      <c r="F165" s="74">
        <f>HLOOKUP($F$6,'EDIT CP'!$E$8:$BT$247,B165,TRUE)</f>
        <v>3</v>
      </c>
      <c r="G165" s="15">
        <f t="shared" si="8"/>
        <v>90</v>
      </c>
    </row>
    <row r="166" spans="1:7" ht="15" x14ac:dyDescent="0.25">
      <c r="A166" s="6"/>
      <c r="B166" s="81">
        <v>161</v>
      </c>
      <c r="C166" s="9">
        <v>7</v>
      </c>
      <c r="D166" s="9">
        <v>1.7</v>
      </c>
      <c r="E166" s="74">
        <f>HLOOKUP($E$6,'EDIT CP'!$E$8:$BT$247,B166,TRUE)</f>
        <v>0</v>
      </c>
      <c r="F166" s="74">
        <f>HLOOKUP($F$6,'EDIT CP'!$E$8:$BT$247,B166,TRUE)</f>
        <v>0</v>
      </c>
      <c r="G166" s="15">
        <f t="shared" si="8"/>
        <v>1</v>
      </c>
    </row>
    <row r="167" spans="1:7" ht="15" x14ac:dyDescent="0.25">
      <c r="B167" s="81">
        <v>162</v>
      </c>
      <c r="C167" s="9">
        <v>8</v>
      </c>
      <c r="D167" s="9"/>
      <c r="E167" s="74">
        <f>HLOOKUP($E$6,'EDIT CP'!$E$8:$BT$247,B167,TRUE)</f>
        <v>0</v>
      </c>
      <c r="F167" s="74">
        <f>HLOOKUP($F$6,'EDIT CP'!$E$8:$BT$247,B167,TRUE)</f>
        <v>0</v>
      </c>
      <c r="G167" s="15">
        <f t="shared" si="8"/>
        <v>1</v>
      </c>
    </row>
    <row r="168" spans="1:7" ht="15" customHeight="1" x14ac:dyDescent="0.25">
      <c r="B168" s="81">
        <v>163</v>
      </c>
      <c r="C168" s="9">
        <v>9</v>
      </c>
      <c r="D168" s="9"/>
      <c r="E168" s="74">
        <f>HLOOKUP($E$6,'EDIT CP'!$E$8:$BT$247,B168,TRUE)</f>
        <v>0</v>
      </c>
      <c r="F168" s="74">
        <f>HLOOKUP($F$6,'EDIT CP'!$E$8:$BT$247,B168,TRUE)</f>
        <v>0</v>
      </c>
      <c r="G168" s="15">
        <f t="shared" si="8"/>
        <v>1</v>
      </c>
    </row>
    <row r="169" spans="1:7" ht="15" customHeight="1" x14ac:dyDescent="0.25">
      <c r="B169" s="81">
        <v>164</v>
      </c>
      <c r="C169" s="9">
        <v>10</v>
      </c>
      <c r="D169" s="14"/>
      <c r="E169" s="74">
        <f>HLOOKUP($E$6,'EDIT CP'!$E$8:$BT$247,B169,TRUE)</f>
        <v>0</v>
      </c>
      <c r="F169" s="74">
        <f>HLOOKUP($F$6,'EDIT CP'!$E$8:$BT$247,B169,TRUE)</f>
        <v>0</v>
      </c>
      <c r="G169" s="15">
        <f t="shared" si="8"/>
        <v>1</v>
      </c>
    </row>
    <row r="170" spans="1:7" ht="15" customHeight="1" x14ac:dyDescent="0.25">
      <c r="B170" s="81">
        <v>165</v>
      </c>
    </row>
    <row r="171" spans="1:7" ht="18.75" x14ac:dyDescent="0.3">
      <c r="B171" s="81">
        <v>166</v>
      </c>
      <c r="C171" s="9"/>
      <c r="D171" s="73" t="str">
        <f>MAPEL!D19</f>
        <v>Bahasa Jawa</v>
      </c>
      <c r="E171" s="17"/>
      <c r="F171" s="17"/>
      <c r="G171" s="17"/>
    </row>
    <row r="172" spans="1:7" ht="15" x14ac:dyDescent="0.25">
      <c r="B172" s="81">
        <v>167</v>
      </c>
      <c r="C172" s="9"/>
    </row>
    <row r="173" spans="1:7" ht="30" x14ac:dyDescent="0.25">
      <c r="B173" s="81">
        <v>168</v>
      </c>
      <c r="C173" s="31" t="s">
        <v>66</v>
      </c>
      <c r="D173" s="31" t="s">
        <v>22</v>
      </c>
      <c r="E173" s="33" t="s">
        <v>23</v>
      </c>
      <c r="F173" s="29" t="s">
        <v>24</v>
      </c>
      <c r="G173" s="31" t="s">
        <v>28</v>
      </c>
    </row>
    <row r="174" spans="1:7" ht="15" x14ac:dyDescent="0.25">
      <c r="B174" s="81">
        <v>169</v>
      </c>
      <c r="C174" s="32"/>
      <c r="D174" s="32"/>
      <c r="E174" s="33"/>
      <c r="F174" s="30"/>
      <c r="G174" s="32"/>
    </row>
    <row r="175" spans="1:7" ht="15" x14ac:dyDescent="0.25">
      <c r="B175" s="81">
        <v>170</v>
      </c>
      <c r="C175" s="9">
        <v>1</v>
      </c>
      <c r="D175" s="9">
        <v>1.1000000000000001</v>
      </c>
      <c r="E175" s="74" t="str">
        <f>HLOOKUP($E$6,'EDIT CP'!$E$8:$BT$247,B175,TRUE)</f>
        <v>menirukan secara lisan dan tulis teks deskriptif tentang anggota tubuh, pancaindra, wujud dan sifat benda, serta peristiwa alam.</v>
      </c>
      <c r="F175" s="74">
        <f>HLOOKUP($F$6,'EDIT CP'!$E$8:$BT$247,B175,TRUE)</f>
        <v>0</v>
      </c>
      <c r="G175" s="15">
        <f t="shared" ref="G175:G182" si="9">LEN(E175)</f>
        <v>128</v>
      </c>
    </row>
    <row r="176" spans="1:7" ht="15" x14ac:dyDescent="0.25">
      <c r="B176" s="81">
        <v>171</v>
      </c>
      <c r="C176" s="9">
        <v>2</v>
      </c>
      <c r="D176" s="9">
        <v>1.2</v>
      </c>
      <c r="E176" s="74" t="str">
        <f>HLOOKUP($E$6,'EDIT CP'!$E$8:$BT$247,B176,TRUE)</f>
        <v>mendengarkan, memahami, dan mengidentifikai teks perintah dan permintaan tentang kegiatan diri sendiri secara lisan dan tulis.</v>
      </c>
      <c r="F176" s="74">
        <f>HLOOKUP($F$6,'EDIT CP'!$E$8:$BT$247,B176,TRUE)</f>
        <v>0</v>
      </c>
      <c r="G176" s="15">
        <f t="shared" si="9"/>
        <v>126</v>
      </c>
    </row>
    <row r="177" spans="2:7" ht="15" x14ac:dyDescent="0.25">
      <c r="B177" s="81">
        <v>172</v>
      </c>
      <c r="C177" s="9">
        <v>3</v>
      </c>
      <c r="D177" s="9">
        <v>1.3</v>
      </c>
      <c r="E177" s="74" t="str">
        <f>HLOOKUP($E$6,'EDIT CP'!$E$8:$BT$247,B177,TRUE)</f>
        <v>melakukan perintah dan permintaan sederhana tentang kegiatan diri sendiri secara lisan dan tulis.</v>
      </c>
      <c r="F177" s="74">
        <f>HLOOKUP($F$6,'EDIT CP'!$E$8:$BT$247,B177,TRUE)</f>
        <v>0</v>
      </c>
      <c r="G177" s="15">
        <f t="shared" si="9"/>
        <v>97</v>
      </c>
    </row>
    <row r="178" spans="2:7" ht="15" x14ac:dyDescent="0.25">
      <c r="B178" s="81">
        <v>173</v>
      </c>
      <c r="C178" s="9">
        <v>4</v>
      </c>
      <c r="D178" s="9">
        <v>1.4</v>
      </c>
      <c r="E178" s="74">
        <f>HLOOKUP($E$6,'EDIT CP'!$E$8:$BT$247,B178,TRUE)</f>
        <v>0</v>
      </c>
      <c r="F178" s="74">
        <f>HLOOKUP($F$6,'EDIT CP'!$E$8:$BT$247,B178,TRUE)</f>
        <v>0</v>
      </c>
      <c r="G178" s="15">
        <f t="shared" si="9"/>
        <v>1</v>
      </c>
    </row>
    <row r="179" spans="2:7" ht="15" x14ac:dyDescent="0.25">
      <c r="B179" s="81">
        <v>174</v>
      </c>
      <c r="C179" s="9">
        <v>5</v>
      </c>
      <c r="D179" s="9">
        <v>1.5</v>
      </c>
      <c r="E179" s="74">
        <f>HLOOKUP($E$6,'EDIT CP'!$E$8:$BT$247,B179,TRUE)</f>
        <v>0</v>
      </c>
      <c r="F179" s="74">
        <f>HLOOKUP($F$6,'EDIT CP'!$E$8:$BT$247,B179,TRUE)</f>
        <v>0</v>
      </c>
      <c r="G179" s="15">
        <f t="shared" si="9"/>
        <v>1</v>
      </c>
    </row>
    <row r="180" spans="2:7" ht="15" x14ac:dyDescent="0.25">
      <c r="B180" s="81">
        <v>175</v>
      </c>
      <c r="C180" s="9">
        <v>6</v>
      </c>
      <c r="D180" s="9">
        <v>1.6</v>
      </c>
      <c r="E180" s="74">
        <f>HLOOKUP($E$6,'EDIT CP'!$E$8:$BT$247,B180,TRUE)</f>
        <v>0</v>
      </c>
      <c r="F180" s="74">
        <f>HLOOKUP($F$6,'EDIT CP'!$E$8:$BT$247,B180,TRUE)</f>
        <v>0</v>
      </c>
      <c r="G180" s="15">
        <f t="shared" si="9"/>
        <v>1</v>
      </c>
    </row>
    <row r="181" spans="2:7" ht="15" x14ac:dyDescent="0.25">
      <c r="B181" s="81">
        <v>176</v>
      </c>
      <c r="C181" s="9">
        <v>7</v>
      </c>
      <c r="D181" s="9">
        <v>1.7</v>
      </c>
      <c r="E181" s="74">
        <f>HLOOKUP($E$6,'EDIT CP'!$E$8:$BT$247,B181,TRUE)</f>
        <v>0</v>
      </c>
      <c r="F181" s="74">
        <f>HLOOKUP($F$6,'EDIT CP'!$E$8:$BT$247,B181,TRUE)</f>
        <v>0</v>
      </c>
      <c r="G181" s="15">
        <f t="shared" si="9"/>
        <v>1</v>
      </c>
    </row>
    <row r="182" spans="2:7" ht="15" x14ac:dyDescent="0.25">
      <c r="B182" s="81">
        <v>177</v>
      </c>
      <c r="C182" s="9">
        <v>8</v>
      </c>
      <c r="D182" s="9"/>
      <c r="E182" s="74">
        <f>HLOOKUP($E$6,'EDIT CP'!$E$8:$BT$247,B182,TRUE)</f>
        <v>0</v>
      </c>
      <c r="F182" s="74">
        <f>HLOOKUP($F$6,'EDIT CP'!$E$8:$BT$247,B182,TRUE)</f>
        <v>0</v>
      </c>
      <c r="G182" s="15">
        <f t="shared" si="9"/>
        <v>1</v>
      </c>
    </row>
    <row r="183" spans="2:7" ht="15" x14ac:dyDescent="0.25">
      <c r="B183" s="81">
        <v>178</v>
      </c>
      <c r="C183" s="9">
        <v>9</v>
      </c>
      <c r="D183" s="9"/>
      <c r="E183" s="74">
        <f>HLOOKUP($E$6,'EDIT CP'!$E$8:$BT$247,B183,TRUE)</f>
        <v>0</v>
      </c>
      <c r="F183" s="74">
        <f>HLOOKUP($F$6,'EDIT CP'!$E$8:$BT$247,B183,TRUE)</f>
        <v>0</v>
      </c>
      <c r="G183" s="15"/>
    </row>
    <row r="184" spans="2:7" ht="15" x14ac:dyDescent="0.25">
      <c r="B184" s="81">
        <v>179</v>
      </c>
      <c r="C184" s="9">
        <v>10</v>
      </c>
      <c r="D184" s="14"/>
      <c r="E184" s="74">
        <f>HLOOKUP($E$6,'EDIT CP'!$E$8:$BT$247,B184,TRUE)</f>
        <v>0</v>
      </c>
      <c r="F184" s="74">
        <f>HLOOKUP($F$6,'EDIT CP'!$E$8:$BT$247,B184,TRUE)</f>
        <v>0</v>
      </c>
      <c r="G184" s="14"/>
    </row>
    <row r="185" spans="2:7" ht="15" x14ac:dyDescent="0.25">
      <c r="B185" s="81">
        <v>180</v>
      </c>
    </row>
    <row r="186" spans="2:7" ht="18.75" x14ac:dyDescent="0.3">
      <c r="B186" s="81">
        <v>181</v>
      </c>
      <c r="C186" s="9"/>
      <c r="D186" s="73" t="str">
        <f>MAPEL!D20</f>
        <v>Mulok 2</v>
      </c>
      <c r="E186" s="17"/>
      <c r="F186" s="17"/>
      <c r="G186" s="17"/>
    </row>
    <row r="187" spans="2:7" ht="15" x14ac:dyDescent="0.25">
      <c r="B187" s="81">
        <v>182</v>
      </c>
      <c r="C187" s="9"/>
    </row>
    <row r="188" spans="2:7" ht="30" x14ac:dyDescent="0.25">
      <c r="B188" s="81">
        <v>183</v>
      </c>
      <c r="C188" s="31" t="s">
        <v>66</v>
      </c>
      <c r="D188" s="31" t="s">
        <v>22</v>
      </c>
      <c r="E188" s="33" t="s">
        <v>23</v>
      </c>
      <c r="F188" s="29" t="s">
        <v>24</v>
      </c>
      <c r="G188" s="31" t="s">
        <v>28</v>
      </c>
    </row>
    <row r="189" spans="2:7" ht="15" x14ac:dyDescent="0.25">
      <c r="B189" s="81">
        <v>184</v>
      </c>
      <c r="C189" s="32"/>
      <c r="D189" s="32"/>
      <c r="E189" s="33"/>
      <c r="F189" s="30"/>
      <c r="G189" s="32"/>
    </row>
    <row r="190" spans="2:7" ht="15" x14ac:dyDescent="0.25">
      <c r="B190" s="81">
        <v>185</v>
      </c>
      <c r="C190" s="9">
        <v>1</v>
      </c>
      <c r="D190" s="9">
        <v>1.1000000000000001</v>
      </c>
      <c r="E190" s="74">
        <f>HLOOKUP($E$6,'EDIT CP'!$E$8:$BT$247,B190,TRUE)</f>
        <v>0</v>
      </c>
      <c r="F190" s="74">
        <f>HLOOKUP($F$6,'EDIT CP'!$E$8:$BT$247,B190,TRUE)</f>
        <v>0</v>
      </c>
      <c r="G190" s="15">
        <f t="shared" ref="G190:G199" si="10">LEN(E190)</f>
        <v>1</v>
      </c>
    </row>
    <row r="191" spans="2:7" ht="15" x14ac:dyDescent="0.25">
      <c r="B191" s="81">
        <v>186</v>
      </c>
      <c r="C191" s="9">
        <v>2</v>
      </c>
      <c r="D191" s="9">
        <v>1.2</v>
      </c>
      <c r="E191" s="74">
        <f>HLOOKUP($E$6,'EDIT CP'!$E$8:$BT$247,B191,TRUE)</f>
        <v>0</v>
      </c>
      <c r="F191" s="74">
        <f>HLOOKUP($F$6,'EDIT CP'!$E$8:$BT$247,B191,TRUE)</f>
        <v>0</v>
      </c>
      <c r="G191" s="15">
        <f t="shared" si="10"/>
        <v>1</v>
      </c>
    </row>
    <row r="192" spans="2:7" ht="15" x14ac:dyDescent="0.25">
      <c r="B192" s="81">
        <v>187</v>
      </c>
      <c r="C192" s="9">
        <v>3</v>
      </c>
      <c r="D192" s="9">
        <v>1.3</v>
      </c>
      <c r="E192" s="74">
        <f>HLOOKUP($E$6,'EDIT CP'!$E$8:$BT$247,B192,TRUE)</f>
        <v>0</v>
      </c>
      <c r="F192" s="74">
        <f>HLOOKUP($F$6,'EDIT CP'!$E$8:$BT$247,B192,TRUE)</f>
        <v>0</v>
      </c>
      <c r="G192" s="15">
        <f t="shared" si="10"/>
        <v>1</v>
      </c>
    </row>
    <row r="193" spans="2:7" ht="15" x14ac:dyDescent="0.25">
      <c r="B193" s="81">
        <v>188</v>
      </c>
      <c r="C193" s="9">
        <v>4</v>
      </c>
      <c r="D193" s="9">
        <v>1.4</v>
      </c>
      <c r="E193" s="74">
        <f>HLOOKUP($E$6,'EDIT CP'!$E$8:$BT$247,B193,TRUE)</f>
        <v>0</v>
      </c>
      <c r="F193" s="74">
        <f>HLOOKUP($F$6,'EDIT CP'!$E$8:$BT$247,B193,TRUE)</f>
        <v>0</v>
      </c>
      <c r="G193" s="15">
        <f t="shared" si="10"/>
        <v>1</v>
      </c>
    </row>
    <row r="194" spans="2:7" ht="15" x14ac:dyDescent="0.25">
      <c r="B194" s="81">
        <v>189</v>
      </c>
      <c r="C194" s="9">
        <v>5</v>
      </c>
      <c r="D194" s="9">
        <v>1.5</v>
      </c>
      <c r="E194" s="74">
        <f>HLOOKUP($E$6,'EDIT CP'!$E$8:$BT$247,B194,TRUE)</f>
        <v>0</v>
      </c>
      <c r="F194" s="74">
        <f>HLOOKUP($F$6,'EDIT CP'!$E$8:$BT$247,B194,TRUE)</f>
        <v>0</v>
      </c>
      <c r="G194" s="15">
        <f t="shared" si="10"/>
        <v>1</v>
      </c>
    </row>
    <row r="195" spans="2:7" ht="15" x14ac:dyDescent="0.25">
      <c r="B195" s="81">
        <v>190</v>
      </c>
      <c r="C195" s="9">
        <v>6</v>
      </c>
      <c r="D195" s="9">
        <v>1.6</v>
      </c>
      <c r="E195" s="74">
        <f>HLOOKUP($E$6,'EDIT CP'!$E$8:$BT$247,B195,TRUE)</f>
        <v>0</v>
      </c>
      <c r="F195" s="74">
        <f>HLOOKUP($F$6,'EDIT CP'!$E$8:$BT$247,B195,TRUE)</f>
        <v>0</v>
      </c>
      <c r="G195" s="15">
        <f t="shared" si="10"/>
        <v>1</v>
      </c>
    </row>
    <row r="196" spans="2:7" ht="15" x14ac:dyDescent="0.25">
      <c r="B196" s="81">
        <v>191</v>
      </c>
      <c r="C196" s="9">
        <v>7</v>
      </c>
      <c r="D196" s="9">
        <v>1.7</v>
      </c>
      <c r="E196" s="74">
        <f>HLOOKUP($E$6,'EDIT CP'!$E$8:$BT$247,B196,TRUE)</f>
        <v>0</v>
      </c>
      <c r="F196" s="74">
        <f>HLOOKUP($F$6,'EDIT CP'!$E$8:$BT$247,B196,TRUE)</f>
        <v>0</v>
      </c>
      <c r="G196" s="15">
        <f t="shared" si="10"/>
        <v>1</v>
      </c>
    </row>
    <row r="197" spans="2:7" ht="15" x14ac:dyDescent="0.25">
      <c r="B197" s="81">
        <v>192</v>
      </c>
      <c r="C197" s="9">
        <v>8</v>
      </c>
      <c r="D197" s="9"/>
      <c r="E197" s="74">
        <f>HLOOKUP($E$6,'EDIT CP'!$E$8:$BT$247,B197,TRUE)</f>
        <v>0</v>
      </c>
      <c r="F197" s="74">
        <f>HLOOKUP($F$6,'EDIT CP'!$E$8:$BT$247,B197,TRUE)</f>
        <v>0</v>
      </c>
      <c r="G197" s="15">
        <f t="shared" si="10"/>
        <v>1</v>
      </c>
    </row>
    <row r="198" spans="2:7" ht="15" x14ac:dyDescent="0.25">
      <c r="B198" s="81">
        <v>193</v>
      </c>
      <c r="C198" s="9">
        <v>9</v>
      </c>
      <c r="D198" s="9"/>
      <c r="E198" s="74">
        <f>HLOOKUP($E$6,'EDIT CP'!$E$8:$BT$247,B198,TRUE)</f>
        <v>0</v>
      </c>
      <c r="F198" s="74">
        <f>HLOOKUP($F$6,'EDIT CP'!$E$8:$BT$247,B198,TRUE)</f>
        <v>0</v>
      </c>
      <c r="G198" s="15">
        <f t="shared" si="10"/>
        <v>1</v>
      </c>
    </row>
    <row r="199" spans="2:7" ht="15" x14ac:dyDescent="0.25">
      <c r="B199" s="81">
        <v>194</v>
      </c>
      <c r="C199" s="9">
        <v>10</v>
      </c>
      <c r="D199" s="14"/>
      <c r="E199" s="74">
        <f>HLOOKUP($E$6,'EDIT CP'!$E$8:$BT$247,B199,TRUE)</f>
        <v>0</v>
      </c>
      <c r="F199" s="74">
        <f>HLOOKUP($F$6,'EDIT CP'!$E$8:$BT$247,B199,TRUE)</f>
        <v>0</v>
      </c>
      <c r="G199" s="15">
        <f t="shared" si="10"/>
        <v>1</v>
      </c>
    </row>
    <row r="200" spans="2:7" ht="15" x14ac:dyDescent="0.25">
      <c r="B200" s="81">
        <v>195</v>
      </c>
    </row>
    <row r="201" spans="2:7" ht="18.75" x14ac:dyDescent="0.3">
      <c r="B201" s="81">
        <v>196</v>
      </c>
      <c r="C201" s="9"/>
      <c r="D201" s="73" t="str">
        <f>MAPEL!D21</f>
        <v>Mulok 3</v>
      </c>
      <c r="E201" s="17"/>
      <c r="F201" s="17"/>
      <c r="G201" s="17"/>
    </row>
    <row r="202" spans="2:7" ht="15" x14ac:dyDescent="0.25">
      <c r="B202" s="81">
        <v>197</v>
      </c>
      <c r="C202" s="9"/>
    </row>
    <row r="203" spans="2:7" ht="30" x14ac:dyDescent="0.25">
      <c r="B203" s="81">
        <v>198</v>
      </c>
      <c r="C203" s="31" t="s">
        <v>66</v>
      </c>
      <c r="D203" s="31" t="s">
        <v>22</v>
      </c>
      <c r="E203" s="33" t="s">
        <v>23</v>
      </c>
      <c r="F203" s="29" t="s">
        <v>24</v>
      </c>
      <c r="G203" s="31" t="s">
        <v>28</v>
      </c>
    </row>
    <row r="204" spans="2:7" ht="15" x14ac:dyDescent="0.25">
      <c r="B204" s="81">
        <v>199</v>
      </c>
      <c r="C204" s="32"/>
      <c r="D204" s="32"/>
      <c r="E204" s="33"/>
      <c r="F204" s="30"/>
      <c r="G204" s="32"/>
    </row>
    <row r="205" spans="2:7" ht="15" x14ac:dyDescent="0.25">
      <c r="B205" s="81">
        <v>200</v>
      </c>
      <c r="C205" s="9">
        <v>1</v>
      </c>
      <c r="D205" s="9">
        <v>1.1000000000000001</v>
      </c>
      <c r="E205" s="74">
        <f>HLOOKUP($E$6,'EDIT CP'!$E$8:$BT$247,B205,TRUE)</f>
        <v>0</v>
      </c>
      <c r="F205" s="74">
        <f>HLOOKUP($F$6,'EDIT CP'!$E$8:$BT$247,B205,TRUE)</f>
        <v>0</v>
      </c>
      <c r="G205" s="15">
        <f t="shared" ref="G205:G214" si="11">LEN(E205)</f>
        <v>1</v>
      </c>
    </row>
    <row r="206" spans="2:7" ht="15" x14ac:dyDescent="0.25">
      <c r="B206" s="81">
        <v>201</v>
      </c>
      <c r="C206" s="9">
        <v>2</v>
      </c>
      <c r="D206" s="9">
        <v>1.2</v>
      </c>
      <c r="E206" s="74">
        <f>HLOOKUP($E$6,'EDIT CP'!$E$8:$BT$247,B206,TRUE)</f>
        <v>0</v>
      </c>
      <c r="F206" s="74">
        <f>HLOOKUP($F$6,'EDIT CP'!$E$8:$BT$247,B206,TRUE)</f>
        <v>0</v>
      </c>
      <c r="G206" s="15">
        <f t="shared" si="11"/>
        <v>1</v>
      </c>
    </row>
    <row r="207" spans="2:7" ht="15" x14ac:dyDescent="0.25">
      <c r="B207" s="81">
        <v>202</v>
      </c>
      <c r="C207" s="9">
        <v>3</v>
      </c>
      <c r="D207" s="9">
        <v>1.3</v>
      </c>
      <c r="E207" s="74">
        <f>HLOOKUP($E$6,'EDIT CP'!$E$8:$BT$247,B207,TRUE)</f>
        <v>0</v>
      </c>
      <c r="F207" s="74">
        <f>HLOOKUP($F$6,'EDIT CP'!$E$8:$BT$247,B207,TRUE)</f>
        <v>0</v>
      </c>
      <c r="G207" s="15">
        <f t="shared" si="11"/>
        <v>1</v>
      </c>
    </row>
    <row r="208" spans="2:7" ht="15" x14ac:dyDescent="0.25">
      <c r="B208" s="81">
        <v>203</v>
      </c>
      <c r="C208" s="9">
        <v>4</v>
      </c>
      <c r="D208" s="9">
        <v>1.4</v>
      </c>
      <c r="E208" s="74">
        <f>HLOOKUP($E$6,'EDIT CP'!$E$8:$BT$247,B208,TRUE)</f>
        <v>0</v>
      </c>
      <c r="F208" s="74">
        <f>HLOOKUP($F$6,'EDIT CP'!$E$8:$BT$247,B208,TRUE)</f>
        <v>0</v>
      </c>
      <c r="G208" s="15">
        <f t="shared" si="11"/>
        <v>1</v>
      </c>
    </row>
    <row r="209" spans="2:7" ht="15" x14ac:dyDescent="0.25">
      <c r="B209" s="81">
        <v>204</v>
      </c>
      <c r="C209" s="9">
        <v>5</v>
      </c>
      <c r="D209" s="9">
        <v>1.5</v>
      </c>
      <c r="E209" s="74">
        <f>HLOOKUP($E$6,'EDIT CP'!$E$8:$BT$247,B209,TRUE)</f>
        <v>0</v>
      </c>
      <c r="F209" s="74">
        <f>HLOOKUP($F$6,'EDIT CP'!$E$8:$BT$247,B209,TRUE)</f>
        <v>0</v>
      </c>
      <c r="G209" s="15">
        <f t="shared" si="11"/>
        <v>1</v>
      </c>
    </row>
    <row r="210" spans="2:7" ht="15" x14ac:dyDescent="0.25">
      <c r="B210" s="81">
        <v>205</v>
      </c>
      <c r="C210" s="9">
        <v>6</v>
      </c>
      <c r="D210" s="9">
        <v>1.6</v>
      </c>
      <c r="E210" s="74">
        <f>HLOOKUP($E$6,'EDIT CP'!$E$8:$BT$247,B210,TRUE)</f>
        <v>0</v>
      </c>
      <c r="F210" s="74">
        <f>HLOOKUP($F$6,'EDIT CP'!$E$8:$BT$247,B210,TRUE)</f>
        <v>0</v>
      </c>
      <c r="G210" s="15">
        <f t="shared" si="11"/>
        <v>1</v>
      </c>
    </row>
    <row r="211" spans="2:7" ht="15" x14ac:dyDescent="0.25">
      <c r="B211" s="81">
        <v>206</v>
      </c>
      <c r="C211" s="9">
        <v>7</v>
      </c>
      <c r="D211" s="9">
        <v>1.7</v>
      </c>
      <c r="E211" s="74">
        <f>HLOOKUP($E$6,'EDIT CP'!$E$8:$BT$247,B211,TRUE)</f>
        <v>0</v>
      </c>
      <c r="F211" s="74">
        <f>HLOOKUP($F$6,'EDIT CP'!$E$8:$BT$247,B211,TRUE)</f>
        <v>0</v>
      </c>
      <c r="G211" s="15">
        <f t="shared" si="11"/>
        <v>1</v>
      </c>
    </row>
    <row r="212" spans="2:7" ht="15" x14ac:dyDescent="0.25">
      <c r="B212" s="81">
        <v>207</v>
      </c>
      <c r="C212" s="9">
        <v>8</v>
      </c>
      <c r="D212" s="9"/>
      <c r="E212" s="74">
        <f>HLOOKUP($E$6,'EDIT CP'!$E$8:$BT$247,B212,TRUE)</f>
        <v>0</v>
      </c>
      <c r="F212" s="74">
        <f>HLOOKUP($F$6,'EDIT CP'!$E$8:$BT$247,B212,TRUE)</f>
        <v>0</v>
      </c>
      <c r="G212" s="15">
        <f t="shared" si="11"/>
        <v>1</v>
      </c>
    </row>
    <row r="213" spans="2:7" ht="15" x14ac:dyDescent="0.25">
      <c r="B213" s="81">
        <v>208</v>
      </c>
      <c r="C213" s="9">
        <v>9</v>
      </c>
      <c r="D213" s="9"/>
      <c r="E213" s="74">
        <f>HLOOKUP($E$6,'EDIT CP'!$E$8:$BT$247,B213,TRUE)</f>
        <v>0</v>
      </c>
      <c r="F213" s="74">
        <f>HLOOKUP($F$6,'EDIT CP'!$E$8:$BT$247,B213,TRUE)</f>
        <v>0</v>
      </c>
      <c r="G213" s="15">
        <f t="shared" si="11"/>
        <v>1</v>
      </c>
    </row>
    <row r="214" spans="2:7" ht="15" x14ac:dyDescent="0.25">
      <c r="B214" s="81">
        <v>209</v>
      </c>
      <c r="C214" s="9">
        <v>10</v>
      </c>
      <c r="D214" s="14"/>
      <c r="E214" s="74">
        <f>HLOOKUP($E$6,'EDIT CP'!$E$8:$BT$247,B214,TRUE)</f>
        <v>0</v>
      </c>
      <c r="F214" s="74">
        <f>HLOOKUP($F$6,'EDIT CP'!$E$8:$BT$247,B214,TRUE)</f>
        <v>0</v>
      </c>
      <c r="G214" s="15">
        <f t="shared" si="11"/>
        <v>1</v>
      </c>
    </row>
    <row r="215" spans="2:7" ht="15" x14ac:dyDescent="0.25">
      <c r="B215" s="81">
        <v>210</v>
      </c>
    </row>
    <row r="216" spans="2:7" ht="18.75" x14ac:dyDescent="0.3">
      <c r="B216" s="81">
        <v>211</v>
      </c>
      <c r="C216" s="9"/>
      <c r="D216" s="73" t="str">
        <f>MAPEL!D22</f>
        <v>Mulok 4</v>
      </c>
      <c r="E216" s="17"/>
      <c r="F216" s="17"/>
      <c r="G216" s="17"/>
    </row>
    <row r="217" spans="2:7" ht="15" x14ac:dyDescent="0.25">
      <c r="B217" s="81">
        <v>212</v>
      </c>
      <c r="C217" s="9"/>
    </row>
    <row r="218" spans="2:7" ht="30" x14ac:dyDescent="0.25">
      <c r="B218" s="81">
        <v>213</v>
      </c>
      <c r="C218" s="31" t="s">
        <v>66</v>
      </c>
      <c r="D218" s="31" t="s">
        <v>22</v>
      </c>
      <c r="E218" s="33" t="s">
        <v>23</v>
      </c>
      <c r="F218" s="29" t="s">
        <v>24</v>
      </c>
      <c r="G218" s="31" t="s">
        <v>28</v>
      </c>
    </row>
    <row r="219" spans="2:7" ht="15" x14ac:dyDescent="0.25">
      <c r="B219" s="81">
        <v>214</v>
      </c>
      <c r="C219" s="32"/>
      <c r="D219" s="32"/>
      <c r="E219" s="33"/>
      <c r="F219" s="30"/>
      <c r="G219" s="32"/>
    </row>
    <row r="220" spans="2:7" ht="15" x14ac:dyDescent="0.25">
      <c r="B220" s="81">
        <v>215</v>
      </c>
      <c r="C220" s="9">
        <v>1</v>
      </c>
      <c r="D220" s="9">
        <v>1.1000000000000001</v>
      </c>
      <c r="E220" s="74">
        <f>HLOOKUP($E$6,'EDIT CP'!$E$8:$BT$247,B220,TRUE)</f>
        <v>0</v>
      </c>
      <c r="F220" s="74">
        <f>HLOOKUP($F$6,'EDIT CP'!$E$8:$BT$247,B220,TRUE)</f>
        <v>3</v>
      </c>
      <c r="G220" s="15">
        <f t="shared" ref="G220:G229" si="12">LEN(E220)</f>
        <v>1</v>
      </c>
    </row>
    <row r="221" spans="2:7" ht="15" x14ac:dyDescent="0.25">
      <c r="B221" s="81">
        <v>216</v>
      </c>
      <c r="C221" s="9">
        <v>2</v>
      </c>
      <c r="D221" s="9">
        <v>1.2</v>
      </c>
      <c r="E221" s="74">
        <f>HLOOKUP($E$6,'EDIT CP'!$E$8:$BT$247,B221,TRUE)</f>
        <v>0</v>
      </c>
      <c r="F221" s="74">
        <f>HLOOKUP($F$6,'EDIT CP'!$E$8:$BT$247,B221,TRUE)</f>
        <v>3</v>
      </c>
      <c r="G221" s="15">
        <f t="shared" si="12"/>
        <v>1</v>
      </c>
    </row>
    <row r="222" spans="2:7" ht="15" x14ac:dyDescent="0.25">
      <c r="B222" s="81">
        <v>217</v>
      </c>
      <c r="C222" s="9">
        <v>3</v>
      </c>
      <c r="D222" s="9">
        <v>1.3</v>
      </c>
      <c r="E222" s="74">
        <f>HLOOKUP($E$6,'EDIT CP'!$E$8:$BT$247,B222,TRUE)</f>
        <v>0</v>
      </c>
      <c r="F222" s="74">
        <f>HLOOKUP($F$6,'EDIT CP'!$E$8:$BT$247,B222,TRUE)</f>
        <v>3</v>
      </c>
      <c r="G222" s="15">
        <f t="shared" si="12"/>
        <v>1</v>
      </c>
    </row>
    <row r="223" spans="2:7" ht="15" x14ac:dyDescent="0.25">
      <c r="B223" s="81">
        <v>218</v>
      </c>
      <c r="C223" s="9">
        <v>4</v>
      </c>
      <c r="D223" s="9">
        <v>1.4</v>
      </c>
      <c r="E223" s="74">
        <f>HLOOKUP($E$6,'EDIT CP'!$E$8:$BT$247,B223,TRUE)</f>
        <v>0</v>
      </c>
      <c r="F223" s="74">
        <f>HLOOKUP($F$6,'EDIT CP'!$E$8:$BT$247,B223,TRUE)</f>
        <v>3</v>
      </c>
      <c r="G223" s="15">
        <f t="shared" si="12"/>
        <v>1</v>
      </c>
    </row>
    <row r="224" spans="2:7" ht="15" x14ac:dyDescent="0.25">
      <c r="B224" s="81">
        <v>219</v>
      </c>
      <c r="C224" s="9">
        <v>5</v>
      </c>
      <c r="D224" s="9">
        <v>1.5</v>
      </c>
      <c r="E224" s="74">
        <f>HLOOKUP($E$6,'EDIT CP'!$E$8:$BT$247,B224,TRUE)</f>
        <v>0</v>
      </c>
      <c r="F224" s="74">
        <f>HLOOKUP($F$6,'EDIT CP'!$E$8:$BT$247,B224,TRUE)</f>
        <v>3</v>
      </c>
      <c r="G224" s="15">
        <f t="shared" si="12"/>
        <v>1</v>
      </c>
    </row>
    <row r="225" spans="2:7" ht="15" x14ac:dyDescent="0.25">
      <c r="B225" s="81">
        <v>220</v>
      </c>
      <c r="C225" s="9">
        <v>6</v>
      </c>
      <c r="D225" s="9">
        <v>1.6</v>
      </c>
      <c r="E225" s="74">
        <f>HLOOKUP($E$6,'EDIT CP'!$E$8:$BT$247,B225,TRUE)</f>
        <v>0</v>
      </c>
      <c r="F225" s="74">
        <f>HLOOKUP($F$6,'EDIT CP'!$E$8:$BT$247,B225,TRUE)</f>
        <v>3</v>
      </c>
      <c r="G225" s="15">
        <f t="shared" si="12"/>
        <v>1</v>
      </c>
    </row>
    <row r="226" spans="2:7" ht="15" x14ac:dyDescent="0.25">
      <c r="B226" s="81">
        <v>221</v>
      </c>
      <c r="C226" s="9">
        <v>7</v>
      </c>
      <c r="D226" s="9">
        <v>1.7</v>
      </c>
      <c r="E226" s="74">
        <f>HLOOKUP($E$6,'EDIT CP'!$E$8:$BT$247,B226,TRUE)</f>
        <v>0</v>
      </c>
      <c r="F226" s="74">
        <f>HLOOKUP($F$6,'EDIT CP'!$E$8:$BT$247,B226,TRUE)</f>
        <v>0</v>
      </c>
      <c r="G226" s="15">
        <f t="shared" si="12"/>
        <v>1</v>
      </c>
    </row>
    <row r="227" spans="2:7" ht="15" x14ac:dyDescent="0.25">
      <c r="B227" s="81">
        <v>222</v>
      </c>
      <c r="C227" s="9">
        <v>8</v>
      </c>
      <c r="D227" s="9"/>
      <c r="E227" s="74">
        <f>HLOOKUP($E$6,'EDIT CP'!$E$8:$BT$247,B227,TRUE)</f>
        <v>0</v>
      </c>
      <c r="F227" s="74">
        <f>HLOOKUP($F$6,'EDIT CP'!$E$8:$BT$247,B227,TRUE)</f>
        <v>0</v>
      </c>
      <c r="G227" s="15">
        <f t="shared" si="12"/>
        <v>1</v>
      </c>
    </row>
    <row r="228" spans="2:7" ht="15" x14ac:dyDescent="0.25">
      <c r="B228" s="81">
        <v>223</v>
      </c>
      <c r="C228" s="9">
        <v>9</v>
      </c>
      <c r="D228" s="9"/>
      <c r="E228" s="74">
        <f>HLOOKUP($E$6,'EDIT CP'!$E$8:$BT$247,B228,TRUE)</f>
        <v>0</v>
      </c>
      <c r="F228" s="74">
        <f>HLOOKUP($F$6,'EDIT CP'!$E$8:$BT$247,B228,TRUE)</f>
        <v>0</v>
      </c>
      <c r="G228" s="15">
        <f t="shared" si="12"/>
        <v>1</v>
      </c>
    </row>
    <row r="229" spans="2:7" ht="15" x14ac:dyDescent="0.25">
      <c r="B229" s="81">
        <v>224</v>
      </c>
      <c r="C229" s="9">
        <v>10</v>
      </c>
      <c r="D229" s="14"/>
      <c r="E229" s="74">
        <f>HLOOKUP($E$6,'EDIT CP'!$E$8:$BT$247,B229,TRUE)</f>
        <v>0</v>
      </c>
      <c r="F229" s="74">
        <f>HLOOKUP($F$6,'EDIT CP'!$E$8:$BT$247,B229,TRUE)</f>
        <v>0</v>
      </c>
      <c r="G229" s="15">
        <f t="shared" si="12"/>
        <v>1</v>
      </c>
    </row>
    <row r="230" spans="2:7" ht="15" x14ac:dyDescent="0.25">
      <c r="B230" s="81">
        <v>225</v>
      </c>
    </row>
    <row r="231" spans="2:7" ht="18.75" x14ac:dyDescent="0.3">
      <c r="B231" s="81">
        <v>226</v>
      </c>
      <c r="C231" s="9"/>
      <c r="D231" s="73" t="str">
        <f>MAPEL!D23</f>
        <v>Mulok 5</v>
      </c>
      <c r="E231" s="17"/>
      <c r="F231" s="17"/>
      <c r="G231" s="17"/>
    </row>
    <row r="232" spans="2:7" ht="15" x14ac:dyDescent="0.25">
      <c r="B232" s="81">
        <v>227</v>
      </c>
      <c r="C232" s="9"/>
    </row>
    <row r="233" spans="2:7" ht="30" x14ac:dyDescent="0.25">
      <c r="B233" s="81">
        <v>228</v>
      </c>
      <c r="C233" s="31" t="s">
        <v>66</v>
      </c>
      <c r="D233" s="31" t="s">
        <v>22</v>
      </c>
      <c r="E233" s="33" t="s">
        <v>23</v>
      </c>
      <c r="F233" s="29" t="s">
        <v>24</v>
      </c>
      <c r="G233" s="31" t="s">
        <v>28</v>
      </c>
    </row>
    <row r="234" spans="2:7" ht="15" x14ac:dyDescent="0.25">
      <c r="B234" s="81">
        <v>229</v>
      </c>
      <c r="C234" s="32"/>
      <c r="D234" s="32"/>
      <c r="E234" s="33"/>
      <c r="F234" s="30"/>
      <c r="G234" s="32"/>
    </row>
    <row r="235" spans="2:7" ht="15" x14ac:dyDescent="0.25">
      <c r="B235" s="81">
        <v>230</v>
      </c>
      <c r="C235" s="9">
        <v>1</v>
      </c>
      <c r="D235" s="9">
        <v>1.1000000000000001</v>
      </c>
      <c r="E235" s="74">
        <f>HLOOKUP($E$6,'EDIT CP'!$E$8:$BT$247,B235,TRUE)</f>
        <v>0</v>
      </c>
      <c r="F235" s="74">
        <f>HLOOKUP($F$6,'EDIT CP'!$E$8:$BT$247,B235,TRUE)</f>
        <v>3</v>
      </c>
      <c r="G235" s="15">
        <f t="shared" ref="G235:G244" si="13">LEN(E235)</f>
        <v>1</v>
      </c>
    </row>
    <row r="236" spans="2:7" ht="15" x14ac:dyDescent="0.25">
      <c r="B236" s="81">
        <v>231</v>
      </c>
      <c r="C236" s="9">
        <v>2</v>
      </c>
      <c r="D236" s="9">
        <v>1.2</v>
      </c>
      <c r="E236" s="74">
        <f>HLOOKUP($E$6,'EDIT CP'!$E$8:$BT$247,B236,TRUE)</f>
        <v>0</v>
      </c>
      <c r="F236" s="74">
        <f>HLOOKUP($F$6,'EDIT CP'!$E$8:$BT$247,B236,TRUE)</f>
        <v>3</v>
      </c>
      <c r="G236" s="15">
        <f t="shared" si="13"/>
        <v>1</v>
      </c>
    </row>
    <row r="237" spans="2:7" ht="15" x14ac:dyDescent="0.25">
      <c r="B237" s="81">
        <v>232</v>
      </c>
      <c r="C237" s="9">
        <v>3</v>
      </c>
      <c r="D237" s="9">
        <v>1.3</v>
      </c>
      <c r="E237" s="74">
        <f>HLOOKUP($E$6,'EDIT CP'!$E$8:$BT$247,B237,TRUE)</f>
        <v>0</v>
      </c>
      <c r="F237" s="74">
        <f>HLOOKUP($F$6,'EDIT CP'!$E$8:$BT$247,B237,TRUE)</f>
        <v>3</v>
      </c>
      <c r="G237" s="15">
        <f t="shared" si="13"/>
        <v>1</v>
      </c>
    </row>
    <row r="238" spans="2:7" ht="15" x14ac:dyDescent="0.25">
      <c r="B238" s="81">
        <v>233</v>
      </c>
      <c r="C238" s="9">
        <v>4</v>
      </c>
      <c r="D238" s="9">
        <v>1.4</v>
      </c>
      <c r="E238" s="74">
        <f>HLOOKUP($E$6,'EDIT CP'!$E$8:$BT$247,B238,TRUE)</f>
        <v>0</v>
      </c>
      <c r="F238" s="74">
        <f>HLOOKUP($F$6,'EDIT CP'!$E$8:$BT$247,B238,TRUE)</f>
        <v>3</v>
      </c>
      <c r="G238" s="15">
        <f t="shared" si="13"/>
        <v>1</v>
      </c>
    </row>
    <row r="239" spans="2:7" ht="15" x14ac:dyDescent="0.25">
      <c r="B239" s="81">
        <v>234</v>
      </c>
      <c r="C239" s="9">
        <v>5</v>
      </c>
      <c r="D239" s="9">
        <v>1.5</v>
      </c>
      <c r="E239" s="74">
        <f>HLOOKUP($E$6,'EDIT CP'!$E$8:$BT$247,B239,TRUE)</f>
        <v>0</v>
      </c>
      <c r="F239" s="74">
        <f>HLOOKUP($F$6,'EDIT CP'!$E$8:$BT$247,B239,TRUE)</f>
        <v>3</v>
      </c>
      <c r="G239" s="15">
        <f t="shared" si="13"/>
        <v>1</v>
      </c>
    </row>
    <row r="240" spans="2:7" ht="15" x14ac:dyDescent="0.25">
      <c r="B240" s="81">
        <v>235</v>
      </c>
      <c r="C240" s="9">
        <v>6</v>
      </c>
      <c r="D240" s="9">
        <v>1.6</v>
      </c>
      <c r="E240" s="74">
        <f>HLOOKUP($E$6,'EDIT CP'!$E$8:$BT$247,B240,TRUE)</f>
        <v>0</v>
      </c>
      <c r="F240" s="74">
        <f>HLOOKUP($F$6,'EDIT CP'!$E$8:$BT$247,B240,TRUE)</f>
        <v>3</v>
      </c>
      <c r="G240" s="15">
        <f t="shared" si="13"/>
        <v>1</v>
      </c>
    </row>
    <row r="241" spans="2:7" ht="15" x14ac:dyDescent="0.25">
      <c r="B241" s="81">
        <v>236</v>
      </c>
      <c r="C241" s="9">
        <v>7</v>
      </c>
      <c r="D241" s="9">
        <v>1.7</v>
      </c>
      <c r="E241" s="74">
        <f>HLOOKUP($E$6,'EDIT CP'!$E$8:$BT$247,B241,TRUE)</f>
        <v>0</v>
      </c>
      <c r="F241" s="74">
        <f>HLOOKUP($F$6,'EDIT CP'!$E$8:$BT$247,B241,TRUE)</f>
        <v>0</v>
      </c>
      <c r="G241" s="15">
        <f t="shared" si="13"/>
        <v>1</v>
      </c>
    </row>
    <row r="242" spans="2:7" ht="15" x14ac:dyDescent="0.25">
      <c r="B242" s="81">
        <v>237</v>
      </c>
      <c r="C242" s="9">
        <v>8</v>
      </c>
      <c r="D242" s="9"/>
      <c r="E242" s="74">
        <f>HLOOKUP($E$6,'EDIT CP'!$E$8:$BT$247,B242,TRUE)</f>
        <v>0</v>
      </c>
      <c r="F242" s="74">
        <f>HLOOKUP($F$6,'EDIT CP'!$E$8:$BT$247,B242,TRUE)</f>
        <v>0</v>
      </c>
      <c r="G242" s="15">
        <f t="shared" si="13"/>
        <v>1</v>
      </c>
    </row>
    <row r="243" spans="2:7" ht="15" x14ac:dyDescent="0.25">
      <c r="B243" s="81">
        <v>238</v>
      </c>
      <c r="C243" s="9">
        <v>9</v>
      </c>
      <c r="D243" s="9"/>
      <c r="E243" s="74">
        <f>HLOOKUP($E$6,'EDIT CP'!$E$8:$BT$247,B243,TRUE)</f>
        <v>0</v>
      </c>
      <c r="F243" s="74">
        <f>HLOOKUP($F$6,'EDIT CP'!$E$8:$BT$247,B243,TRUE)</f>
        <v>0</v>
      </c>
      <c r="G243" s="15">
        <f t="shared" si="13"/>
        <v>1</v>
      </c>
    </row>
    <row r="244" spans="2:7" ht="15" x14ac:dyDescent="0.25">
      <c r="B244" s="81">
        <v>239</v>
      </c>
      <c r="C244" s="9">
        <v>10</v>
      </c>
      <c r="D244" s="14"/>
      <c r="E244" s="74">
        <f>HLOOKUP($E$6,'EDIT CP'!$E$8:$BT$247,B244,TRUE)</f>
        <v>0</v>
      </c>
      <c r="F244" s="74">
        <f>HLOOKUP($F$6,'EDIT CP'!$E$8:$BT$247,B244,TRUE)</f>
        <v>0</v>
      </c>
      <c r="G244" s="15">
        <f t="shared" si="13"/>
        <v>1</v>
      </c>
    </row>
    <row r="245" spans="2:7" ht="15" x14ac:dyDescent="0.25"/>
    <row r="246" spans="2:7" ht="15" x14ac:dyDescent="0.25"/>
    <row r="247" spans="2:7" ht="15" x14ac:dyDescent="0.25"/>
    <row r="248" spans="2:7" ht="15" x14ac:dyDescent="0.25"/>
    <row r="249" spans="2:7" ht="15" x14ac:dyDescent="0.25"/>
    <row r="250" spans="2:7" ht="15" x14ac:dyDescent="0.25"/>
    <row r="251" spans="2:7" ht="15" x14ac:dyDescent="0.25"/>
    <row r="252" spans="2:7" ht="15" x14ac:dyDescent="0.25"/>
    <row r="253" spans="2:7" ht="15" x14ac:dyDescent="0.25"/>
    <row r="254" spans="2:7" ht="15" x14ac:dyDescent="0.25"/>
    <row r="255" spans="2:7" ht="15" x14ac:dyDescent="0.25"/>
    <row r="256" spans="2:7"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sheetData>
  <mergeCells count="37">
    <mergeCell ref="G83:G84"/>
    <mergeCell ref="D81:H81"/>
    <mergeCell ref="D66:H66"/>
    <mergeCell ref="C68:C69"/>
    <mergeCell ref="D68:D69"/>
    <mergeCell ref="E68:E69"/>
    <mergeCell ref="F68:F69"/>
    <mergeCell ref="G68:G69"/>
    <mergeCell ref="C83:C84"/>
    <mergeCell ref="D83:D84"/>
    <mergeCell ref="E83:E84"/>
    <mergeCell ref="F83:F84"/>
    <mergeCell ref="G53:G54"/>
    <mergeCell ref="D51:H51"/>
    <mergeCell ref="C38:C39"/>
    <mergeCell ref="D38:D39"/>
    <mergeCell ref="E38:E39"/>
    <mergeCell ref="F38:F39"/>
    <mergeCell ref="G38:G39"/>
    <mergeCell ref="C53:C54"/>
    <mergeCell ref="D53:D54"/>
    <mergeCell ref="E53:E54"/>
    <mergeCell ref="F53:F54"/>
    <mergeCell ref="D36:H36"/>
    <mergeCell ref="G23:G24"/>
    <mergeCell ref="D21:H21"/>
    <mergeCell ref="C23:C24"/>
    <mergeCell ref="D23:D24"/>
    <mergeCell ref="E23:E24"/>
    <mergeCell ref="F23:F24"/>
    <mergeCell ref="C4:H4"/>
    <mergeCell ref="D5:H5"/>
    <mergeCell ref="C7:C8"/>
    <mergeCell ref="D7:D8"/>
    <mergeCell ref="E7:E8"/>
    <mergeCell ref="F7:F8"/>
    <mergeCell ref="G7:G8"/>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247"/>
  <sheetViews>
    <sheetView showGridLines="0" showRowColHeaders="0" zoomScale="90" zoomScaleNormal="90" workbookViewId="0">
      <pane xSplit="3" ySplit="6" topLeftCell="D7" activePane="bottomRight" state="frozen"/>
      <selection pane="topRight" activeCell="D1" sqref="D1"/>
      <selection pane="bottomLeft" activeCell="A6" sqref="A6"/>
      <selection pane="bottomRight"/>
    </sheetView>
  </sheetViews>
  <sheetFormatPr defaultColWidth="0" defaultRowHeight="15" zeroHeight="1" x14ac:dyDescent="0.25"/>
  <cols>
    <col min="1" max="1" width="30.140625" customWidth="1"/>
    <col min="2" max="2" width="2" customWidth="1"/>
    <col min="3" max="3" width="6.42578125" hidden="1" customWidth="1"/>
    <col min="4" max="4" width="5.7109375" customWidth="1"/>
    <col min="5" max="5" width="5.5703125" customWidth="1"/>
    <col min="6" max="6" width="46.85546875" customWidth="1"/>
    <col min="7" max="7" width="17" customWidth="1"/>
    <col min="8" max="8" width="9.140625" customWidth="1"/>
    <col min="9" max="9" width="2.28515625" customWidth="1"/>
    <col min="10" max="10" width="5.85546875" customWidth="1"/>
    <col min="11" max="11" width="48.140625" customWidth="1"/>
    <col min="12" max="12" width="16.85546875" customWidth="1"/>
    <col min="13" max="13" width="9.140625" customWidth="1"/>
    <col min="14" max="14" width="3.7109375" customWidth="1"/>
    <col min="15" max="15" width="2.7109375" customWidth="1"/>
    <col min="16" max="16" width="5.7109375" hidden="1" customWidth="1"/>
    <col min="17" max="17" width="7.5703125" hidden="1" customWidth="1"/>
    <col min="18" max="18" width="49.140625" hidden="1" customWidth="1"/>
    <col min="19" max="19" width="21" hidden="1" customWidth="1"/>
    <col min="20" max="20" width="9.140625" hidden="1" customWidth="1"/>
    <col min="21" max="21" width="3" hidden="1" customWidth="1"/>
    <col min="22" max="22" width="7.5703125" hidden="1" customWidth="1"/>
    <col min="23" max="23" width="46.28515625" hidden="1" customWidth="1"/>
    <col min="24" max="24" width="16" hidden="1" customWidth="1"/>
    <col min="25" max="25" width="9.140625" hidden="1" customWidth="1"/>
    <col min="26" max="26" width="3.7109375" hidden="1" customWidth="1"/>
    <col min="27" max="27" width="2.7109375" hidden="1" customWidth="1"/>
    <col min="28" max="28" width="5.7109375" hidden="1" customWidth="1"/>
    <col min="29" max="29" width="7.5703125" hidden="1" customWidth="1"/>
    <col min="30" max="30" width="38.28515625" hidden="1" customWidth="1"/>
    <col min="31" max="31" width="19.140625" hidden="1" customWidth="1"/>
    <col min="32" max="32" width="9.140625" hidden="1" customWidth="1"/>
    <col min="33" max="33" width="3" hidden="1" customWidth="1"/>
    <col min="34" max="34" width="7.5703125" hidden="1" customWidth="1"/>
    <col min="35" max="35" width="38" hidden="1" customWidth="1"/>
    <col min="36" max="36" width="17.28515625" hidden="1" customWidth="1"/>
    <col min="37" max="37" width="9.140625" hidden="1" customWidth="1"/>
    <col min="38" max="38" width="3.7109375" hidden="1" customWidth="1"/>
    <col min="39" max="39" width="2.7109375" hidden="1" customWidth="1"/>
    <col min="40" max="40" width="5.7109375" hidden="1" customWidth="1"/>
    <col min="41" max="41" width="7.5703125" hidden="1" customWidth="1"/>
    <col min="42" max="42" width="47.5703125" hidden="1" customWidth="1"/>
    <col min="43" max="43" width="16.85546875" hidden="1" customWidth="1"/>
    <col min="44" max="44" width="9.140625" hidden="1" customWidth="1"/>
    <col min="45" max="45" width="3" hidden="1" customWidth="1"/>
    <col min="46" max="46" width="7.5703125" hidden="1" customWidth="1"/>
    <col min="47" max="47" width="50.28515625" hidden="1" customWidth="1"/>
    <col min="48" max="48" width="16.28515625" hidden="1" customWidth="1"/>
    <col min="49" max="50" width="9.140625" hidden="1" customWidth="1"/>
    <col min="51" max="51" width="5.7109375" hidden="1" customWidth="1"/>
    <col min="52" max="52" width="7.5703125" hidden="1" customWidth="1"/>
    <col min="53" max="53" width="47.7109375" hidden="1" customWidth="1"/>
    <col min="54" max="54" width="17.28515625" hidden="1" customWidth="1"/>
    <col min="55" max="55" width="9.140625" hidden="1" customWidth="1"/>
    <col min="56" max="56" width="3" hidden="1" customWidth="1"/>
    <col min="57" max="57" width="7.5703125" hidden="1" customWidth="1"/>
    <col min="58" max="58" width="45.85546875" hidden="1" customWidth="1"/>
    <col min="59" max="59" width="17.140625" hidden="1" customWidth="1"/>
    <col min="60" max="60" width="9.140625" hidden="1" customWidth="1"/>
    <col min="61" max="61" width="3.7109375" hidden="1" customWidth="1"/>
    <col min="62" max="62" width="2.7109375" hidden="1" customWidth="1"/>
    <col min="63" max="63" width="5.7109375" hidden="1" customWidth="1"/>
    <col min="64" max="64" width="7.5703125" hidden="1" customWidth="1"/>
    <col min="65" max="65" width="38" hidden="1" customWidth="1"/>
    <col min="66" max="66" width="18.85546875" hidden="1" customWidth="1"/>
    <col min="67" max="67" width="9.140625" hidden="1" customWidth="1"/>
    <col min="68" max="68" width="3" hidden="1" customWidth="1"/>
    <col min="69" max="69" width="7.5703125" hidden="1" customWidth="1"/>
    <col min="70" max="70" width="38" hidden="1" customWidth="1"/>
    <col min="71" max="71" width="18.140625" hidden="1" customWidth="1"/>
    <col min="72" max="72" width="9.140625" hidden="1" customWidth="1"/>
    <col min="73" max="73" width="9.140625" customWidth="1"/>
    <col min="74" max="16384" width="9.140625" hidden="1"/>
  </cols>
  <sheetData>
    <row r="1" spans="1:72" ht="39.75" customHeight="1" x14ac:dyDescent="0.25">
      <c r="A1" s="1" t="s">
        <v>1246</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row>
    <row r="2" spans="1:72" ht="7.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row>
    <row r="3" spans="1:72" ht="7.5" hidden="1" customHeight="1" x14ac:dyDescent="0.25">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row>
    <row r="4" spans="1:72" ht="12.75" hidden="1" customHeight="1" x14ac:dyDescent="0.25">
      <c r="A4" s="3"/>
      <c r="B4" s="7"/>
      <c r="C4" s="7"/>
      <c r="D4" s="324">
        <f>IF(HOME!$E$8="I",1,0)</f>
        <v>1</v>
      </c>
      <c r="E4" s="324">
        <f>IF(HOME!$E$8="I",1,0)</f>
        <v>1</v>
      </c>
      <c r="F4" s="324">
        <f>IF(HOME!$E$8="I",1,0)</f>
        <v>1</v>
      </c>
      <c r="G4" s="324">
        <f>IF(HOME!$E$8="I",1,0)</f>
        <v>1</v>
      </c>
      <c r="H4" s="324">
        <f>IF(HOME!$E$8="I",1,0)</f>
        <v>1</v>
      </c>
      <c r="I4" s="324">
        <f>IF(HOME!$E$8="I",1,0)</f>
        <v>1</v>
      </c>
      <c r="J4" s="324">
        <f>IF(HOME!$E$8="I",1,0)</f>
        <v>1</v>
      </c>
      <c r="K4" s="324">
        <f>IF(HOME!$E$8="I",1,0)</f>
        <v>1</v>
      </c>
      <c r="L4" s="324">
        <f>IF(HOME!$E$8="I",1,0)</f>
        <v>1</v>
      </c>
      <c r="M4" s="324">
        <f>IF(HOME!$E$8="I",1,0)</f>
        <v>1</v>
      </c>
      <c r="N4" s="324">
        <f>IF(HOME!$E$8="I",1,0)</f>
        <v>1</v>
      </c>
      <c r="O4" s="324">
        <f>IF(HOME!$E$8="I",1,0)</f>
        <v>1</v>
      </c>
      <c r="P4" s="324">
        <f>IF(HOME!$E$8="II",2,0)</f>
        <v>0</v>
      </c>
      <c r="Q4" s="324">
        <f>IF(HOME!$E$8="II",2,0)</f>
        <v>0</v>
      </c>
      <c r="R4" s="324">
        <f>IF(HOME!$E$8="II",2,0)</f>
        <v>0</v>
      </c>
      <c r="S4" s="324">
        <f>IF(HOME!$E$8="II",2,0)</f>
        <v>0</v>
      </c>
      <c r="T4" s="324">
        <f>IF(HOME!$E$8="II",2,0)</f>
        <v>0</v>
      </c>
      <c r="U4" s="324">
        <f>IF(HOME!$E$8="II",2,0)</f>
        <v>0</v>
      </c>
      <c r="V4" s="324">
        <f>IF(HOME!$E$8="II",2,0)</f>
        <v>0</v>
      </c>
      <c r="W4" s="324">
        <f>IF(HOME!$E$8="II",2,0)</f>
        <v>0</v>
      </c>
      <c r="X4" s="324">
        <f>IF(HOME!$E$8="II",2,0)</f>
        <v>0</v>
      </c>
      <c r="Y4" s="324">
        <f>IF(HOME!$E$8="II",2,0)</f>
        <v>0</v>
      </c>
      <c r="Z4" s="324">
        <f>IF(HOME!$E$8="II",2,0)</f>
        <v>0</v>
      </c>
      <c r="AA4" s="324">
        <f>IF(HOME!$E$8="II",2,0)</f>
        <v>0</v>
      </c>
      <c r="AB4" s="324">
        <f>IF(HOME!$E$8="III",3,0)</f>
        <v>0</v>
      </c>
      <c r="AC4" s="324">
        <f>IF(HOME!$E$8="III",3,0)</f>
        <v>0</v>
      </c>
      <c r="AD4" s="324">
        <f>IF(HOME!$E$8="III",3,0)</f>
        <v>0</v>
      </c>
      <c r="AE4" s="324">
        <f>IF(HOME!$E$8="III",3,0)</f>
        <v>0</v>
      </c>
      <c r="AF4" s="324">
        <f>IF(HOME!$E$8="III",3,0)</f>
        <v>0</v>
      </c>
      <c r="AG4" s="324">
        <f>IF(HOME!$E$8="III",3,0)</f>
        <v>0</v>
      </c>
      <c r="AH4" s="324">
        <f>IF(HOME!$E$8="III",3,0)</f>
        <v>0</v>
      </c>
      <c r="AI4" s="324">
        <f>IF(HOME!$E$8="III",3,0)</f>
        <v>0</v>
      </c>
      <c r="AJ4" s="324">
        <f>IF(HOME!$E$8="III",3,0)</f>
        <v>0</v>
      </c>
      <c r="AK4" s="324">
        <f>IF(HOME!$E$8="III",3,0)</f>
        <v>0</v>
      </c>
      <c r="AL4" s="324">
        <f>IF(HOME!$E$8="III",3,0)</f>
        <v>0</v>
      </c>
      <c r="AM4" s="324">
        <f>IF(HOME!$E$8="III",3,0)</f>
        <v>0</v>
      </c>
      <c r="AN4" s="324">
        <f>IF(HOME!$E$8="IV",4,0)</f>
        <v>0</v>
      </c>
      <c r="AO4" s="324">
        <f>IF(HOME!$E$8="IV",4,0)</f>
        <v>0</v>
      </c>
      <c r="AP4" s="324">
        <f>IF(HOME!$E$8="IV",4,0)</f>
        <v>0</v>
      </c>
      <c r="AQ4" s="324">
        <f>IF(HOME!$E$8="IV",4,0)</f>
        <v>0</v>
      </c>
      <c r="AR4" s="324">
        <f>IF(HOME!$E$8="IV",4,0)</f>
        <v>0</v>
      </c>
      <c r="AS4" s="324">
        <f>IF(HOME!$E$8="IV",4,0)</f>
        <v>0</v>
      </c>
      <c r="AT4" s="324">
        <f>IF(HOME!$E$8="IV",4,0)</f>
        <v>0</v>
      </c>
      <c r="AU4" s="324">
        <f>IF(HOME!$E$8="IV",4,0)</f>
        <v>0</v>
      </c>
      <c r="AV4" s="324">
        <f>IF(HOME!$E$8="IV",4,0)</f>
        <v>0</v>
      </c>
      <c r="AW4" s="324">
        <f>IF(HOME!$E$8="IV",4,0)</f>
        <v>0</v>
      </c>
      <c r="AX4" s="324">
        <f>IF(HOME!$E$8="IV",4,0)</f>
        <v>0</v>
      </c>
      <c r="AY4" s="324">
        <f>IF(HOME!$E$8="V",5,0)</f>
        <v>0</v>
      </c>
      <c r="AZ4" s="324">
        <f>IF(HOME!$E$8="V",5,0)</f>
        <v>0</v>
      </c>
      <c r="BA4" s="324">
        <f>IF(HOME!$E$8="V",5,0)</f>
        <v>0</v>
      </c>
      <c r="BB4" s="324">
        <f>IF(HOME!$E$8="V",5,0)</f>
        <v>0</v>
      </c>
      <c r="BC4" s="324">
        <f>IF(HOME!$E$8="V",5,0)</f>
        <v>0</v>
      </c>
      <c r="BD4" s="324">
        <f>IF(HOME!$E$8="V",5,0)</f>
        <v>0</v>
      </c>
      <c r="BE4" s="324">
        <f>IF(HOME!$E$8="V",5,0)</f>
        <v>0</v>
      </c>
      <c r="BF4" s="324">
        <f>IF(HOME!$E$8="V",5,0)</f>
        <v>0</v>
      </c>
      <c r="BG4" s="324">
        <f>IF(HOME!$E$8="V",5,0)</f>
        <v>0</v>
      </c>
      <c r="BH4" s="324">
        <f>IF(HOME!$E$8="V",5,0)</f>
        <v>0</v>
      </c>
      <c r="BI4" s="324">
        <f>IF(HOME!$E$8="V",5,0)</f>
        <v>0</v>
      </c>
      <c r="BJ4" s="324">
        <f>IF(HOME!$E$8="V",5,0)</f>
        <v>0</v>
      </c>
      <c r="BK4" s="324">
        <f>IF(HOME!$E$8="VI",6,0)</f>
        <v>0</v>
      </c>
      <c r="BL4" s="324">
        <f>IF(HOME!$E$8="VI",6,0)</f>
        <v>0</v>
      </c>
      <c r="BM4" s="324">
        <f>IF(HOME!$E$8="VI",6,0)</f>
        <v>0</v>
      </c>
      <c r="BN4" s="324">
        <f>IF(HOME!$E$8="VI",6,0)</f>
        <v>0</v>
      </c>
      <c r="BO4" s="324">
        <f>IF(HOME!$E$8="VI",6,0)</f>
        <v>0</v>
      </c>
      <c r="BP4" s="324">
        <f>IF(HOME!$E$8="VI",6,0)</f>
        <v>0</v>
      </c>
      <c r="BQ4" s="324">
        <f>IF(HOME!$E$8="VI",6,0)</f>
        <v>0</v>
      </c>
      <c r="BR4" s="324">
        <f>IF(HOME!$E$8="VI",6,0)</f>
        <v>0</v>
      </c>
      <c r="BS4" s="324">
        <f>IF(HOME!$E$8="VI",6,0)</f>
        <v>0</v>
      </c>
      <c r="BT4" s="324">
        <f>IF(HOME!$E$8="VI",6,0)</f>
        <v>0</v>
      </c>
    </row>
    <row r="5" spans="1:72" ht="24.75" customHeight="1" x14ac:dyDescent="0.25">
      <c r="A5" s="3"/>
      <c r="B5" s="7"/>
      <c r="C5" s="134"/>
      <c r="D5" s="460" t="s">
        <v>175</v>
      </c>
      <c r="E5" s="460"/>
      <c r="F5" s="460"/>
      <c r="G5" s="460"/>
      <c r="H5" s="460"/>
      <c r="I5" s="460"/>
      <c r="J5" s="460"/>
      <c r="K5" s="460"/>
      <c r="L5" s="460"/>
      <c r="M5" s="460"/>
      <c r="P5" s="460" t="s">
        <v>682</v>
      </c>
      <c r="Q5" s="460"/>
      <c r="R5" s="460"/>
      <c r="S5" s="460"/>
      <c r="T5" s="460"/>
      <c r="U5" s="460"/>
      <c r="V5" s="460"/>
      <c r="W5" s="460"/>
      <c r="X5" s="460"/>
      <c r="Y5" s="460"/>
      <c r="AB5" s="460" t="s">
        <v>684</v>
      </c>
      <c r="AC5" s="460"/>
      <c r="AD5" s="460"/>
      <c r="AE5" s="460"/>
      <c r="AF5" s="460"/>
      <c r="AG5" s="460"/>
      <c r="AH5" s="460"/>
      <c r="AI5" s="460"/>
      <c r="AJ5" s="460"/>
      <c r="AK5" s="460"/>
      <c r="AN5" s="460" t="s">
        <v>176</v>
      </c>
      <c r="AO5" s="460"/>
      <c r="AP5" s="460"/>
      <c r="AQ5" s="460"/>
      <c r="AR5" s="460"/>
      <c r="AS5" s="460"/>
      <c r="AT5" s="460"/>
      <c r="AU5" s="460"/>
      <c r="AV5" s="460"/>
      <c r="AW5" s="460"/>
      <c r="AY5" s="460" t="s">
        <v>685</v>
      </c>
      <c r="AZ5" s="460"/>
      <c r="BA5" s="460"/>
      <c r="BB5" s="460"/>
      <c r="BC5" s="460"/>
      <c r="BD5" s="460"/>
      <c r="BE5" s="460"/>
      <c r="BF5" s="460"/>
      <c r="BG5" s="460"/>
      <c r="BH5" s="460"/>
      <c r="BK5" s="460" t="s">
        <v>687</v>
      </c>
      <c r="BL5" s="460"/>
      <c r="BM5" s="460"/>
      <c r="BN5" s="460"/>
      <c r="BO5" s="460"/>
      <c r="BP5" s="460"/>
      <c r="BQ5" s="460"/>
      <c r="BR5" s="460"/>
      <c r="BS5" s="460"/>
      <c r="BT5" s="460"/>
    </row>
    <row r="6" spans="1:72" ht="17.25" customHeight="1" x14ac:dyDescent="0.25">
      <c r="A6" s="3"/>
      <c r="B6" s="7"/>
      <c r="C6" s="134"/>
      <c r="D6" s="469" t="s">
        <v>758</v>
      </c>
      <c r="E6" s="469"/>
      <c r="F6" s="469"/>
      <c r="G6" s="469"/>
      <c r="H6" s="469"/>
      <c r="I6" s="470" t="s">
        <v>759</v>
      </c>
      <c r="J6" s="470"/>
      <c r="K6" s="470"/>
      <c r="L6" s="470"/>
      <c r="M6" s="470"/>
      <c r="P6" s="469" t="s">
        <v>758</v>
      </c>
      <c r="Q6" s="469"/>
      <c r="R6" s="469"/>
      <c r="S6" s="469"/>
      <c r="T6" s="469"/>
      <c r="U6" s="470" t="s">
        <v>759</v>
      </c>
      <c r="V6" s="470"/>
      <c r="W6" s="470"/>
      <c r="X6" s="470"/>
      <c r="Y6" s="470"/>
      <c r="AB6" s="469" t="s">
        <v>758</v>
      </c>
      <c r="AC6" s="469"/>
      <c r="AD6" s="469"/>
      <c r="AE6" s="469"/>
      <c r="AF6" s="469"/>
      <c r="AG6" s="470" t="s">
        <v>759</v>
      </c>
      <c r="AH6" s="470"/>
      <c r="AI6" s="470"/>
      <c r="AJ6" s="470"/>
      <c r="AK6" s="470"/>
      <c r="AN6" s="469" t="s">
        <v>758</v>
      </c>
      <c r="AO6" s="469"/>
      <c r="AP6" s="469"/>
      <c r="AQ6" s="469"/>
      <c r="AR6" s="469"/>
      <c r="AS6" s="470" t="s">
        <v>759</v>
      </c>
      <c r="AT6" s="470"/>
      <c r="AU6" s="470"/>
      <c r="AV6" s="470"/>
      <c r="AW6" s="470"/>
      <c r="AY6" s="469" t="s">
        <v>758</v>
      </c>
      <c r="AZ6" s="469"/>
      <c r="BA6" s="469"/>
      <c r="BB6" s="469"/>
      <c r="BC6" s="469"/>
      <c r="BD6" s="470" t="s">
        <v>759</v>
      </c>
      <c r="BE6" s="470"/>
      <c r="BF6" s="470"/>
      <c r="BG6" s="470"/>
      <c r="BH6" s="470"/>
      <c r="BK6" s="469" t="s">
        <v>758</v>
      </c>
      <c r="BL6" s="469"/>
      <c r="BM6" s="469"/>
      <c r="BN6" s="469"/>
      <c r="BO6" s="469"/>
      <c r="BP6" s="470" t="s">
        <v>759</v>
      </c>
      <c r="BQ6" s="470"/>
      <c r="BR6" s="470"/>
      <c r="BS6" s="470"/>
      <c r="BT6" s="470"/>
    </row>
    <row r="7" spans="1:72" ht="18.75" x14ac:dyDescent="0.25">
      <c r="A7" s="3"/>
      <c r="B7" s="7"/>
      <c r="C7" s="134"/>
      <c r="D7" s="28"/>
      <c r="E7" s="467" t="s">
        <v>34</v>
      </c>
      <c r="F7" s="467"/>
      <c r="G7" s="467"/>
      <c r="H7" s="467"/>
      <c r="I7" s="467"/>
      <c r="J7" s="467"/>
      <c r="K7" s="467"/>
      <c r="L7" s="467"/>
      <c r="M7" s="467"/>
    </row>
    <row r="8" spans="1:72" s="78" customFormat="1" ht="15" hidden="1" customHeight="1" x14ac:dyDescent="0.25">
      <c r="A8" s="3"/>
      <c r="B8" s="77"/>
      <c r="C8" s="81">
        <v>1</v>
      </c>
      <c r="D8" s="19"/>
      <c r="E8" s="19"/>
      <c r="F8" s="19">
        <v>111</v>
      </c>
      <c r="G8" s="19">
        <v>112</v>
      </c>
      <c r="H8" s="19"/>
      <c r="I8" s="19"/>
      <c r="J8" s="19"/>
      <c r="K8" s="19">
        <v>121</v>
      </c>
      <c r="L8" s="19">
        <v>122</v>
      </c>
      <c r="M8" s="19"/>
      <c r="R8" s="78">
        <v>211</v>
      </c>
      <c r="S8" s="78">
        <v>212</v>
      </c>
      <c r="W8" s="78">
        <v>221</v>
      </c>
      <c r="X8" s="78">
        <v>222</v>
      </c>
      <c r="AD8" s="78">
        <v>311</v>
      </c>
      <c r="AE8" s="78">
        <v>312</v>
      </c>
      <c r="AI8" s="78">
        <v>321</v>
      </c>
      <c r="AJ8" s="78">
        <v>322</v>
      </c>
      <c r="AP8" s="78">
        <v>411</v>
      </c>
      <c r="AQ8" s="78">
        <v>412</v>
      </c>
      <c r="AU8" s="78">
        <v>421</v>
      </c>
      <c r="AV8" s="78">
        <v>422</v>
      </c>
      <c r="BA8" s="78">
        <v>511</v>
      </c>
      <c r="BB8" s="78">
        <v>512</v>
      </c>
      <c r="BF8" s="78">
        <v>521</v>
      </c>
      <c r="BG8" s="78">
        <v>522</v>
      </c>
      <c r="BM8" s="78">
        <v>611</v>
      </c>
      <c r="BN8" s="78">
        <v>612</v>
      </c>
      <c r="BR8" s="78">
        <v>621</v>
      </c>
      <c r="BS8" s="78">
        <v>622</v>
      </c>
    </row>
    <row r="9" spans="1:72" ht="15" customHeight="1" x14ac:dyDescent="0.25">
      <c r="A9" s="3"/>
      <c r="B9" s="7"/>
      <c r="C9" s="81">
        <v>2</v>
      </c>
      <c r="D9" s="462" t="s">
        <v>66</v>
      </c>
      <c r="E9" s="462" t="s">
        <v>1211</v>
      </c>
      <c r="F9" s="464" t="s">
        <v>1212</v>
      </c>
      <c r="G9" s="465" t="s">
        <v>673</v>
      </c>
      <c r="H9" s="462" t="s">
        <v>683</v>
      </c>
      <c r="I9" s="36"/>
      <c r="J9" s="462" t="s">
        <v>1211</v>
      </c>
      <c r="K9" s="464" t="s">
        <v>1212</v>
      </c>
      <c r="L9" s="465" t="s">
        <v>673</v>
      </c>
      <c r="M9" s="462" t="s">
        <v>683</v>
      </c>
      <c r="P9" s="462" t="s">
        <v>66</v>
      </c>
      <c r="Q9" s="462" t="s">
        <v>1211</v>
      </c>
      <c r="R9" s="464" t="s">
        <v>1212</v>
      </c>
      <c r="S9" s="465" t="s">
        <v>673</v>
      </c>
      <c r="T9" s="462" t="s">
        <v>683</v>
      </c>
      <c r="U9" s="11"/>
      <c r="V9" s="462" t="s">
        <v>1211</v>
      </c>
      <c r="W9" s="464" t="s">
        <v>1212</v>
      </c>
      <c r="X9" s="465" t="s">
        <v>673</v>
      </c>
      <c r="Y9" s="462" t="s">
        <v>683</v>
      </c>
      <c r="AB9" s="462" t="s">
        <v>66</v>
      </c>
      <c r="AC9" s="462" t="s">
        <v>1211</v>
      </c>
      <c r="AD9" s="464" t="s">
        <v>1212</v>
      </c>
      <c r="AE9" s="465" t="s">
        <v>673</v>
      </c>
      <c r="AF9" s="462" t="s">
        <v>683</v>
      </c>
      <c r="AG9" s="11"/>
      <c r="AH9" s="462" t="s">
        <v>1211</v>
      </c>
      <c r="AI9" s="464" t="s">
        <v>1212</v>
      </c>
      <c r="AJ9" s="465" t="s">
        <v>673</v>
      </c>
      <c r="AK9" s="462" t="s">
        <v>683</v>
      </c>
      <c r="AN9" s="462" t="s">
        <v>66</v>
      </c>
      <c r="AO9" s="462" t="s">
        <v>1211</v>
      </c>
      <c r="AP9" s="464" t="s">
        <v>1212</v>
      </c>
      <c r="AQ9" s="465" t="s">
        <v>673</v>
      </c>
      <c r="AR9" s="462" t="s">
        <v>683</v>
      </c>
      <c r="AS9" s="11"/>
      <c r="AT9" s="462" t="s">
        <v>1211</v>
      </c>
      <c r="AU9" s="464" t="s">
        <v>1212</v>
      </c>
      <c r="AV9" s="465" t="s">
        <v>673</v>
      </c>
      <c r="AW9" s="462" t="s">
        <v>683</v>
      </c>
      <c r="AY9" s="462" t="s">
        <v>66</v>
      </c>
      <c r="AZ9" s="462" t="s">
        <v>1211</v>
      </c>
      <c r="BA9" s="464" t="s">
        <v>1212</v>
      </c>
      <c r="BB9" s="465" t="s">
        <v>673</v>
      </c>
      <c r="BC9" s="462" t="s">
        <v>683</v>
      </c>
      <c r="BD9" s="11"/>
      <c r="BE9" s="462" t="s">
        <v>1211</v>
      </c>
      <c r="BF9" s="464" t="s">
        <v>1212</v>
      </c>
      <c r="BG9" s="465" t="s">
        <v>673</v>
      </c>
      <c r="BH9" s="462" t="s">
        <v>683</v>
      </c>
      <c r="BK9" s="462" t="s">
        <v>66</v>
      </c>
      <c r="BL9" s="462" t="s">
        <v>1211</v>
      </c>
      <c r="BM9" s="464" t="s">
        <v>1212</v>
      </c>
      <c r="BN9" s="465" t="s">
        <v>673</v>
      </c>
      <c r="BO9" s="462" t="s">
        <v>683</v>
      </c>
      <c r="BP9" s="11"/>
      <c r="BQ9" s="462" t="s">
        <v>1211</v>
      </c>
      <c r="BR9" s="464" t="s">
        <v>1212</v>
      </c>
      <c r="BS9" s="465" t="s">
        <v>673</v>
      </c>
      <c r="BT9" s="462" t="s">
        <v>683</v>
      </c>
    </row>
    <row r="10" spans="1:72" x14ac:dyDescent="0.25">
      <c r="A10" s="3"/>
      <c r="B10" s="7"/>
      <c r="C10" s="81">
        <v>3</v>
      </c>
      <c r="D10" s="463"/>
      <c r="E10" s="463"/>
      <c r="F10" s="464"/>
      <c r="G10" s="466"/>
      <c r="H10" s="463"/>
      <c r="I10" s="28"/>
      <c r="J10" s="463"/>
      <c r="K10" s="464"/>
      <c r="L10" s="466"/>
      <c r="M10" s="463"/>
      <c r="P10" s="463"/>
      <c r="Q10" s="463"/>
      <c r="R10" s="464"/>
      <c r="S10" s="466"/>
      <c r="T10" s="463"/>
      <c r="V10" s="463"/>
      <c r="W10" s="464"/>
      <c r="X10" s="466"/>
      <c r="Y10" s="463"/>
      <c r="AB10" s="463"/>
      <c r="AC10" s="463"/>
      <c r="AD10" s="464"/>
      <c r="AE10" s="466"/>
      <c r="AF10" s="463"/>
      <c r="AH10" s="463"/>
      <c r="AI10" s="464"/>
      <c r="AJ10" s="466"/>
      <c r="AK10" s="463"/>
      <c r="AN10" s="463"/>
      <c r="AO10" s="463"/>
      <c r="AP10" s="464"/>
      <c r="AQ10" s="466"/>
      <c r="AR10" s="463"/>
      <c r="AT10" s="463"/>
      <c r="AU10" s="464"/>
      <c r="AV10" s="466"/>
      <c r="AW10" s="463"/>
      <c r="AY10" s="463"/>
      <c r="AZ10" s="463"/>
      <c r="BA10" s="464"/>
      <c r="BB10" s="466"/>
      <c r="BC10" s="463"/>
      <c r="BE10" s="463"/>
      <c r="BF10" s="464"/>
      <c r="BG10" s="466"/>
      <c r="BH10" s="463"/>
      <c r="BK10" s="463"/>
      <c r="BL10" s="463"/>
      <c r="BM10" s="464"/>
      <c r="BN10" s="466"/>
      <c r="BO10" s="463"/>
      <c r="BQ10" s="463"/>
      <c r="BR10" s="464"/>
      <c r="BS10" s="466"/>
      <c r="BT10" s="463"/>
    </row>
    <row r="11" spans="1:72" ht="105" x14ac:dyDescent="0.25">
      <c r="A11" s="3"/>
      <c r="B11" s="7"/>
      <c r="C11" s="81">
        <v>4</v>
      </c>
      <c r="D11" s="9">
        <v>1</v>
      </c>
      <c r="E11" s="9">
        <v>1.1000000000000001</v>
      </c>
      <c r="F11" s="16" t="s">
        <v>977</v>
      </c>
      <c r="G11" s="9" t="s">
        <v>674</v>
      </c>
      <c r="H11" s="15">
        <f>LEN(F11)</f>
        <v>125</v>
      </c>
      <c r="I11" s="28"/>
      <c r="J11" s="9">
        <v>1.6</v>
      </c>
      <c r="K11" s="16" t="s">
        <v>976</v>
      </c>
      <c r="L11" s="9" t="s">
        <v>760</v>
      </c>
      <c r="M11" s="15">
        <f>LEN(K11)</f>
        <v>106</v>
      </c>
      <c r="P11" s="9">
        <v>1</v>
      </c>
      <c r="Q11" s="9"/>
      <c r="R11" s="16" t="s">
        <v>1018</v>
      </c>
      <c r="S11" s="9" t="s">
        <v>1017</v>
      </c>
      <c r="T11" s="15">
        <f t="shared" ref="T11:T20" si="0">LEN(R11)</f>
        <v>152</v>
      </c>
      <c r="V11" s="9"/>
      <c r="W11" s="16" t="s">
        <v>1026</v>
      </c>
      <c r="X11" s="9"/>
      <c r="Y11" s="15">
        <f>LEN(W11)</f>
        <v>97</v>
      </c>
      <c r="AB11" s="9">
        <v>1</v>
      </c>
      <c r="AC11" s="9"/>
      <c r="AD11" s="16"/>
      <c r="AE11" s="9"/>
      <c r="AF11" s="15">
        <f t="shared" ref="AF11:AF20" si="1">LEN(AD11)</f>
        <v>0</v>
      </c>
      <c r="AH11" s="9"/>
      <c r="AI11" s="16"/>
      <c r="AJ11" s="9"/>
      <c r="AK11" s="15">
        <f t="shared" ref="AK11:AK20" si="2">LEN(AI11)</f>
        <v>0</v>
      </c>
      <c r="AN11" s="9">
        <v>1</v>
      </c>
      <c r="AO11" s="9">
        <v>4.0999999999999996</v>
      </c>
      <c r="AP11" s="16" t="s">
        <v>1074</v>
      </c>
      <c r="AQ11" s="9">
        <v>4</v>
      </c>
      <c r="AR11" s="15">
        <f>LEN(AP11)</f>
        <v>168</v>
      </c>
      <c r="AT11" s="9">
        <v>4.5999999999999996</v>
      </c>
      <c r="AU11" s="16" t="s">
        <v>1075</v>
      </c>
      <c r="AV11" s="9">
        <v>4</v>
      </c>
      <c r="AW11" s="15">
        <f>LEN(AU11)</f>
        <v>190</v>
      </c>
      <c r="AY11" s="9">
        <v>1</v>
      </c>
      <c r="AZ11" s="9"/>
      <c r="BA11" s="16" t="s">
        <v>1149</v>
      </c>
      <c r="BB11" s="9"/>
      <c r="BC11" s="15">
        <f t="shared" ref="BC11:BC20" si="3">LEN(BA11)</f>
        <v>191</v>
      </c>
      <c r="BE11" s="9"/>
      <c r="BF11" s="16" t="s">
        <v>1154</v>
      </c>
      <c r="BG11" s="9"/>
      <c r="BH11" s="15">
        <f>LEN(BF11)</f>
        <v>121</v>
      </c>
      <c r="BK11" s="9">
        <v>1</v>
      </c>
      <c r="BL11" s="9"/>
      <c r="BM11" s="16"/>
      <c r="BN11" s="9"/>
      <c r="BO11" s="15">
        <f t="shared" ref="BO11:BO20" si="4">LEN(BM11)</f>
        <v>0</v>
      </c>
      <c r="BQ11" s="9"/>
      <c r="BR11" s="16"/>
      <c r="BS11" s="9"/>
      <c r="BT11" s="15">
        <f>LEN(BR11)</f>
        <v>0</v>
      </c>
    </row>
    <row r="12" spans="1:72" ht="120" customHeight="1" x14ac:dyDescent="0.25">
      <c r="A12" s="3"/>
      <c r="B12" s="7"/>
      <c r="C12" s="81">
        <v>5</v>
      </c>
      <c r="D12" s="9">
        <v>2</v>
      </c>
      <c r="E12" s="9">
        <v>1.2</v>
      </c>
      <c r="F12" s="136" t="s">
        <v>860</v>
      </c>
      <c r="G12" s="9" t="s">
        <v>675</v>
      </c>
      <c r="H12" s="15">
        <f>LEN(F12)</f>
        <v>99</v>
      </c>
      <c r="I12" s="28"/>
      <c r="J12" s="9">
        <v>1.7</v>
      </c>
      <c r="K12" s="16" t="s">
        <v>979</v>
      </c>
      <c r="L12" s="9" t="s">
        <v>761</v>
      </c>
      <c r="M12" s="15">
        <f>LEN(K12)</f>
        <v>190</v>
      </c>
      <c r="P12" s="9">
        <v>2</v>
      </c>
      <c r="Q12" s="9"/>
      <c r="R12" s="16" t="s">
        <v>1020</v>
      </c>
      <c r="S12" s="9" t="s">
        <v>1019</v>
      </c>
      <c r="T12" s="15">
        <f t="shared" si="0"/>
        <v>120</v>
      </c>
      <c r="V12" s="9"/>
      <c r="W12" s="16" t="s">
        <v>1027</v>
      </c>
      <c r="X12" s="9"/>
      <c r="Y12" s="15">
        <f t="shared" ref="Y12:Y20" si="5">LEN(W12)</f>
        <v>106</v>
      </c>
      <c r="AB12" s="9">
        <v>2</v>
      </c>
      <c r="AC12" s="9"/>
      <c r="AD12" s="16"/>
      <c r="AE12" s="9"/>
      <c r="AF12" s="15">
        <f t="shared" si="1"/>
        <v>0</v>
      </c>
      <c r="AH12" s="9"/>
      <c r="AI12" s="16"/>
      <c r="AJ12" s="9"/>
      <c r="AK12" s="15">
        <f t="shared" si="2"/>
        <v>0</v>
      </c>
      <c r="AN12" s="9">
        <v>2</v>
      </c>
      <c r="AO12" s="9">
        <v>4.2</v>
      </c>
      <c r="AP12" s="12" t="s">
        <v>1076</v>
      </c>
      <c r="AQ12" s="9">
        <v>3</v>
      </c>
      <c r="AR12" s="15">
        <f>LEN(AP12)</f>
        <v>191</v>
      </c>
      <c r="AT12" s="9">
        <v>4.7</v>
      </c>
      <c r="AU12" s="16" t="s">
        <v>1077</v>
      </c>
      <c r="AV12" s="9">
        <v>3</v>
      </c>
      <c r="AW12" s="15">
        <f>LEN(AU12)</f>
        <v>162</v>
      </c>
      <c r="AY12" s="9">
        <v>2</v>
      </c>
      <c r="AZ12" s="9"/>
      <c r="BA12" s="16" t="s">
        <v>1150</v>
      </c>
      <c r="BB12" s="9"/>
      <c r="BC12" s="15">
        <f t="shared" si="3"/>
        <v>154</v>
      </c>
      <c r="BE12" s="9"/>
      <c r="BF12" s="16" t="s">
        <v>1155</v>
      </c>
      <c r="BG12" s="9"/>
      <c r="BH12" s="15">
        <f t="shared" ref="BH12:BH20" si="6">LEN(BF12)</f>
        <v>102</v>
      </c>
      <c r="BK12" s="9">
        <v>2</v>
      </c>
      <c r="BL12" s="9"/>
      <c r="BM12" s="16"/>
      <c r="BN12" s="9"/>
      <c r="BO12" s="15">
        <f t="shared" si="4"/>
        <v>0</v>
      </c>
      <c r="BQ12" s="9"/>
      <c r="BR12" s="16"/>
      <c r="BS12" s="9"/>
      <c r="BT12" s="15">
        <f t="shared" ref="BT12:BT20" si="7">LEN(BR12)</f>
        <v>0</v>
      </c>
    </row>
    <row r="13" spans="1:72" ht="75" x14ac:dyDescent="0.25">
      <c r="A13" s="3"/>
      <c r="B13" s="7"/>
      <c r="C13" s="81">
        <v>6</v>
      </c>
      <c r="D13" s="9">
        <v>3</v>
      </c>
      <c r="E13" s="9">
        <v>1.3</v>
      </c>
      <c r="F13" s="16" t="s">
        <v>978</v>
      </c>
      <c r="G13" s="9" t="s">
        <v>676</v>
      </c>
      <c r="H13" s="15">
        <f>LEN(F13)</f>
        <v>193</v>
      </c>
      <c r="I13" s="28"/>
      <c r="J13" s="9">
        <v>1.8</v>
      </c>
      <c r="K13" s="16" t="s">
        <v>982</v>
      </c>
      <c r="L13" s="9" t="s">
        <v>762</v>
      </c>
      <c r="M13" s="15">
        <f>LEN(K13)</f>
        <v>179</v>
      </c>
      <c r="P13" s="9">
        <v>3</v>
      </c>
      <c r="Q13" s="9"/>
      <c r="R13" s="16" t="s">
        <v>1022</v>
      </c>
      <c r="S13" s="9" t="s">
        <v>1021</v>
      </c>
      <c r="T13" s="15">
        <f t="shared" si="0"/>
        <v>148</v>
      </c>
      <c r="V13" s="9"/>
      <c r="W13" s="16" t="s">
        <v>1210</v>
      </c>
      <c r="X13" s="9"/>
      <c r="Y13" s="15">
        <f t="shared" si="5"/>
        <v>161</v>
      </c>
      <c r="AB13" s="9">
        <v>3</v>
      </c>
      <c r="AC13" s="9"/>
      <c r="AD13" s="16"/>
      <c r="AE13" s="9"/>
      <c r="AF13" s="15">
        <f t="shared" si="1"/>
        <v>0</v>
      </c>
      <c r="AH13" s="9"/>
      <c r="AI13" s="16"/>
      <c r="AJ13" s="9"/>
      <c r="AK13" s="15">
        <f t="shared" si="2"/>
        <v>0</v>
      </c>
      <c r="AN13" s="9">
        <v>3</v>
      </c>
      <c r="AO13" s="9">
        <v>4.3</v>
      </c>
      <c r="AP13" s="16" t="s">
        <v>897</v>
      </c>
      <c r="AQ13" s="9">
        <v>3</v>
      </c>
      <c r="AR13" s="15">
        <f>LEN(AP13)</f>
        <v>174</v>
      </c>
      <c r="AT13" s="9">
        <v>4.8</v>
      </c>
      <c r="AU13" s="16" t="s">
        <v>1078</v>
      </c>
      <c r="AV13" s="9">
        <v>3</v>
      </c>
      <c r="AW13" s="15">
        <f>LEN(AU13)</f>
        <v>171</v>
      </c>
      <c r="AY13" s="9">
        <v>3</v>
      </c>
      <c r="AZ13" s="9"/>
      <c r="BA13" s="16" t="s">
        <v>1151</v>
      </c>
      <c r="BB13" s="9"/>
      <c r="BC13" s="15">
        <f t="shared" si="3"/>
        <v>183</v>
      </c>
      <c r="BE13" s="9"/>
      <c r="BF13" s="16" t="s">
        <v>1156</v>
      </c>
      <c r="BG13" s="9"/>
      <c r="BH13" s="15">
        <f t="shared" si="6"/>
        <v>86</v>
      </c>
      <c r="BK13" s="9">
        <v>3</v>
      </c>
      <c r="BL13" s="9"/>
      <c r="BM13" s="16"/>
      <c r="BN13" s="9"/>
      <c r="BO13" s="15">
        <f t="shared" si="4"/>
        <v>0</v>
      </c>
      <c r="BQ13" s="9"/>
      <c r="BR13" s="16"/>
      <c r="BS13" s="9"/>
      <c r="BT13" s="15">
        <f t="shared" si="7"/>
        <v>0</v>
      </c>
    </row>
    <row r="14" spans="1:72" ht="75" x14ac:dyDescent="0.25">
      <c r="A14" s="3"/>
      <c r="B14" s="7"/>
      <c r="C14" s="81">
        <v>7</v>
      </c>
      <c r="D14" s="9">
        <v>4</v>
      </c>
      <c r="E14" s="9">
        <v>1.4</v>
      </c>
      <c r="F14" s="16" t="s">
        <v>980</v>
      </c>
      <c r="G14" s="9" t="s">
        <v>677</v>
      </c>
      <c r="H14" s="15">
        <f>LEN(F14)</f>
        <v>125</v>
      </c>
      <c r="I14" s="28"/>
      <c r="J14" s="9">
        <v>1.9</v>
      </c>
      <c r="K14" s="16" t="s">
        <v>981</v>
      </c>
      <c r="L14" s="9" t="s">
        <v>763</v>
      </c>
      <c r="M14" s="15">
        <f>LEN(K14)</f>
        <v>144</v>
      </c>
      <c r="P14" s="9">
        <v>4</v>
      </c>
      <c r="Q14" s="9"/>
      <c r="R14" s="16" t="s">
        <v>1023</v>
      </c>
      <c r="S14" s="9" t="s">
        <v>1024</v>
      </c>
      <c r="T14" s="15">
        <f t="shared" si="0"/>
        <v>122</v>
      </c>
      <c r="V14" s="9"/>
      <c r="W14" s="16" t="s">
        <v>1028</v>
      </c>
      <c r="X14" s="9"/>
      <c r="Y14" s="15">
        <f t="shared" si="5"/>
        <v>178</v>
      </c>
      <c r="AB14" s="9">
        <v>4</v>
      </c>
      <c r="AC14" s="9"/>
      <c r="AD14" s="16"/>
      <c r="AE14" s="9"/>
      <c r="AF14" s="15">
        <f t="shared" si="1"/>
        <v>0</v>
      </c>
      <c r="AH14" s="9"/>
      <c r="AI14" s="16"/>
      <c r="AJ14" s="9"/>
      <c r="AK14" s="15">
        <f t="shared" si="2"/>
        <v>0</v>
      </c>
      <c r="AN14" s="9">
        <v>4</v>
      </c>
      <c r="AO14" s="9">
        <v>4.4000000000000004</v>
      </c>
      <c r="AP14" s="16" t="s">
        <v>898</v>
      </c>
      <c r="AQ14" s="9">
        <v>4</v>
      </c>
      <c r="AR14" s="15">
        <f>LEN(AP14)</f>
        <v>152</v>
      </c>
      <c r="AT14" s="9">
        <v>4.9000000000000004</v>
      </c>
      <c r="AU14" s="10" t="s">
        <v>1079</v>
      </c>
      <c r="AV14" s="9">
        <v>4</v>
      </c>
      <c r="AW14" s="15">
        <f>LEN(AU14)</f>
        <v>147</v>
      </c>
      <c r="AY14" s="9">
        <v>4</v>
      </c>
      <c r="AZ14" s="9"/>
      <c r="BA14" s="16" t="s">
        <v>1152</v>
      </c>
      <c r="BB14" s="9"/>
      <c r="BC14" s="15">
        <f t="shared" si="3"/>
        <v>84</v>
      </c>
      <c r="BE14" s="9"/>
      <c r="BF14" s="16" t="s">
        <v>1157</v>
      </c>
      <c r="BG14" s="9"/>
      <c r="BH14" s="15">
        <f t="shared" si="6"/>
        <v>90</v>
      </c>
      <c r="BK14" s="9">
        <v>4</v>
      </c>
      <c r="BL14" s="9"/>
      <c r="BM14" s="16"/>
      <c r="BN14" s="9"/>
      <c r="BO14" s="15">
        <f t="shared" si="4"/>
        <v>0</v>
      </c>
      <c r="BQ14" s="9"/>
      <c r="BR14" s="16"/>
      <c r="BS14" s="9"/>
      <c r="BT14" s="15">
        <f t="shared" si="7"/>
        <v>0</v>
      </c>
    </row>
    <row r="15" spans="1:72" ht="135" x14ac:dyDescent="0.25">
      <c r="A15" s="3"/>
      <c r="B15" s="7"/>
      <c r="C15" s="81">
        <v>8</v>
      </c>
      <c r="D15" s="9">
        <v>5</v>
      </c>
      <c r="E15" s="9">
        <v>1.5</v>
      </c>
      <c r="F15" s="16" t="s">
        <v>884</v>
      </c>
      <c r="G15" s="9" t="s">
        <v>678</v>
      </c>
      <c r="H15" s="15">
        <f>LEN(F15)</f>
        <v>195</v>
      </c>
      <c r="I15" s="28"/>
      <c r="J15" s="13" t="s">
        <v>26</v>
      </c>
      <c r="K15" s="16" t="s">
        <v>27</v>
      </c>
      <c r="L15" s="9" t="s">
        <v>764</v>
      </c>
      <c r="M15" s="15">
        <f>LEN(K15)</f>
        <v>356</v>
      </c>
      <c r="P15" s="9">
        <v>5</v>
      </c>
      <c r="Q15" s="9"/>
      <c r="R15" s="16" t="s">
        <v>1025</v>
      </c>
      <c r="S15" s="9"/>
      <c r="T15" s="15">
        <f t="shared" si="0"/>
        <v>113</v>
      </c>
      <c r="V15" s="9"/>
      <c r="W15" s="16" t="s">
        <v>1029</v>
      </c>
      <c r="X15" s="9"/>
      <c r="Y15" s="15">
        <f t="shared" si="5"/>
        <v>161</v>
      </c>
      <c r="AB15" s="9">
        <v>5</v>
      </c>
      <c r="AC15" s="9"/>
      <c r="AD15" s="16"/>
      <c r="AE15" s="9"/>
      <c r="AF15" s="15">
        <f t="shared" si="1"/>
        <v>0</v>
      </c>
      <c r="AH15" s="9"/>
      <c r="AI15" s="16"/>
      <c r="AJ15" s="9"/>
      <c r="AK15" s="15">
        <f t="shared" si="2"/>
        <v>0</v>
      </c>
      <c r="AN15" s="9">
        <v>5</v>
      </c>
      <c r="AO15" s="9">
        <v>4.5</v>
      </c>
      <c r="AP15" s="16" t="s">
        <v>899</v>
      </c>
      <c r="AQ15" s="9">
        <v>4</v>
      </c>
      <c r="AR15" s="15">
        <f>LEN(AP15)</f>
        <v>142</v>
      </c>
      <c r="AT15" s="9">
        <v>4.0999999999999996</v>
      </c>
      <c r="AU15" s="16" t="s">
        <v>1080</v>
      </c>
      <c r="AV15" s="9">
        <v>4</v>
      </c>
      <c r="AW15" s="15">
        <f>LEN(AU15)</f>
        <v>159</v>
      </c>
      <c r="AY15" s="9">
        <v>5</v>
      </c>
      <c r="AZ15" s="9"/>
      <c r="BA15" s="16" t="s">
        <v>1153</v>
      </c>
      <c r="BB15" s="9"/>
      <c r="BC15" s="15">
        <f t="shared" si="3"/>
        <v>128</v>
      </c>
      <c r="BE15" s="9"/>
      <c r="BF15" s="16" t="s">
        <v>1158</v>
      </c>
      <c r="BG15" s="9"/>
      <c r="BH15" s="15">
        <f t="shared" si="6"/>
        <v>179</v>
      </c>
      <c r="BK15" s="9">
        <v>5</v>
      </c>
      <c r="BL15" s="9"/>
      <c r="BM15" s="16"/>
      <c r="BN15" s="9"/>
      <c r="BO15" s="15">
        <f t="shared" si="4"/>
        <v>0</v>
      </c>
      <c r="BQ15" s="9"/>
      <c r="BR15" s="16"/>
      <c r="BS15" s="9"/>
      <c r="BT15" s="15">
        <f t="shared" si="7"/>
        <v>0</v>
      </c>
    </row>
    <row r="16" spans="1:72" x14ac:dyDescent="0.25">
      <c r="A16" s="3"/>
      <c r="B16" s="7"/>
      <c r="C16" s="81">
        <v>9</v>
      </c>
      <c r="D16" s="9">
        <v>6</v>
      </c>
      <c r="E16" s="9"/>
      <c r="F16" s="16" t="s">
        <v>1257</v>
      </c>
      <c r="G16" s="9"/>
      <c r="H16" s="15"/>
      <c r="I16" s="28"/>
      <c r="J16" s="13"/>
      <c r="K16" s="16"/>
      <c r="L16" s="18"/>
      <c r="M16" s="15"/>
      <c r="P16" s="9">
        <v>6</v>
      </c>
      <c r="Q16" s="9"/>
      <c r="R16" s="16"/>
      <c r="S16" s="9"/>
      <c r="T16" s="15">
        <f t="shared" si="0"/>
        <v>0</v>
      </c>
      <c r="V16" s="9"/>
      <c r="W16" s="16"/>
      <c r="X16" s="9"/>
      <c r="Y16" s="15">
        <f t="shared" si="5"/>
        <v>0</v>
      </c>
      <c r="AB16" s="9">
        <v>6</v>
      </c>
      <c r="AC16" s="9"/>
      <c r="AD16" s="16"/>
      <c r="AE16" s="9"/>
      <c r="AF16" s="15">
        <f t="shared" si="1"/>
        <v>0</v>
      </c>
      <c r="AH16" s="9"/>
      <c r="AI16" s="16"/>
      <c r="AJ16" s="9"/>
      <c r="AK16" s="15">
        <f t="shared" si="2"/>
        <v>0</v>
      </c>
      <c r="AN16" s="9">
        <v>6</v>
      </c>
      <c r="AO16" s="9"/>
      <c r="AP16" s="12"/>
      <c r="AQ16" s="9"/>
      <c r="AR16" s="15"/>
      <c r="AT16" s="13"/>
      <c r="AU16" s="12"/>
      <c r="AV16" s="9"/>
      <c r="AW16" s="15"/>
      <c r="AY16" s="9">
        <v>6</v>
      </c>
      <c r="AZ16" s="9"/>
      <c r="BA16" s="16"/>
      <c r="BB16" s="9"/>
      <c r="BC16" s="15">
        <f t="shared" si="3"/>
        <v>0</v>
      </c>
      <c r="BE16" s="9"/>
      <c r="BF16" s="16"/>
      <c r="BG16" s="9"/>
      <c r="BH16" s="15">
        <f t="shared" si="6"/>
        <v>0</v>
      </c>
      <c r="BK16" s="9">
        <v>6</v>
      </c>
      <c r="BL16" s="9"/>
      <c r="BM16" s="16"/>
      <c r="BN16" s="9"/>
      <c r="BO16" s="15">
        <f t="shared" si="4"/>
        <v>0</v>
      </c>
      <c r="BQ16" s="9"/>
      <c r="BR16" s="16"/>
      <c r="BS16" s="9"/>
      <c r="BT16" s="15">
        <f t="shared" si="7"/>
        <v>0</v>
      </c>
    </row>
    <row r="17" spans="1:72" x14ac:dyDescent="0.25">
      <c r="A17" s="3"/>
      <c r="B17" s="7"/>
      <c r="C17" s="81">
        <v>10</v>
      </c>
      <c r="D17" s="9">
        <v>7</v>
      </c>
      <c r="E17" s="9"/>
      <c r="F17" s="16"/>
      <c r="G17" s="9"/>
      <c r="H17" s="15"/>
      <c r="I17" s="28"/>
      <c r="J17" s="13"/>
      <c r="K17" s="16"/>
      <c r="L17" s="18"/>
      <c r="M17" s="15"/>
      <c r="P17" s="9">
        <v>7</v>
      </c>
      <c r="Q17" s="9"/>
      <c r="R17" s="83"/>
      <c r="S17" s="9"/>
      <c r="T17" s="84">
        <f t="shared" si="0"/>
        <v>0</v>
      </c>
      <c r="V17" s="9"/>
      <c r="W17" s="16"/>
      <c r="X17" s="9"/>
      <c r="Y17" s="15">
        <f t="shared" si="5"/>
        <v>0</v>
      </c>
      <c r="AB17" s="9">
        <v>7</v>
      </c>
      <c r="AC17" s="9"/>
      <c r="AD17" s="16"/>
      <c r="AE17" s="9"/>
      <c r="AF17" s="15">
        <f t="shared" si="1"/>
        <v>0</v>
      </c>
      <c r="AH17" s="9"/>
      <c r="AI17" s="16"/>
      <c r="AJ17" s="9"/>
      <c r="AK17" s="15">
        <f t="shared" si="2"/>
        <v>0</v>
      </c>
      <c r="AN17" s="9">
        <v>7</v>
      </c>
      <c r="AO17" s="9"/>
      <c r="AP17" s="12"/>
      <c r="AQ17" s="9"/>
      <c r="AR17" s="15"/>
      <c r="AT17" s="13"/>
      <c r="AU17" s="12"/>
      <c r="AV17" s="9"/>
      <c r="AW17" s="15"/>
      <c r="AY17" s="9">
        <v>7</v>
      </c>
      <c r="AZ17" s="9"/>
      <c r="BA17" s="16"/>
      <c r="BB17" s="9"/>
      <c r="BC17" s="15">
        <f t="shared" si="3"/>
        <v>0</v>
      </c>
      <c r="BE17" s="9"/>
      <c r="BF17" s="16"/>
      <c r="BG17" s="9"/>
      <c r="BH17" s="15">
        <f t="shared" si="6"/>
        <v>0</v>
      </c>
      <c r="BK17" s="9">
        <v>7</v>
      </c>
      <c r="BL17" s="9"/>
      <c r="BM17" s="16"/>
      <c r="BN17" s="9"/>
      <c r="BO17" s="15">
        <f t="shared" si="4"/>
        <v>0</v>
      </c>
      <c r="BQ17" s="9"/>
      <c r="BR17" s="16"/>
      <c r="BS17" s="9"/>
      <c r="BT17" s="15">
        <f t="shared" si="7"/>
        <v>0</v>
      </c>
    </row>
    <row r="18" spans="1:72" x14ac:dyDescent="0.25">
      <c r="A18" s="3"/>
      <c r="B18" s="7"/>
      <c r="C18" s="81">
        <v>11</v>
      </c>
      <c r="D18" s="9">
        <v>8</v>
      </c>
      <c r="E18" s="9"/>
      <c r="F18" s="16"/>
      <c r="G18" s="9"/>
      <c r="H18" s="15"/>
      <c r="I18" s="28"/>
      <c r="J18" s="13"/>
      <c r="K18" s="16"/>
      <c r="L18" s="18"/>
      <c r="M18" s="15"/>
      <c r="P18" s="9">
        <v>8</v>
      </c>
      <c r="Q18" s="9"/>
      <c r="R18" s="83"/>
      <c r="S18" s="9"/>
      <c r="T18" s="84">
        <f t="shared" si="0"/>
        <v>0</v>
      </c>
      <c r="V18" s="9"/>
      <c r="W18" s="16"/>
      <c r="X18" s="9"/>
      <c r="Y18" s="15">
        <f t="shared" si="5"/>
        <v>0</v>
      </c>
      <c r="AB18" s="9">
        <v>8</v>
      </c>
      <c r="AC18" s="9"/>
      <c r="AD18" s="16"/>
      <c r="AE18" s="9"/>
      <c r="AF18" s="15">
        <f t="shared" si="1"/>
        <v>0</v>
      </c>
      <c r="AH18" s="9"/>
      <c r="AI18" s="16"/>
      <c r="AJ18" s="9"/>
      <c r="AK18" s="15">
        <f t="shared" si="2"/>
        <v>0</v>
      </c>
      <c r="AN18" s="9">
        <v>8</v>
      </c>
      <c r="AO18" s="9"/>
      <c r="AP18" s="12"/>
      <c r="AQ18" s="9"/>
      <c r="AR18" s="15"/>
      <c r="AT18" s="13"/>
      <c r="AU18" s="12"/>
      <c r="AV18" s="9"/>
      <c r="AW18" s="15"/>
      <c r="AY18" s="9">
        <v>8</v>
      </c>
      <c r="AZ18" s="9"/>
      <c r="BA18" s="16"/>
      <c r="BB18" s="9"/>
      <c r="BC18" s="15">
        <f t="shared" si="3"/>
        <v>0</v>
      </c>
      <c r="BE18" s="9"/>
      <c r="BF18" s="16"/>
      <c r="BG18" s="9"/>
      <c r="BH18" s="15">
        <f t="shared" si="6"/>
        <v>0</v>
      </c>
      <c r="BK18" s="9">
        <v>8</v>
      </c>
      <c r="BL18" s="9"/>
      <c r="BM18" s="16"/>
      <c r="BN18" s="9"/>
      <c r="BO18" s="15">
        <f t="shared" si="4"/>
        <v>0</v>
      </c>
      <c r="BQ18" s="9"/>
      <c r="BR18" s="16"/>
      <c r="BS18" s="9"/>
      <c r="BT18" s="15">
        <f t="shared" si="7"/>
        <v>0</v>
      </c>
    </row>
    <row r="19" spans="1:72" x14ac:dyDescent="0.25">
      <c r="A19" s="3"/>
      <c r="B19" s="7"/>
      <c r="C19" s="81">
        <v>12</v>
      </c>
      <c r="D19" s="9">
        <v>9</v>
      </c>
      <c r="E19" s="9"/>
      <c r="F19" s="16"/>
      <c r="G19" s="9"/>
      <c r="H19" s="15"/>
      <c r="I19" s="28"/>
      <c r="J19" s="13"/>
      <c r="K19" s="16"/>
      <c r="L19" s="18"/>
      <c r="M19" s="15"/>
      <c r="P19" s="9">
        <v>9</v>
      </c>
      <c r="Q19" s="9"/>
      <c r="R19" s="83"/>
      <c r="S19" s="9"/>
      <c r="T19" s="84">
        <f t="shared" si="0"/>
        <v>0</v>
      </c>
      <c r="V19" s="9"/>
      <c r="W19" s="16"/>
      <c r="X19" s="9"/>
      <c r="Y19" s="15">
        <f t="shared" si="5"/>
        <v>0</v>
      </c>
      <c r="AB19" s="9">
        <v>9</v>
      </c>
      <c r="AC19" s="9"/>
      <c r="AD19" s="16"/>
      <c r="AE19" s="9"/>
      <c r="AF19" s="15">
        <f t="shared" si="1"/>
        <v>0</v>
      </c>
      <c r="AH19" s="9"/>
      <c r="AI19" s="16"/>
      <c r="AJ19" s="9"/>
      <c r="AK19" s="15">
        <f t="shared" si="2"/>
        <v>0</v>
      </c>
      <c r="AN19" s="9">
        <v>9</v>
      </c>
      <c r="AO19" s="9"/>
      <c r="AP19" s="12"/>
      <c r="AQ19" s="9"/>
      <c r="AR19" s="15"/>
      <c r="AT19" s="13"/>
      <c r="AU19" s="12"/>
      <c r="AV19" s="9"/>
      <c r="AW19" s="15"/>
      <c r="AY19" s="9">
        <v>9</v>
      </c>
      <c r="AZ19" s="9"/>
      <c r="BA19" s="16"/>
      <c r="BB19" s="9"/>
      <c r="BC19" s="15">
        <f t="shared" si="3"/>
        <v>0</v>
      </c>
      <c r="BE19" s="9"/>
      <c r="BF19" s="16"/>
      <c r="BG19" s="9"/>
      <c r="BH19" s="15">
        <f t="shared" si="6"/>
        <v>0</v>
      </c>
      <c r="BK19" s="9">
        <v>9</v>
      </c>
      <c r="BL19" s="9"/>
      <c r="BM19" s="16"/>
      <c r="BN19" s="9"/>
      <c r="BO19" s="15">
        <f t="shared" si="4"/>
        <v>0</v>
      </c>
      <c r="BQ19" s="9"/>
      <c r="BR19" s="16"/>
      <c r="BS19" s="9"/>
      <c r="BT19" s="15">
        <f t="shared" si="7"/>
        <v>0</v>
      </c>
    </row>
    <row r="20" spans="1:72" x14ac:dyDescent="0.25">
      <c r="A20" s="3"/>
      <c r="B20" s="7"/>
      <c r="C20" s="81">
        <v>13</v>
      </c>
      <c r="D20" s="9">
        <v>10</v>
      </c>
      <c r="E20" s="9"/>
      <c r="F20" s="16"/>
      <c r="G20" s="9"/>
      <c r="H20" s="15"/>
      <c r="I20" s="28"/>
      <c r="J20" s="13"/>
      <c r="K20" s="16"/>
      <c r="L20" s="18"/>
      <c r="M20" s="15"/>
      <c r="P20" s="9">
        <v>10</v>
      </c>
      <c r="Q20" s="9"/>
      <c r="R20" s="83"/>
      <c r="S20" s="9"/>
      <c r="T20" s="84">
        <f t="shared" si="0"/>
        <v>0</v>
      </c>
      <c r="V20" s="9"/>
      <c r="W20" s="16"/>
      <c r="X20" s="9"/>
      <c r="Y20" s="15">
        <f t="shared" si="5"/>
        <v>0</v>
      </c>
      <c r="AB20" s="9">
        <v>10</v>
      </c>
      <c r="AC20" s="9"/>
      <c r="AD20" s="16"/>
      <c r="AE20" s="9"/>
      <c r="AF20" s="15">
        <f t="shared" si="1"/>
        <v>0</v>
      </c>
      <c r="AH20" s="9"/>
      <c r="AI20" s="16"/>
      <c r="AJ20" s="9"/>
      <c r="AK20" s="15">
        <f t="shared" si="2"/>
        <v>0</v>
      </c>
      <c r="AN20" s="9">
        <v>10</v>
      </c>
      <c r="AO20" s="9"/>
      <c r="AP20" s="12"/>
      <c r="AQ20" s="9"/>
      <c r="AR20" s="15"/>
      <c r="AT20" s="13"/>
      <c r="AU20" s="12"/>
      <c r="AV20" s="9"/>
      <c r="AW20" s="15"/>
      <c r="AY20" s="9">
        <v>10</v>
      </c>
      <c r="AZ20" s="9"/>
      <c r="BA20" s="16"/>
      <c r="BB20" s="9"/>
      <c r="BC20" s="15">
        <f t="shared" si="3"/>
        <v>0</v>
      </c>
      <c r="BE20" s="9"/>
      <c r="BF20" s="16"/>
      <c r="BG20" s="9"/>
      <c r="BH20" s="15">
        <f t="shared" si="6"/>
        <v>0</v>
      </c>
      <c r="BK20" s="9">
        <v>10</v>
      </c>
      <c r="BL20" s="9"/>
      <c r="BM20" s="16"/>
      <c r="BN20" s="9"/>
      <c r="BO20" s="15">
        <f t="shared" si="4"/>
        <v>0</v>
      </c>
      <c r="BQ20" s="9"/>
      <c r="BR20" s="16"/>
      <c r="BS20" s="9"/>
      <c r="BT20" s="15">
        <f t="shared" si="7"/>
        <v>0</v>
      </c>
    </row>
    <row r="21" spans="1:72" x14ac:dyDescent="0.25">
      <c r="A21" s="3"/>
      <c r="B21" s="7"/>
      <c r="C21" s="81">
        <v>14</v>
      </c>
      <c r="D21" s="28"/>
      <c r="E21" s="19"/>
      <c r="F21" s="137"/>
      <c r="G21" s="19"/>
      <c r="H21" s="21"/>
      <c r="I21" s="28"/>
      <c r="J21" s="22"/>
      <c r="K21" s="137"/>
      <c r="L21" s="19"/>
      <c r="M21" s="21"/>
      <c r="Q21" s="19"/>
      <c r="R21" s="20"/>
      <c r="S21" s="19"/>
      <c r="T21" s="21"/>
      <c r="V21" s="22"/>
      <c r="W21" s="20"/>
      <c r="X21" s="19"/>
      <c r="Y21" s="21"/>
      <c r="AC21" s="19"/>
      <c r="AD21" s="20"/>
      <c r="AE21" s="19"/>
      <c r="AF21" s="21"/>
      <c r="AH21" s="22"/>
      <c r="AI21" s="20"/>
      <c r="AJ21" s="19"/>
      <c r="AK21" s="21"/>
      <c r="AO21" s="19"/>
      <c r="AP21" s="20"/>
      <c r="AQ21" s="19"/>
      <c r="AR21" s="21"/>
      <c r="AT21" s="22"/>
      <c r="AU21" s="20"/>
      <c r="AV21" s="19"/>
      <c r="AW21" s="21"/>
      <c r="AZ21" s="19"/>
      <c r="BA21" s="20"/>
      <c r="BB21" s="19"/>
      <c r="BC21" s="21"/>
      <c r="BE21" s="22"/>
      <c r="BF21" s="20"/>
      <c r="BG21" s="19"/>
      <c r="BH21" s="21"/>
      <c r="BL21" s="19"/>
      <c r="BM21" s="20"/>
      <c r="BN21" s="19"/>
      <c r="BO21" s="21"/>
      <c r="BQ21" s="22"/>
      <c r="BR21" s="20"/>
      <c r="BS21" s="19"/>
      <c r="BT21" s="21"/>
    </row>
    <row r="22" spans="1:72" x14ac:dyDescent="0.25">
      <c r="A22" s="3"/>
      <c r="B22" s="7"/>
      <c r="C22" s="81">
        <v>15</v>
      </c>
      <c r="D22" s="28"/>
      <c r="E22" s="28"/>
      <c r="F22" s="28"/>
      <c r="G22" s="28"/>
      <c r="H22" s="28"/>
      <c r="I22" s="28"/>
      <c r="J22" s="28"/>
      <c r="K22" s="28"/>
      <c r="L22" s="28"/>
      <c r="M22" s="28"/>
    </row>
    <row r="23" spans="1:72" ht="18.75" x14ac:dyDescent="0.3">
      <c r="A23" s="3"/>
      <c r="B23" s="7"/>
      <c r="C23" s="81">
        <v>16</v>
      </c>
      <c r="D23" s="28"/>
      <c r="E23" s="467" t="s">
        <v>35</v>
      </c>
      <c r="F23" s="467"/>
      <c r="G23" s="467"/>
      <c r="H23" s="467"/>
      <c r="I23" s="467"/>
      <c r="J23" s="467"/>
      <c r="K23" s="467"/>
      <c r="L23" s="467"/>
      <c r="M23" s="467"/>
      <c r="Q23" s="461" t="s">
        <v>35</v>
      </c>
      <c r="R23" s="461"/>
      <c r="S23" s="461"/>
      <c r="T23" s="461"/>
      <c r="U23" s="461"/>
      <c r="V23" s="461"/>
      <c r="W23" s="461"/>
      <c r="X23" s="461"/>
      <c r="Y23" s="461"/>
      <c r="AC23" s="461" t="s">
        <v>35</v>
      </c>
      <c r="AD23" s="461"/>
      <c r="AE23" s="461"/>
      <c r="AF23" s="461"/>
      <c r="AG23" s="461"/>
      <c r="AH23" s="461"/>
      <c r="AI23" s="461"/>
      <c r="AJ23" s="461"/>
      <c r="AK23" s="461"/>
      <c r="AO23" s="461" t="s">
        <v>35</v>
      </c>
      <c r="AP23" s="461"/>
      <c r="AQ23" s="461"/>
      <c r="AR23" s="461"/>
      <c r="AS23" s="461"/>
      <c r="AT23" s="461"/>
      <c r="AU23" s="461"/>
      <c r="AV23" s="461"/>
      <c r="AW23" s="461"/>
      <c r="AZ23" s="461" t="s">
        <v>35</v>
      </c>
      <c r="BA23" s="461"/>
      <c r="BB23" s="461"/>
      <c r="BC23" s="461"/>
      <c r="BD23" s="461"/>
      <c r="BE23" s="461"/>
      <c r="BF23" s="461"/>
      <c r="BG23" s="461"/>
      <c r="BH23" s="461"/>
      <c r="BL23" s="461" t="s">
        <v>35</v>
      </c>
      <c r="BM23" s="461"/>
      <c r="BN23" s="461"/>
      <c r="BO23" s="461"/>
      <c r="BP23" s="461"/>
      <c r="BQ23" s="461"/>
      <c r="BR23" s="461"/>
      <c r="BS23" s="461"/>
      <c r="BT23" s="461"/>
    </row>
    <row r="24" spans="1:72" ht="18.75" x14ac:dyDescent="0.3">
      <c r="A24" s="3"/>
      <c r="B24" s="7"/>
      <c r="C24" s="81">
        <v>17</v>
      </c>
      <c r="D24" s="28"/>
      <c r="E24" s="135"/>
      <c r="F24" s="135"/>
      <c r="G24" s="135"/>
      <c r="H24" s="135"/>
      <c r="I24" s="135"/>
      <c r="J24" s="135"/>
      <c r="K24" s="135"/>
      <c r="L24" s="135"/>
      <c r="M24" s="135"/>
      <c r="Q24" s="17"/>
      <c r="R24" s="17"/>
      <c r="S24" s="17"/>
      <c r="T24" s="17"/>
      <c r="U24" s="17"/>
      <c r="V24" s="17"/>
      <c r="W24" s="17"/>
      <c r="X24" s="17"/>
      <c r="Y24" s="17"/>
      <c r="AC24" s="17"/>
      <c r="AD24" s="17"/>
      <c r="AE24" s="17"/>
      <c r="AF24" s="17"/>
      <c r="AG24" s="17"/>
      <c r="AH24" s="17"/>
      <c r="AI24" s="17"/>
      <c r="AJ24" s="17"/>
      <c r="AK24" s="17"/>
      <c r="AO24" s="17"/>
      <c r="AP24" s="17"/>
      <c r="AQ24" s="17"/>
      <c r="AR24" s="17"/>
      <c r="AS24" s="17"/>
      <c r="AT24" s="17"/>
      <c r="AU24" s="17"/>
      <c r="AV24" s="17"/>
      <c r="AW24" s="17"/>
      <c r="AZ24" s="17"/>
      <c r="BA24" s="17"/>
      <c r="BB24" s="17"/>
      <c r="BC24" s="17"/>
      <c r="BD24" s="17"/>
      <c r="BE24" s="17"/>
      <c r="BF24" s="17"/>
      <c r="BG24" s="17"/>
      <c r="BH24" s="17"/>
      <c r="BL24" s="17"/>
      <c r="BM24" s="17"/>
      <c r="BN24" s="17"/>
      <c r="BO24" s="17"/>
      <c r="BP24" s="17"/>
      <c r="BQ24" s="17"/>
      <c r="BR24" s="17"/>
      <c r="BS24" s="17"/>
      <c r="BT24" s="17"/>
    </row>
    <row r="25" spans="1:72" x14ac:dyDescent="0.25">
      <c r="A25" s="3"/>
      <c r="B25" s="7"/>
      <c r="C25" s="81">
        <v>18</v>
      </c>
      <c r="D25" s="462" t="s">
        <v>66</v>
      </c>
      <c r="E25" s="462" t="s">
        <v>1211</v>
      </c>
      <c r="F25" s="464" t="s">
        <v>1212</v>
      </c>
      <c r="G25" s="465" t="s">
        <v>673</v>
      </c>
      <c r="H25" s="462" t="s">
        <v>683</v>
      </c>
      <c r="I25" s="28"/>
      <c r="J25" s="462" t="s">
        <v>1211</v>
      </c>
      <c r="K25" s="464" t="s">
        <v>1212</v>
      </c>
      <c r="L25" s="465" t="s">
        <v>673</v>
      </c>
      <c r="M25" s="462" t="s">
        <v>683</v>
      </c>
      <c r="P25" s="462" t="s">
        <v>66</v>
      </c>
      <c r="Q25" s="462" t="s">
        <v>1211</v>
      </c>
      <c r="R25" s="464" t="s">
        <v>1212</v>
      </c>
      <c r="S25" s="465" t="s">
        <v>673</v>
      </c>
      <c r="T25" s="462" t="s">
        <v>683</v>
      </c>
      <c r="V25" s="462" t="s">
        <v>1211</v>
      </c>
      <c r="W25" s="464" t="s">
        <v>1212</v>
      </c>
      <c r="X25" s="465" t="s">
        <v>673</v>
      </c>
      <c r="Y25" s="462" t="s">
        <v>683</v>
      </c>
      <c r="AB25" s="462" t="s">
        <v>66</v>
      </c>
      <c r="AC25" s="462" t="s">
        <v>1211</v>
      </c>
      <c r="AD25" s="464" t="s">
        <v>1212</v>
      </c>
      <c r="AE25" s="465" t="s">
        <v>673</v>
      </c>
      <c r="AF25" s="462" t="s">
        <v>683</v>
      </c>
      <c r="AH25" s="462" t="s">
        <v>1211</v>
      </c>
      <c r="AI25" s="464" t="s">
        <v>1212</v>
      </c>
      <c r="AJ25" s="465" t="s">
        <v>673</v>
      </c>
      <c r="AK25" s="462" t="s">
        <v>683</v>
      </c>
      <c r="AN25" s="462" t="s">
        <v>66</v>
      </c>
      <c r="AO25" s="462" t="s">
        <v>1211</v>
      </c>
      <c r="AP25" s="464" t="s">
        <v>1212</v>
      </c>
      <c r="AQ25" s="465" t="s">
        <v>673</v>
      </c>
      <c r="AR25" s="462" t="s">
        <v>683</v>
      </c>
      <c r="AT25" s="462" t="s">
        <v>1211</v>
      </c>
      <c r="AU25" s="464" t="s">
        <v>1212</v>
      </c>
      <c r="AV25" s="465" t="s">
        <v>673</v>
      </c>
      <c r="AW25" s="462" t="s">
        <v>683</v>
      </c>
      <c r="AY25" s="462" t="s">
        <v>66</v>
      </c>
      <c r="AZ25" s="462" t="s">
        <v>1211</v>
      </c>
      <c r="BA25" s="464" t="s">
        <v>1212</v>
      </c>
      <c r="BB25" s="465" t="s">
        <v>673</v>
      </c>
      <c r="BC25" s="462" t="s">
        <v>683</v>
      </c>
      <c r="BE25" s="462" t="s">
        <v>1211</v>
      </c>
      <c r="BF25" s="464" t="s">
        <v>1212</v>
      </c>
      <c r="BG25" s="465" t="s">
        <v>673</v>
      </c>
      <c r="BH25" s="462" t="s">
        <v>683</v>
      </c>
      <c r="BK25" s="462" t="s">
        <v>66</v>
      </c>
      <c r="BL25" s="462" t="s">
        <v>1211</v>
      </c>
      <c r="BM25" s="464" t="s">
        <v>1212</v>
      </c>
      <c r="BN25" s="465" t="s">
        <v>673</v>
      </c>
      <c r="BO25" s="462" t="s">
        <v>683</v>
      </c>
      <c r="BQ25" s="462" t="s">
        <v>1211</v>
      </c>
      <c r="BR25" s="464" t="s">
        <v>1212</v>
      </c>
      <c r="BS25" s="465" t="s">
        <v>673</v>
      </c>
      <c r="BT25" s="462" t="s">
        <v>683</v>
      </c>
    </row>
    <row r="26" spans="1:72" x14ac:dyDescent="0.25">
      <c r="A26" s="3"/>
      <c r="B26" s="7"/>
      <c r="C26" s="81">
        <v>19</v>
      </c>
      <c r="D26" s="463"/>
      <c r="E26" s="463"/>
      <c r="F26" s="464"/>
      <c r="G26" s="466"/>
      <c r="H26" s="463"/>
      <c r="I26" s="28"/>
      <c r="J26" s="463"/>
      <c r="K26" s="464"/>
      <c r="L26" s="466"/>
      <c r="M26" s="463"/>
      <c r="P26" s="463"/>
      <c r="Q26" s="463"/>
      <c r="R26" s="464"/>
      <c r="S26" s="466"/>
      <c r="T26" s="463"/>
      <c r="V26" s="463"/>
      <c r="W26" s="464"/>
      <c r="X26" s="466"/>
      <c r="Y26" s="463"/>
      <c r="AB26" s="463"/>
      <c r="AC26" s="463"/>
      <c r="AD26" s="464"/>
      <c r="AE26" s="466"/>
      <c r="AF26" s="463"/>
      <c r="AH26" s="463"/>
      <c r="AI26" s="464"/>
      <c r="AJ26" s="466"/>
      <c r="AK26" s="463"/>
      <c r="AN26" s="463"/>
      <c r="AO26" s="463"/>
      <c r="AP26" s="464"/>
      <c r="AQ26" s="466"/>
      <c r="AR26" s="463"/>
      <c r="AT26" s="463"/>
      <c r="AU26" s="464"/>
      <c r="AV26" s="466"/>
      <c r="AW26" s="463"/>
      <c r="AY26" s="463"/>
      <c r="AZ26" s="463"/>
      <c r="BA26" s="464"/>
      <c r="BB26" s="466"/>
      <c r="BC26" s="463"/>
      <c r="BE26" s="463"/>
      <c r="BF26" s="464"/>
      <c r="BG26" s="466"/>
      <c r="BH26" s="463"/>
      <c r="BK26" s="463"/>
      <c r="BL26" s="463"/>
      <c r="BM26" s="464"/>
      <c r="BN26" s="466"/>
      <c r="BO26" s="463"/>
      <c r="BQ26" s="463"/>
      <c r="BR26" s="464"/>
      <c r="BS26" s="466"/>
      <c r="BT26" s="463"/>
    </row>
    <row r="27" spans="1:72" ht="75" x14ac:dyDescent="0.25">
      <c r="A27" s="3"/>
      <c r="B27" s="7"/>
      <c r="C27" s="81">
        <v>20</v>
      </c>
      <c r="D27" s="9">
        <v>1</v>
      </c>
      <c r="E27" s="9">
        <v>1.1000000000000001</v>
      </c>
      <c r="F27" s="16" t="s">
        <v>929</v>
      </c>
      <c r="G27" s="9" t="s">
        <v>861</v>
      </c>
      <c r="H27" s="15">
        <f>LEN(F27)</f>
        <v>191</v>
      </c>
      <c r="I27" s="28"/>
      <c r="J27" s="9">
        <v>1.5</v>
      </c>
      <c r="K27" s="16" t="s">
        <v>983</v>
      </c>
      <c r="L27" s="9">
        <v>8</v>
      </c>
      <c r="M27" s="15">
        <f>LEN(K27)</f>
        <v>170</v>
      </c>
      <c r="P27" s="9">
        <v>1</v>
      </c>
      <c r="Q27" s="9"/>
      <c r="R27" s="16" t="s">
        <v>1030</v>
      </c>
      <c r="S27" s="9"/>
      <c r="T27" s="15">
        <f t="shared" ref="T27:T36" si="8">LEN(R27)</f>
        <v>142</v>
      </c>
      <c r="V27" s="9"/>
      <c r="W27" s="16" t="s">
        <v>1034</v>
      </c>
      <c r="X27" s="9"/>
      <c r="Y27" s="15">
        <f t="shared" ref="Y27:Y36" si="9">LEN(W27)</f>
        <v>129</v>
      </c>
      <c r="AB27" s="9">
        <v>1</v>
      </c>
      <c r="AC27" s="9"/>
      <c r="AD27" s="16"/>
      <c r="AE27" s="9"/>
      <c r="AF27" s="15">
        <f t="shared" ref="AF27:AF36" si="10">LEN(AD27)</f>
        <v>0</v>
      </c>
      <c r="AH27" s="9"/>
      <c r="AI27" s="16"/>
      <c r="AJ27" s="9"/>
      <c r="AK27" s="15">
        <f t="shared" ref="AK27:AK36" si="11">LEN(AI27)</f>
        <v>0</v>
      </c>
      <c r="AN27" s="9">
        <v>1</v>
      </c>
      <c r="AO27" s="9">
        <v>4.0999999999999996</v>
      </c>
      <c r="AP27" s="16" t="s">
        <v>900</v>
      </c>
      <c r="AQ27" s="9">
        <v>8</v>
      </c>
      <c r="AR27" s="15">
        <f>LEN(AP27)</f>
        <v>215</v>
      </c>
      <c r="AT27" s="9">
        <v>4.5</v>
      </c>
      <c r="AU27" s="16" t="s">
        <v>1084</v>
      </c>
      <c r="AV27" s="9">
        <v>8</v>
      </c>
      <c r="AW27" s="15">
        <f>LEN(AU27)</f>
        <v>183</v>
      </c>
      <c r="AY27" s="9">
        <v>1</v>
      </c>
      <c r="AZ27" s="9"/>
      <c r="BA27" s="16" t="s">
        <v>1159</v>
      </c>
      <c r="BB27" s="9"/>
      <c r="BC27" s="15">
        <f t="shared" ref="BC27:BC36" si="12">LEN(BA27)</f>
        <v>157</v>
      </c>
      <c r="BE27" s="9"/>
      <c r="BF27" s="16" t="s">
        <v>1163</v>
      </c>
      <c r="BG27" s="9"/>
      <c r="BH27" s="15">
        <f>LEN(BF27)</f>
        <v>102</v>
      </c>
      <c r="BK27" s="9">
        <v>1</v>
      </c>
      <c r="BL27" s="9"/>
      <c r="BM27" s="16"/>
      <c r="BN27" s="9"/>
      <c r="BO27" s="15">
        <f t="shared" ref="BO27:BO36" si="13">LEN(BM27)</f>
        <v>0</v>
      </c>
      <c r="BQ27" s="9"/>
      <c r="BR27" s="16"/>
      <c r="BS27" s="9"/>
      <c r="BT27" s="15">
        <f>LEN(BR27)</f>
        <v>0</v>
      </c>
    </row>
    <row r="28" spans="1:72" ht="75" x14ac:dyDescent="0.25">
      <c r="A28" s="3"/>
      <c r="B28" s="7"/>
      <c r="C28" s="81">
        <v>21</v>
      </c>
      <c r="D28" s="9">
        <v>2</v>
      </c>
      <c r="E28" s="9">
        <v>1.2</v>
      </c>
      <c r="F28" s="16" t="s">
        <v>930</v>
      </c>
      <c r="G28" s="9" t="s">
        <v>862</v>
      </c>
      <c r="H28" s="15">
        <f>LEN(F28)</f>
        <v>191</v>
      </c>
      <c r="I28" s="28"/>
      <c r="J28" s="9">
        <v>1.6</v>
      </c>
      <c r="K28" s="16" t="s">
        <v>30</v>
      </c>
      <c r="L28" s="9">
        <v>8</v>
      </c>
      <c r="M28" s="15">
        <f>LEN(K28)</f>
        <v>115</v>
      </c>
      <c r="P28" s="9">
        <v>2</v>
      </c>
      <c r="Q28" s="9"/>
      <c r="R28" s="16" t="s">
        <v>1031</v>
      </c>
      <c r="S28" s="9"/>
      <c r="T28" s="15">
        <f t="shared" si="8"/>
        <v>112</v>
      </c>
      <c r="V28" s="9"/>
      <c r="W28" s="16" t="s">
        <v>1035</v>
      </c>
      <c r="X28" s="9"/>
      <c r="Y28" s="15">
        <f t="shared" si="9"/>
        <v>73</v>
      </c>
      <c r="AB28" s="9">
        <v>2</v>
      </c>
      <c r="AC28" s="9"/>
      <c r="AD28" s="16"/>
      <c r="AE28" s="9"/>
      <c r="AF28" s="15">
        <f t="shared" si="10"/>
        <v>0</v>
      </c>
      <c r="AH28" s="9"/>
      <c r="AI28" s="16"/>
      <c r="AJ28" s="9"/>
      <c r="AK28" s="15">
        <f t="shared" si="11"/>
        <v>0</v>
      </c>
      <c r="AN28" s="9">
        <v>2</v>
      </c>
      <c r="AO28" s="9">
        <v>4.2</v>
      </c>
      <c r="AP28" s="12" t="s">
        <v>901</v>
      </c>
      <c r="AQ28" s="9">
        <v>8</v>
      </c>
      <c r="AR28" s="15">
        <f>LEN(AP28)</f>
        <v>122</v>
      </c>
      <c r="AT28" s="9">
        <v>4.5999999999999996</v>
      </c>
      <c r="AU28" s="12" t="s">
        <v>1083</v>
      </c>
      <c r="AV28" s="9">
        <v>8</v>
      </c>
      <c r="AW28" s="15">
        <f>LEN(AU28)</f>
        <v>146</v>
      </c>
      <c r="AY28" s="9">
        <v>2</v>
      </c>
      <c r="AZ28" s="9"/>
      <c r="BA28" s="16" t="s">
        <v>1160</v>
      </c>
      <c r="BB28" s="9"/>
      <c r="BC28" s="15">
        <f t="shared" si="12"/>
        <v>178</v>
      </c>
      <c r="BE28" s="9"/>
      <c r="BF28" s="16" t="s">
        <v>1164</v>
      </c>
      <c r="BG28" s="9"/>
      <c r="BH28" s="15">
        <f t="shared" ref="BH28:BH36" si="14">LEN(BF28)</f>
        <v>113</v>
      </c>
      <c r="BK28" s="9">
        <v>2</v>
      </c>
      <c r="BL28" s="9"/>
      <c r="BM28" s="16"/>
      <c r="BN28" s="9"/>
      <c r="BO28" s="15">
        <f t="shared" si="13"/>
        <v>0</v>
      </c>
      <c r="BQ28" s="9"/>
      <c r="BR28" s="16"/>
      <c r="BS28" s="9"/>
      <c r="BT28" s="15">
        <f t="shared" ref="BT28:BT36" si="15">LEN(BR28)</f>
        <v>0</v>
      </c>
    </row>
    <row r="29" spans="1:72" ht="60" x14ac:dyDescent="0.25">
      <c r="A29" s="3"/>
      <c r="B29" s="7"/>
      <c r="C29" s="81">
        <v>22</v>
      </c>
      <c r="D29" s="9">
        <v>3</v>
      </c>
      <c r="E29" s="9">
        <v>1.3</v>
      </c>
      <c r="F29" s="16" t="s">
        <v>29</v>
      </c>
      <c r="G29" s="9" t="s">
        <v>863</v>
      </c>
      <c r="H29" s="15">
        <f>LEN(F29)</f>
        <v>115</v>
      </c>
      <c r="I29" s="28"/>
      <c r="J29" s="9">
        <v>1.7</v>
      </c>
      <c r="K29" s="16" t="s">
        <v>31</v>
      </c>
      <c r="L29" s="9">
        <v>8</v>
      </c>
      <c r="M29" s="15">
        <f>LEN(K29)</f>
        <v>108</v>
      </c>
      <c r="P29" s="9">
        <v>3</v>
      </c>
      <c r="Q29" s="9"/>
      <c r="R29" s="16" t="s">
        <v>1032</v>
      </c>
      <c r="S29" s="9"/>
      <c r="T29" s="15">
        <f t="shared" si="8"/>
        <v>146</v>
      </c>
      <c r="V29" s="9"/>
      <c r="W29" s="16" t="s">
        <v>1036</v>
      </c>
      <c r="X29" s="9"/>
      <c r="Y29" s="15">
        <f t="shared" si="9"/>
        <v>140</v>
      </c>
      <c r="AB29" s="9">
        <v>3</v>
      </c>
      <c r="AC29" s="9"/>
      <c r="AD29" s="16"/>
      <c r="AE29" s="9"/>
      <c r="AF29" s="15">
        <f t="shared" si="10"/>
        <v>0</v>
      </c>
      <c r="AH29" s="9"/>
      <c r="AI29" s="16"/>
      <c r="AJ29" s="9"/>
      <c r="AK29" s="15">
        <f t="shared" si="11"/>
        <v>0</v>
      </c>
      <c r="AN29" s="9">
        <v>3</v>
      </c>
      <c r="AO29" s="9">
        <v>4.3</v>
      </c>
      <c r="AP29" s="12" t="s">
        <v>80</v>
      </c>
      <c r="AQ29" s="9">
        <v>8</v>
      </c>
      <c r="AR29" s="15">
        <f>LEN(AP29)</f>
        <v>163</v>
      </c>
      <c r="AT29" s="9">
        <v>4.7</v>
      </c>
      <c r="AU29" s="16" t="s">
        <v>1082</v>
      </c>
      <c r="AV29" s="9">
        <v>8</v>
      </c>
      <c r="AW29" s="15">
        <f>LEN(AU29)</f>
        <v>196</v>
      </c>
      <c r="AY29" s="9">
        <v>3</v>
      </c>
      <c r="AZ29" s="9"/>
      <c r="BA29" s="16" t="s">
        <v>1161</v>
      </c>
      <c r="BB29" s="9"/>
      <c r="BC29" s="15">
        <f t="shared" si="12"/>
        <v>171</v>
      </c>
      <c r="BE29" s="9"/>
      <c r="BF29" s="16" t="s">
        <v>1165</v>
      </c>
      <c r="BG29" s="9"/>
      <c r="BH29" s="15">
        <f t="shared" si="14"/>
        <v>163</v>
      </c>
      <c r="BK29" s="9">
        <v>3</v>
      </c>
      <c r="BL29" s="9"/>
      <c r="BM29" s="16"/>
      <c r="BN29" s="9"/>
      <c r="BO29" s="15">
        <f t="shared" si="13"/>
        <v>0</v>
      </c>
      <c r="BQ29" s="9"/>
      <c r="BR29" s="16"/>
      <c r="BS29" s="9"/>
      <c r="BT29" s="15">
        <f t="shared" si="15"/>
        <v>0</v>
      </c>
    </row>
    <row r="30" spans="1:72" ht="75" x14ac:dyDescent="0.25">
      <c r="A30" s="3"/>
      <c r="B30" s="7"/>
      <c r="C30" s="81">
        <v>23</v>
      </c>
      <c r="D30" s="9">
        <v>4</v>
      </c>
      <c r="E30" s="9">
        <v>1.4</v>
      </c>
      <c r="F30" s="16" t="s">
        <v>931</v>
      </c>
      <c r="G30" s="9" t="s">
        <v>862</v>
      </c>
      <c r="H30" s="15">
        <f>LEN(F30)</f>
        <v>163</v>
      </c>
      <c r="I30" s="28"/>
      <c r="J30" s="9">
        <v>1.8</v>
      </c>
      <c r="K30" s="16" t="s">
        <v>32</v>
      </c>
      <c r="L30" s="9">
        <v>8</v>
      </c>
      <c r="M30" s="15">
        <f>LEN(K30)</f>
        <v>124</v>
      </c>
      <c r="P30" s="9">
        <v>4</v>
      </c>
      <c r="Q30" s="9"/>
      <c r="R30" s="16" t="s">
        <v>1033</v>
      </c>
      <c r="S30" s="9"/>
      <c r="T30" s="15">
        <f t="shared" si="8"/>
        <v>146</v>
      </c>
      <c r="V30" s="9"/>
      <c r="W30" s="16" t="s">
        <v>1037</v>
      </c>
      <c r="X30" s="9"/>
      <c r="Y30" s="15">
        <f t="shared" si="9"/>
        <v>98</v>
      </c>
      <c r="AB30" s="9">
        <v>4</v>
      </c>
      <c r="AC30" s="9"/>
      <c r="AD30" s="16"/>
      <c r="AE30" s="9"/>
      <c r="AF30" s="15">
        <f t="shared" si="10"/>
        <v>0</v>
      </c>
      <c r="AH30" s="9"/>
      <c r="AI30" s="16"/>
      <c r="AJ30" s="9"/>
      <c r="AK30" s="15">
        <f t="shared" si="11"/>
        <v>0</v>
      </c>
      <c r="AN30" s="9">
        <v>4</v>
      </c>
      <c r="AO30" s="9">
        <v>4.4000000000000004</v>
      </c>
      <c r="AP30" s="12" t="s">
        <v>902</v>
      </c>
      <c r="AQ30" s="9">
        <v>8</v>
      </c>
      <c r="AR30" s="15">
        <f>LEN(AP30)</f>
        <v>159</v>
      </c>
      <c r="AT30" s="9">
        <v>4.8</v>
      </c>
      <c r="AU30" s="12" t="s">
        <v>1081</v>
      </c>
      <c r="AV30" s="9">
        <v>8</v>
      </c>
      <c r="AW30" s="15">
        <f>LEN(AU30)</f>
        <v>150</v>
      </c>
      <c r="AY30" s="9">
        <v>4</v>
      </c>
      <c r="AZ30" s="9"/>
      <c r="BA30" s="16" t="s">
        <v>1162</v>
      </c>
      <c r="BB30" s="9"/>
      <c r="BC30" s="15">
        <f t="shared" si="12"/>
        <v>205</v>
      </c>
      <c r="BE30" s="9"/>
      <c r="BF30" s="16" t="s">
        <v>1166</v>
      </c>
      <c r="BG30" s="9"/>
      <c r="BH30" s="15">
        <f t="shared" si="14"/>
        <v>111</v>
      </c>
      <c r="BK30" s="9">
        <v>4</v>
      </c>
      <c r="BL30" s="9"/>
      <c r="BM30" s="16"/>
      <c r="BN30" s="9"/>
      <c r="BO30" s="15">
        <f t="shared" si="13"/>
        <v>0</v>
      </c>
      <c r="BQ30" s="9"/>
      <c r="BR30" s="16"/>
      <c r="BS30" s="9"/>
      <c r="BT30" s="15">
        <f t="shared" si="15"/>
        <v>0</v>
      </c>
    </row>
    <row r="31" spans="1:72" x14ac:dyDescent="0.25">
      <c r="A31" s="3"/>
      <c r="B31" s="7"/>
      <c r="C31" s="81">
        <v>24</v>
      </c>
      <c r="D31" s="9">
        <v>5</v>
      </c>
      <c r="E31" s="9"/>
      <c r="F31" s="16"/>
      <c r="G31" s="16"/>
      <c r="H31" s="15"/>
      <c r="I31" s="28"/>
      <c r="J31" s="13"/>
      <c r="K31" s="16"/>
      <c r="L31" s="9"/>
      <c r="M31" s="15"/>
      <c r="P31" s="9">
        <v>5</v>
      </c>
      <c r="Q31" s="9"/>
      <c r="R31" s="16"/>
      <c r="S31" s="9"/>
      <c r="T31" s="15">
        <f t="shared" si="8"/>
        <v>0</v>
      </c>
      <c r="V31" s="9"/>
      <c r="W31" s="16"/>
      <c r="X31" s="9"/>
      <c r="Y31" s="15">
        <f t="shared" si="9"/>
        <v>0</v>
      </c>
      <c r="AB31" s="9">
        <v>5</v>
      </c>
      <c r="AC31" s="9"/>
      <c r="AD31" s="16"/>
      <c r="AE31" s="9"/>
      <c r="AF31" s="15">
        <f t="shared" si="10"/>
        <v>0</v>
      </c>
      <c r="AH31" s="9"/>
      <c r="AI31" s="16"/>
      <c r="AJ31" s="9"/>
      <c r="AK31" s="15">
        <f t="shared" si="11"/>
        <v>0</v>
      </c>
      <c r="AN31" s="9">
        <v>5</v>
      </c>
      <c r="AO31" s="9"/>
      <c r="AP31" s="16"/>
      <c r="AQ31" s="9"/>
      <c r="AR31" s="15"/>
      <c r="AT31" s="13"/>
      <c r="AU31" s="12"/>
      <c r="AV31" s="9"/>
      <c r="AW31" s="15"/>
      <c r="AY31" s="9">
        <v>5</v>
      </c>
      <c r="AZ31" s="9"/>
      <c r="BA31" s="16"/>
      <c r="BB31" s="9"/>
      <c r="BC31" s="15">
        <f t="shared" si="12"/>
        <v>0</v>
      </c>
      <c r="BE31" s="9"/>
      <c r="BF31" s="16"/>
      <c r="BG31" s="9"/>
      <c r="BH31" s="15">
        <f t="shared" si="14"/>
        <v>0</v>
      </c>
      <c r="BK31" s="9">
        <v>5</v>
      </c>
      <c r="BL31" s="9"/>
      <c r="BM31" s="16"/>
      <c r="BN31" s="9"/>
      <c r="BO31" s="15">
        <f t="shared" si="13"/>
        <v>0</v>
      </c>
      <c r="BQ31" s="9"/>
      <c r="BR31" s="16"/>
      <c r="BS31" s="9"/>
      <c r="BT31" s="15">
        <f t="shared" si="15"/>
        <v>0</v>
      </c>
    </row>
    <row r="32" spans="1:72" x14ac:dyDescent="0.25">
      <c r="A32" s="3"/>
      <c r="B32" s="7"/>
      <c r="C32" s="81">
        <v>25</v>
      </c>
      <c r="D32" s="9">
        <v>6</v>
      </c>
      <c r="E32" s="9"/>
      <c r="F32" s="16"/>
      <c r="G32" s="16"/>
      <c r="H32" s="15"/>
      <c r="I32" s="28"/>
      <c r="J32" s="13"/>
      <c r="K32" s="16"/>
      <c r="L32" s="9"/>
      <c r="M32" s="15"/>
      <c r="P32" s="9">
        <v>6</v>
      </c>
      <c r="Q32" s="9"/>
      <c r="R32" s="16"/>
      <c r="S32" s="9"/>
      <c r="T32" s="15">
        <f t="shared" si="8"/>
        <v>0</v>
      </c>
      <c r="V32" s="9"/>
      <c r="W32" s="16"/>
      <c r="X32" s="9"/>
      <c r="Y32" s="15">
        <f t="shared" si="9"/>
        <v>0</v>
      </c>
      <c r="AB32" s="9">
        <v>6</v>
      </c>
      <c r="AC32" s="9"/>
      <c r="AD32" s="16"/>
      <c r="AE32" s="9"/>
      <c r="AF32" s="15">
        <f t="shared" si="10"/>
        <v>0</v>
      </c>
      <c r="AH32" s="9"/>
      <c r="AI32" s="16"/>
      <c r="AJ32" s="9"/>
      <c r="AK32" s="15">
        <f t="shared" si="11"/>
        <v>0</v>
      </c>
      <c r="AN32" s="9">
        <v>6</v>
      </c>
      <c r="AO32" s="9"/>
      <c r="AP32" s="12"/>
      <c r="AQ32" s="9"/>
      <c r="AR32" s="15"/>
      <c r="AT32" s="13"/>
      <c r="AU32" s="12"/>
      <c r="AV32" s="9"/>
      <c r="AW32" s="15"/>
      <c r="AY32" s="9">
        <v>6</v>
      </c>
      <c r="AZ32" s="9"/>
      <c r="BA32" s="16"/>
      <c r="BB32" s="9"/>
      <c r="BC32" s="15">
        <f t="shared" si="12"/>
        <v>0</v>
      </c>
      <c r="BE32" s="9"/>
      <c r="BF32" s="16"/>
      <c r="BG32" s="9"/>
      <c r="BH32" s="15">
        <f t="shared" si="14"/>
        <v>0</v>
      </c>
      <c r="BK32" s="9">
        <v>6</v>
      </c>
      <c r="BL32" s="9"/>
      <c r="BM32" s="16"/>
      <c r="BN32" s="9"/>
      <c r="BO32" s="15">
        <f t="shared" si="13"/>
        <v>0</v>
      </c>
      <c r="BQ32" s="9"/>
      <c r="BR32" s="16"/>
      <c r="BS32" s="9"/>
      <c r="BT32" s="15">
        <f t="shared" si="15"/>
        <v>0</v>
      </c>
    </row>
    <row r="33" spans="1:72" x14ac:dyDescent="0.25">
      <c r="A33" s="3"/>
      <c r="B33" s="7"/>
      <c r="C33" s="81">
        <v>26</v>
      </c>
      <c r="D33" s="9">
        <v>7</v>
      </c>
      <c r="E33" s="9"/>
      <c r="F33" s="16"/>
      <c r="G33" s="16"/>
      <c r="H33" s="15"/>
      <c r="I33" s="28"/>
      <c r="J33" s="13"/>
      <c r="K33" s="16"/>
      <c r="L33" s="9"/>
      <c r="M33" s="15"/>
      <c r="P33" s="9">
        <v>7</v>
      </c>
      <c r="Q33" s="9"/>
      <c r="R33" s="16"/>
      <c r="S33" s="9"/>
      <c r="T33" s="15">
        <f t="shared" si="8"/>
        <v>0</v>
      </c>
      <c r="V33" s="9"/>
      <c r="W33" s="16"/>
      <c r="X33" s="9"/>
      <c r="Y33" s="15">
        <f t="shared" si="9"/>
        <v>0</v>
      </c>
      <c r="AB33" s="9">
        <v>7</v>
      </c>
      <c r="AC33" s="9"/>
      <c r="AD33" s="16"/>
      <c r="AE33" s="9"/>
      <c r="AF33" s="15">
        <f t="shared" si="10"/>
        <v>0</v>
      </c>
      <c r="AH33" s="9"/>
      <c r="AI33" s="16"/>
      <c r="AJ33" s="9"/>
      <c r="AK33" s="15">
        <f t="shared" si="11"/>
        <v>0</v>
      </c>
      <c r="AN33" s="9">
        <v>7</v>
      </c>
      <c r="AO33" s="9"/>
      <c r="AP33" s="16"/>
      <c r="AQ33" s="9"/>
      <c r="AR33" s="15"/>
      <c r="AT33" s="13"/>
      <c r="AU33" s="12"/>
      <c r="AV33" s="9"/>
      <c r="AW33" s="15"/>
      <c r="AY33" s="9">
        <v>7</v>
      </c>
      <c r="AZ33" s="9"/>
      <c r="BA33" s="16"/>
      <c r="BB33" s="9"/>
      <c r="BC33" s="15">
        <f t="shared" si="12"/>
        <v>0</v>
      </c>
      <c r="BE33" s="9"/>
      <c r="BF33" s="16"/>
      <c r="BG33" s="9"/>
      <c r="BH33" s="15">
        <f t="shared" si="14"/>
        <v>0</v>
      </c>
      <c r="BK33" s="9">
        <v>7</v>
      </c>
      <c r="BL33" s="9"/>
      <c r="BM33" s="16"/>
      <c r="BN33" s="9"/>
      <c r="BO33" s="15">
        <f t="shared" si="13"/>
        <v>0</v>
      </c>
      <c r="BQ33" s="9"/>
      <c r="BR33" s="16"/>
      <c r="BS33" s="9"/>
      <c r="BT33" s="15">
        <f t="shared" si="15"/>
        <v>0</v>
      </c>
    </row>
    <row r="34" spans="1:72" x14ac:dyDescent="0.25">
      <c r="A34" s="3"/>
      <c r="B34" s="7"/>
      <c r="C34" s="81">
        <v>27</v>
      </c>
      <c r="D34" s="9">
        <v>8</v>
      </c>
      <c r="E34" s="9"/>
      <c r="F34" s="16"/>
      <c r="G34" s="16"/>
      <c r="H34" s="15"/>
      <c r="I34" s="28"/>
      <c r="J34" s="13"/>
      <c r="K34" s="16"/>
      <c r="L34" s="9"/>
      <c r="M34" s="15"/>
      <c r="P34" s="9">
        <v>8</v>
      </c>
      <c r="Q34" s="9"/>
      <c r="R34" s="16"/>
      <c r="S34" s="9"/>
      <c r="T34" s="15">
        <f t="shared" si="8"/>
        <v>0</v>
      </c>
      <c r="V34" s="9"/>
      <c r="W34" s="16"/>
      <c r="X34" s="9"/>
      <c r="Y34" s="15">
        <f t="shared" si="9"/>
        <v>0</v>
      </c>
      <c r="AB34" s="9">
        <v>8</v>
      </c>
      <c r="AC34" s="9"/>
      <c r="AD34" s="16"/>
      <c r="AE34" s="9"/>
      <c r="AF34" s="15">
        <f t="shared" si="10"/>
        <v>0</v>
      </c>
      <c r="AH34" s="9"/>
      <c r="AI34" s="16"/>
      <c r="AJ34" s="9"/>
      <c r="AK34" s="15">
        <f t="shared" si="11"/>
        <v>0</v>
      </c>
      <c r="AN34" s="9">
        <v>8</v>
      </c>
      <c r="AO34" s="9"/>
      <c r="AP34" s="12"/>
      <c r="AQ34" s="9"/>
      <c r="AR34" s="15"/>
      <c r="AT34" s="13"/>
      <c r="AU34" s="12"/>
      <c r="AV34" s="9"/>
      <c r="AW34" s="15"/>
      <c r="AY34" s="9">
        <v>8</v>
      </c>
      <c r="AZ34" s="9"/>
      <c r="BA34" s="16"/>
      <c r="BB34" s="9"/>
      <c r="BC34" s="15">
        <f t="shared" si="12"/>
        <v>0</v>
      </c>
      <c r="BE34" s="9"/>
      <c r="BF34" s="16"/>
      <c r="BG34" s="9"/>
      <c r="BH34" s="15">
        <f t="shared" si="14"/>
        <v>0</v>
      </c>
      <c r="BK34" s="9">
        <v>8</v>
      </c>
      <c r="BL34" s="9"/>
      <c r="BM34" s="16"/>
      <c r="BN34" s="9"/>
      <c r="BO34" s="15">
        <f t="shared" si="13"/>
        <v>0</v>
      </c>
      <c r="BQ34" s="9"/>
      <c r="BR34" s="16"/>
      <c r="BS34" s="9"/>
      <c r="BT34" s="15">
        <f t="shared" si="15"/>
        <v>0</v>
      </c>
    </row>
    <row r="35" spans="1:72" x14ac:dyDescent="0.25">
      <c r="A35" s="3"/>
      <c r="B35" s="7"/>
      <c r="C35" s="81">
        <v>28</v>
      </c>
      <c r="D35" s="9">
        <v>9</v>
      </c>
      <c r="E35" s="9"/>
      <c r="F35" s="16"/>
      <c r="G35" s="16"/>
      <c r="H35" s="15"/>
      <c r="I35" s="28"/>
      <c r="J35" s="13"/>
      <c r="K35" s="16"/>
      <c r="L35" s="9"/>
      <c r="M35" s="15"/>
      <c r="P35" s="9">
        <v>9</v>
      </c>
      <c r="Q35" s="9"/>
      <c r="R35" s="16"/>
      <c r="S35" s="9"/>
      <c r="T35" s="15">
        <f t="shared" si="8"/>
        <v>0</v>
      </c>
      <c r="V35" s="9"/>
      <c r="W35" s="16"/>
      <c r="X35" s="9"/>
      <c r="Y35" s="15">
        <f t="shared" si="9"/>
        <v>0</v>
      </c>
      <c r="AB35" s="9">
        <v>9</v>
      </c>
      <c r="AC35" s="9"/>
      <c r="AD35" s="16"/>
      <c r="AE35" s="9"/>
      <c r="AF35" s="15">
        <f t="shared" si="10"/>
        <v>0</v>
      </c>
      <c r="AH35" s="9"/>
      <c r="AI35" s="16"/>
      <c r="AJ35" s="9"/>
      <c r="AK35" s="15">
        <f t="shared" si="11"/>
        <v>0</v>
      </c>
      <c r="AN35" s="9">
        <v>9</v>
      </c>
      <c r="AO35" s="9"/>
      <c r="AP35" s="12"/>
      <c r="AQ35" s="9"/>
      <c r="AR35" s="15"/>
      <c r="AT35" s="13"/>
      <c r="AU35" s="12"/>
      <c r="AV35" s="9"/>
      <c r="AW35" s="15"/>
      <c r="AY35" s="9">
        <v>9</v>
      </c>
      <c r="AZ35" s="9"/>
      <c r="BA35" s="16"/>
      <c r="BB35" s="9"/>
      <c r="BC35" s="15">
        <f t="shared" si="12"/>
        <v>0</v>
      </c>
      <c r="BE35" s="9"/>
      <c r="BF35" s="16"/>
      <c r="BG35" s="9"/>
      <c r="BH35" s="15">
        <f t="shared" si="14"/>
        <v>0</v>
      </c>
      <c r="BK35" s="9">
        <v>9</v>
      </c>
      <c r="BL35" s="9"/>
      <c r="BM35" s="16"/>
      <c r="BN35" s="9"/>
      <c r="BO35" s="15">
        <f t="shared" si="13"/>
        <v>0</v>
      </c>
      <c r="BQ35" s="9"/>
      <c r="BR35" s="16"/>
      <c r="BS35" s="9"/>
      <c r="BT35" s="15">
        <f t="shared" si="15"/>
        <v>0</v>
      </c>
    </row>
    <row r="36" spans="1:72" x14ac:dyDescent="0.25">
      <c r="A36" s="3"/>
      <c r="B36" s="7"/>
      <c r="C36" s="81">
        <v>29</v>
      </c>
      <c r="D36" s="9">
        <v>10</v>
      </c>
      <c r="E36" s="9"/>
      <c r="F36" s="16"/>
      <c r="G36" s="16"/>
      <c r="H36" s="15"/>
      <c r="I36" s="28"/>
      <c r="J36" s="13"/>
      <c r="K36" s="16"/>
      <c r="L36" s="9"/>
      <c r="M36" s="15"/>
      <c r="P36" s="9">
        <v>10</v>
      </c>
      <c r="Q36" s="9"/>
      <c r="R36" s="16"/>
      <c r="S36" s="9"/>
      <c r="T36" s="15">
        <f t="shared" si="8"/>
        <v>0</v>
      </c>
      <c r="V36" s="9"/>
      <c r="W36" s="16"/>
      <c r="X36" s="9"/>
      <c r="Y36" s="15">
        <f t="shared" si="9"/>
        <v>0</v>
      </c>
      <c r="AB36" s="9">
        <v>10</v>
      </c>
      <c r="AC36" s="9"/>
      <c r="AD36" s="16"/>
      <c r="AE36" s="9"/>
      <c r="AF36" s="15">
        <f t="shared" si="10"/>
        <v>0</v>
      </c>
      <c r="AH36" s="9"/>
      <c r="AI36" s="16"/>
      <c r="AJ36" s="9"/>
      <c r="AK36" s="15">
        <f t="shared" si="11"/>
        <v>0</v>
      </c>
      <c r="AN36" s="9">
        <v>10</v>
      </c>
      <c r="AO36" s="9"/>
      <c r="AP36" s="12"/>
      <c r="AQ36" s="9"/>
      <c r="AR36" s="15"/>
      <c r="AT36" s="13"/>
      <c r="AU36" s="12"/>
      <c r="AV36" s="9"/>
      <c r="AW36" s="15"/>
      <c r="AY36" s="9">
        <v>10</v>
      </c>
      <c r="AZ36" s="9"/>
      <c r="BA36" s="16"/>
      <c r="BB36" s="9"/>
      <c r="BC36" s="15">
        <f t="shared" si="12"/>
        <v>0</v>
      </c>
      <c r="BE36" s="9"/>
      <c r="BF36" s="16"/>
      <c r="BG36" s="9"/>
      <c r="BH36" s="15">
        <f t="shared" si="14"/>
        <v>0</v>
      </c>
      <c r="BK36" s="9">
        <v>10</v>
      </c>
      <c r="BL36" s="9"/>
      <c r="BM36" s="16"/>
      <c r="BN36" s="9"/>
      <c r="BO36" s="15">
        <f t="shared" si="13"/>
        <v>0</v>
      </c>
      <c r="BQ36" s="9"/>
      <c r="BR36" s="16"/>
      <c r="BS36" s="9"/>
      <c r="BT36" s="15">
        <f t="shared" si="15"/>
        <v>0</v>
      </c>
    </row>
    <row r="37" spans="1:72" x14ac:dyDescent="0.25">
      <c r="A37" s="3"/>
      <c r="B37" s="7"/>
      <c r="C37" s="81">
        <v>30</v>
      </c>
      <c r="D37" s="19"/>
      <c r="E37" s="19"/>
      <c r="F37" s="137"/>
      <c r="G37" s="19"/>
      <c r="H37" s="21"/>
      <c r="I37" s="28"/>
      <c r="J37" s="22"/>
      <c r="K37" s="137"/>
      <c r="L37" s="19"/>
      <c r="M37" s="21"/>
      <c r="P37" s="19"/>
      <c r="Q37" s="19"/>
      <c r="R37" s="20"/>
      <c r="S37" s="19"/>
      <c r="T37" s="21"/>
      <c r="V37" s="22"/>
      <c r="W37" s="20"/>
      <c r="X37" s="19"/>
      <c r="Y37" s="21"/>
      <c r="AB37" s="19"/>
      <c r="AC37" s="19"/>
      <c r="AD37" s="20"/>
      <c r="AE37" s="19"/>
      <c r="AF37" s="21"/>
      <c r="AH37" s="22"/>
      <c r="AI37" s="20"/>
      <c r="AJ37" s="19"/>
      <c r="AK37" s="21"/>
      <c r="AN37" s="19"/>
      <c r="AO37" s="19"/>
      <c r="AP37" s="20"/>
      <c r="AQ37" s="19"/>
      <c r="AR37" s="21"/>
      <c r="AT37" s="22"/>
      <c r="AU37" s="20"/>
      <c r="AV37" s="19"/>
      <c r="AW37" s="21"/>
      <c r="AY37" s="19"/>
      <c r="AZ37" s="19"/>
      <c r="BA37" s="20"/>
      <c r="BB37" s="19"/>
      <c r="BC37" s="21"/>
      <c r="BE37" s="22"/>
      <c r="BF37" s="20"/>
      <c r="BG37" s="19"/>
      <c r="BH37" s="21"/>
      <c r="BK37" s="19"/>
      <c r="BL37" s="19"/>
      <c r="BM37" s="20"/>
      <c r="BN37" s="19"/>
      <c r="BO37" s="21"/>
      <c r="BQ37" s="22"/>
      <c r="BR37" s="20"/>
      <c r="BS37" s="19"/>
      <c r="BT37" s="21"/>
    </row>
    <row r="38" spans="1:72" ht="18.75" x14ac:dyDescent="0.3">
      <c r="A38" s="3"/>
      <c r="B38" s="7"/>
      <c r="C38" s="81">
        <v>31</v>
      </c>
      <c r="D38" s="28"/>
      <c r="E38" s="467" t="s">
        <v>36</v>
      </c>
      <c r="F38" s="467"/>
      <c r="G38" s="467"/>
      <c r="H38" s="467"/>
      <c r="I38" s="467"/>
      <c r="J38" s="467"/>
      <c r="K38" s="467"/>
      <c r="L38" s="467"/>
      <c r="M38" s="467"/>
      <c r="Q38" s="461" t="s">
        <v>36</v>
      </c>
      <c r="R38" s="461"/>
      <c r="S38" s="461"/>
      <c r="T38" s="461"/>
      <c r="U38" s="461"/>
      <c r="V38" s="461"/>
      <c r="W38" s="461"/>
      <c r="X38" s="461"/>
      <c r="Y38" s="461"/>
      <c r="AC38" s="461" t="s">
        <v>36</v>
      </c>
      <c r="AD38" s="461"/>
      <c r="AE38" s="461"/>
      <c r="AF38" s="461"/>
      <c r="AG38" s="461"/>
      <c r="AH38" s="461"/>
      <c r="AI38" s="461"/>
      <c r="AJ38" s="461"/>
      <c r="AK38" s="461"/>
      <c r="AO38" s="461" t="s">
        <v>36</v>
      </c>
      <c r="AP38" s="461"/>
      <c r="AQ38" s="461"/>
      <c r="AR38" s="461"/>
      <c r="AS38" s="461"/>
      <c r="AT38" s="461"/>
      <c r="AU38" s="461"/>
      <c r="AV38" s="461"/>
      <c r="AW38" s="461"/>
      <c r="AZ38" s="461" t="s">
        <v>36</v>
      </c>
      <c r="BA38" s="461"/>
      <c r="BB38" s="461"/>
      <c r="BC38" s="461"/>
      <c r="BD38" s="461"/>
      <c r="BE38" s="461"/>
      <c r="BF38" s="461"/>
      <c r="BG38" s="461"/>
      <c r="BH38" s="461"/>
      <c r="BL38" s="461" t="s">
        <v>36</v>
      </c>
      <c r="BM38" s="461"/>
      <c r="BN38" s="461"/>
      <c r="BO38" s="461"/>
      <c r="BP38" s="461"/>
      <c r="BQ38" s="461"/>
      <c r="BR38" s="461"/>
      <c r="BS38" s="461"/>
      <c r="BT38" s="461"/>
    </row>
    <row r="39" spans="1:72" ht="18.75" x14ac:dyDescent="0.3">
      <c r="A39" s="3"/>
      <c r="B39" s="7"/>
      <c r="C39" s="81">
        <v>32</v>
      </c>
      <c r="D39" s="28"/>
      <c r="E39" s="135"/>
      <c r="F39" s="135"/>
      <c r="G39" s="135"/>
      <c r="H39" s="135"/>
      <c r="I39" s="135"/>
      <c r="J39" s="135"/>
      <c r="K39" s="135"/>
      <c r="L39" s="135"/>
      <c r="M39" s="135"/>
      <c r="Q39" s="17"/>
      <c r="R39" s="17"/>
      <c r="S39" s="17"/>
      <c r="T39" s="17"/>
      <c r="U39" s="17"/>
      <c r="V39" s="17"/>
      <c r="W39" s="17"/>
      <c r="X39" s="17"/>
      <c r="Y39" s="17"/>
      <c r="AC39" s="17"/>
      <c r="AD39" s="17"/>
      <c r="AE39" s="17"/>
      <c r="AF39" s="17"/>
      <c r="AG39" s="17"/>
      <c r="AH39" s="17"/>
      <c r="AI39" s="17"/>
      <c r="AJ39" s="17"/>
      <c r="AK39" s="17"/>
      <c r="AO39" s="17"/>
      <c r="AP39" s="17"/>
      <c r="AQ39" s="17"/>
      <c r="AR39" s="17"/>
      <c r="AS39" s="17"/>
      <c r="AT39" s="17"/>
      <c r="AU39" s="17"/>
      <c r="AV39" s="17"/>
      <c r="AW39" s="17"/>
      <c r="AZ39" s="17"/>
      <c r="BA39" s="17"/>
      <c r="BB39" s="17"/>
      <c r="BC39" s="17"/>
      <c r="BD39" s="17"/>
      <c r="BE39" s="17"/>
      <c r="BF39" s="17"/>
      <c r="BG39" s="17"/>
      <c r="BH39" s="17"/>
      <c r="BL39" s="17"/>
      <c r="BM39" s="17"/>
      <c r="BN39" s="17"/>
      <c r="BO39" s="17"/>
      <c r="BP39" s="17"/>
      <c r="BQ39" s="17"/>
      <c r="BR39" s="17"/>
      <c r="BS39" s="17"/>
      <c r="BT39" s="17"/>
    </row>
    <row r="40" spans="1:72" ht="30" x14ac:dyDescent="0.25">
      <c r="A40" s="3"/>
      <c r="B40" s="7"/>
      <c r="C40" s="81">
        <v>33</v>
      </c>
      <c r="D40" s="462" t="s">
        <v>66</v>
      </c>
      <c r="E40" s="462" t="s">
        <v>1211</v>
      </c>
      <c r="F40" s="464" t="s">
        <v>1212</v>
      </c>
      <c r="G40" s="465" t="s">
        <v>673</v>
      </c>
      <c r="H40" s="462" t="s">
        <v>683</v>
      </c>
      <c r="I40" s="28"/>
      <c r="J40" s="462" t="s">
        <v>1211</v>
      </c>
      <c r="K40" s="464" t="s">
        <v>1212</v>
      </c>
      <c r="L40" s="465" t="s">
        <v>673</v>
      </c>
      <c r="M40" s="462" t="s">
        <v>683</v>
      </c>
      <c r="P40" s="31" t="s">
        <v>66</v>
      </c>
      <c r="Q40" s="31" t="s">
        <v>1211</v>
      </c>
      <c r="R40" s="33" t="s">
        <v>1212</v>
      </c>
      <c r="S40" s="29" t="s">
        <v>673</v>
      </c>
      <c r="T40" s="31" t="s">
        <v>683</v>
      </c>
      <c r="V40" s="31" t="s">
        <v>1211</v>
      </c>
      <c r="W40" s="33" t="s">
        <v>1212</v>
      </c>
      <c r="X40" s="29" t="s">
        <v>673</v>
      </c>
      <c r="Y40" s="31" t="s">
        <v>683</v>
      </c>
      <c r="AB40" s="31" t="s">
        <v>66</v>
      </c>
      <c r="AC40" s="31" t="s">
        <v>1211</v>
      </c>
      <c r="AD40" s="33" t="s">
        <v>1212</v>
      </c>
      <c r="AE40" s="29" t="s">
        <v>673</v>
      </c>
      <c r="AF40" s="31" t="s">
        <v>683</v>
      </c>
      <c r="AH40" s="31" t="s">
        <v>1211</v>
      </c>
      <c r="AI40" s="33" t="s">
        <v>1212</v>
      </c>
      <c r="AJ40" s="29" t="s">
        <v>673</v>
      </c>
      <c r="AK40" s="31" t="s">
        <v>683</v>
      </c>
      <c r="AN40" s="31" t="s">
        <v>66</v>
      </c>
      <c r="AO40" s="31" t="s">
        <v>1211</v>
      </c>
      <c r="AP40" s="33" t="s">
        <v>1212</v>
      </c>
      <c r="AQ40" s="29" t="s">
        <v>673</v>
      </c>
      <c r="AR40" s="31" t="s">
        <v>683</v>
      </c>
      <c r="AT40" s="31" t="s">
        <v>1211</v>
      </c>
      <c r="AU40" s="33" t="s">
        <v>1212</v>
      </c>
      <c r="AV40" s="29" t="s">
        <v>673</v>
      </c>
      <c r="AW40" s="31" t="s">
        <v>683</v>
      </c>
      <c r="AY40" s="31" t="s">
        <v>66</v>
      </c>
      <c r="AZ40" s="31" t="s">
        <v>1211</v>
      </c>
      <c r="BA40" s="33" t="s">
        <v>1212</v>
      </c>
      <c r="BB40" s="29" t="s">
        <v>673</v>
      </c>
      <c r="BC40" s="31" t="s">
        <v>683</v>
      </c>
      <c r="BE40" s="31" t="s">
        <v>1211</v>
      </c>
      <c r="BF40" s="33" t="s">
        <v>1212</v>
      </c>
      <c r="BG40" s="29" t="s">
        <v>673</v>
      </c>
      <c r="BH40" s="31" t="s">
        <v>683</v>
      </c>
      <c r="BK40" s="31" t="s">
        <v>66</v>
      </c>
      <c r="BL40" s="31" t="s">
        <v>1211</v>
      </c>
      <c r="BM40" s="33" t="s">
        <v>1212</v>
      </c>
      <c r="BN40" s="29" t="s">
        <v>673</v>
      </c>
      <c r="BO40" s="31" t="s">
        <v>683</v>
      </c>
      <c r="BQ40" s="31" t="s">
        <v>1211</v>
      </c>
      <c r="BR40" s="33" t="s">
        <v>1212</v>
      </c>
      <c r="BS40" s="29" t="s">
        <v>673</v>
      </c>
      <c r="BT40" s="31" t="s">
        <v>683</v>
      </c>
    </row>
    <row r="41" spans="1:72" ht="15" customHeight="1" x14ac:dyDescent="0.25">
      <c r="A41" s="3"/>
      <c r="B41" s="7"/>
      <c r="C41" s="81">
        <v>34</v>
      </c>
      <c r="D41" s="463"/>
      <c r="E41" s="463"/>
      <c r="F41" s="464"/>
      <c r="G41" s="466"/>
      <c r="H41" s="463"/>
      <c r="I41" s="28"/>
      <c r="J41" s="463"/>
      <c r="K41" s="464"/>
      <c r="L41" s="466"/>
      <c r="M41" s="463"/>
      <c r="P41" s="32"/>
      <c r="Q41" s="32"/>
      <c r="R41" s="33"/>
      <c r="S41" s="30"/>
      <c r="T41" s="32"/>
      <c r="V41" s="32"/>
      <c r="W41" s="33"/>
      <c r="X41" s="30"/>
      <c r="Y41" s="32"/>
      <c r="AB41" s="32"/>
      <c r="AC41" s="32"/>
      <c r="AD41" s="33"/>
      <c r="AE41" s="30"/>
      <c r="AF41" s="32"/>
      <c r="AH41" s="32"/>
      <c r="AI41" s="33"/>
      <c r="AJ41" s="30"/>
      <c r="AK41" s="32"/>
      <c r="AN41" s="32"/>
      <c r="AO41" s="32"/>
      <c r="AP41" s="33"/>
      <c r="AQ41" s="30"/>
      <c r="AR41" s="32"/>
      <c r="AT41" s="32"/>
      <c r="AU41" s="33"/>
      <c r="AV41" s="30"/>
      <c r="AW41" s="32"/>
      <c r="AY41" s="32"/>
      <c r="AZ41" s="32"/>
      <c r="BA41" s="33"/>
      <c r="BB41" s="30"/>
      <c r="BC41" s="32"/>
      <c r="BE41" s="32"/>
      <c r="BF41" s="33"/>
      <c r="BG41" s="30"/>
      <c r="BH41" s="32"/>
      <c r="BK41" s="32"/>
      <c r="BL41" s="32"/>
      <c r="BM41" s="33"/>
      <c r="BN41" s="30"/>
      <c r="BO41" s="32"/>
      <c r="BQ41" s="32"/>
      <c r="BR41" s="33"/>
      <c r="BS41" s="30"/>
      <c r="BT41" s="32"/>
    </row>
    <row r="42" spans="1:72" ht="75" x14ac:dyDescent="0.25">
      <c r="A42" s="3"/>
      <c r="B42" s="7"/>
      <c r="C42" s="81">
        <v>35</v>
      </c>
      <c r="D42" s="9">
        <v>1</v>
      </c>
      <c r="E42" s="9">
        <v>1.1000000000000001</v>
      </c>
      <c r="F42" s="16" t="s">
        <v>932</v>
      </c>
      <c r="G42" s="9" t="s">
        <v>864</v>
      </c>
      <c r="H42" s="15">
        <f>LEN(F42)</f>
        <v>103</v>
      </c>
      <c r="I42" s="28"/>
      <c r="J42" s="9">
        <v>1.4</v>
      </c>
      <c r="K42" s="16" t="s">
        <v>984</v>
      </c>
      <c r="L42" s="9">
        <v>10</v>
      </c>
      <c r="M42" s="15">
        <f>LEN(K42)</f>
        <v>155</v>
      </c>
      <c r="P42" s="9">
        <v>1</v>
      </c>
      <c r="Q42" s="9"/>
      <c r="R42" s="16" t="s">
        <v>1208</v>
      </c>
      <c r="S42" s="9"/>
      <c r="T42" s="15">
        <f t="shared" ref="T42:T51" si="16">LEN(R42)</f>
        <v>156</v>
      </c>
      <c r="V42" s="9"/>
      <c r="W42" s="16" t="s">
        <v>1209</v>
      </c>
      <c r="X42" s="9"/>
      <c r="Y42" s="15">
        <f t="shared" ref="Y42:Y51" si="17">LEN(W42)</f>
        <v>127</v>
      </c>
      <c r="AB42" s="9">
        <v>1</v>
      </c>
      <c r="AC42" s="9"/>
      <c r="AD42" s="16"/>
      <c r="AE42" s="9"/>
      <c r="AF42" s="15">
        <f t="shared" ref="AF42:AF51" si="18">LEN(AD42)</f>
        <v>0</v>
      </c>
      <c r="AH42" s="9"/>
      <c r="AI42" s="16"/>
      <c r="AJ42" s="9"/>
      <c r="AK42" s="15">
        <f t="shared" ref="AK42:AK51" si="19">LEN(AI42)</f>
        <v>0</v>
      </c>
      <c r="AN42" s="9">
        <v>1</v>
      </c>
      <c r="AO42" s="9">
        <v>4.0999999999999996</v>
      </c>
      <c r="AP42" s="12" t="s">
        <v>903</v>
      </c>
      <c r="AQ42" s="9">
        <v>16</v>
      </c>
      <c r="AR42" s="15">
        <f>LEN(AP42)</f>
        <v>125</v>
      </c>
      <c r="AT42" s="9">
        <v>4.3</v>
      </c>
      <c r="AU42" s="12" t="s">
        <v>1085</v>
      </c>
      <c r="AV42" s="9">
        <v>10</v>
      </c>
      <c r="AW42" s="15">
        <f>LEN(AU42)</f>
        <v>217</v>
      </c>
      <c r="AY42" s="9">
        <v>1</v>
      </c>
      <c r="AZ42" s="9"/>
      <c r="BA42" s="16" t="s">
        <v>1167</v>
      </c>
      <c r="BB42" s="9"/>
      <c r="BC42" s="15">
        <f t="shared" ref="BC42:BC51" si="20">LEN(BA42)</f>
        <v>163</v>
      </c>
      <c r="BE42" s="9"/>
      <c r="BF42" s="16" t="s">
        <v>1169</v>
      </c>
      <c r="BG42" s="9"/>
      <c r="BH42" s="15">
        <f>LEN(BF42)</f>
        <v>135</v>
      </c>
      <c r="BK42" s="9">
        <v>1</v>
      </c>
      <c r="BL42" s="9"/>
      <c r="BM42" s="16"/>
      <c r="BN42" s="9"/>
      <c r="BO42" s="15">
        <f t="shared" ref="BO42:BO51" si="21">LEN(BM42)</f>
        <v>0</v>
      </c>
      <c r="BQ42" s="9"/>
      <c r="BR42" s="16"/>
      <c r="BS42" s="9"/>
      <c r="BT42" s="15">
        <f>LEN(BR42)</f>
        <v>0</v>
      </c>
    </row>
    <row r="43" spans="1:72" ht="60" x14ac:dyDescent="0.25">
      <c r="A43" s="3"/>
      <c r="B43" s="7"/>
      <c r="C43" s="81">
        <v>36</v>
      </c>
      <c r="D43" s="9">
        <v>2</v>
      </c>
      <c r="E43" s="9">
        <v>1.2</v>
      </c>
      <c r="F43" s="16" t="s">
        <v>866</v>
      </c>
      <c r="G43" s="9" t="s">
        <v>865</v>
      </c>
      <c r="H43" s="15">
        <f>LEN(F43)</f>
        <v>115</v>
      </c>
      <c r="I43" s="28"/>
      <c r="J43" s="9">
        <v>1.5</v>
      </c>
      <c r="K43" s="16" t="s">
        <v>985</v>
      </c>
      <c r="L43" s="9">
        <v>12</v>
      </c>
      <c r="M43" s="15">
        <f>LEN(K43)</f>
        <v>125</v>
      </c>
      <c r="P43" s="9">
        <v>2</v>
      </c>
      <c r="Q43" s="9"/>
      <c r="R43" s="16" t="s">
        <v>1038</v>
      </c>
      <c r="S43" s="9"/>
      <c r="T43" s="15">
        <f t="shared" si="16"/>
        <v>175</v>
      </c>
      <c r="V43" s="9"/>
      <c r="W43" s="16" t="s">
        <v>1040</v>
      </c>
      <c r="X43" s="9"/>
      <c r="Y43" s="15">
        <f t="shared" si="17"/>
        <v>140</v>
      </c>
      <c r="AB43" s="9">
        <v>2</v>
      </c>
      <c r="AC43" s="9"/>
      <c r="AD43" s="16"/>
      <c r="AE43" s="9"/>
      <c r="AF43" s="15">
        <f t="shared" si="18"/>
        <v>0</v>
      </c>
      <c r="AH43" s="9"/>
      <c r="AI43" s="16"/>
      <c r="AJ43" s="9"/>
      <c r="AK43" s="15">
        <f t="shared" si="19"/>
        <v>0</v>
      </c>
      <c r="AN43" s="9">
        <v>2</v>
      </c>
      <c r="AO43" s="9">
        <v>4.2</v>
      </c>
      <c r="AP43" s="12" t="s">
        <v>904</v>
      </c>
      <c r="AQ43" s="9">
        <v>16</v>
      </c>
      <c r="AR43" s="15">
        <f>LEN(AP43)</f>
        <v>174</v>
      </c>
      <c r="AT43" s="9">
        <v>4.4000000000000004</v>
      </c>
      <c r="AU43" s="16" t="s">
        <v>1086</v>
      </c>
      <c r="AV43" s="9">
        <v>12</v>
      </c>
      <c r="AW43" s="15">
        <f>LEN(AU43)</f>
        <v>134</v>
      </c>
      <c r="AY43" s="9">
        <v>2</v>
      </c>
      <c r="AZ43" s="9"/>
      <c r="BA43" s="16" t="s">
        <v>1168</v>
      </c>
      <c r="BB43" s="9"/>
      <c r="BC43" s="15">
        <f t="shared" si="20"/>
        <v>117</v>
      </c>
      <c r="BE43" s="9"/>
      <c r="BF43" s="16" t="s">
        <v>1170</v>
      </c>
      <c r="BG43" s="9"/>
      <c r="BH43" s="15">
        <f t="shared" ref="BH43:BH51" si="22">LEN(BF43)</f>
        <v>74</v>
      </c>
      <c r="BK43" s="9">
        <v>2</v>
      </c>
      <c r="BL43" s="9"/>
      <c r="BM43" s="16"/>
      <c r="BN43" s="9"/>
      <c r="BO43" s="15">
        <f t="shared" si="21"/>
        <v>0</v>
      </c>
      <c r="BQ43" s="9"/>
      <c r="BR43" s="16"/>
      <c r="BS43" s="9"/>
      <c r="BT43" s="15">
        <f t="shared" ref="BT43:BT51" si="23">LEN(BR43)</f>
        <v>0</v>
      </c>
    </row>
    <row r="44" spans="1:72" ht="60" x14ac:dyDescent="0.25">
      <c r="A44" s="3"/>
      <c r="B44" s="7"/>
      <c r="C44" s="81">
        <v>37</v>
      </c>
      <c r="D44" s="9">
        <v>3</v>
      </c>
      <c r="E44" s="9">
        <v>1.3</v>
      </c>
      <c r="F44" s="16" t="s">
        <v>868</v>
      </c>
      <c r="G44" s="9" t="s">
        <v>867</v>
      </c>
      <c r="H44" s="15">
        <f>LEN(F44)</f>
        <v>154</v>
      </c>
      <c r="I44" s="28"/>
      <c r="J44" s="9">
        <v>1.6</v>
      </c>
      <c r="K44" s="16" t="s">
        <v>986</v>
      </c>
      <c r="L44" s="9">
        <v>10</v>
      </c>
      <c r="M44" s="15">
        <f>LEN(K44)</f>
        <v>94</v>
      </c>
      <c r="P44" s="9">
        <v>3</v>
      </c>
      <c r="Q44" s="9"/>
      <c r="R44" s="16" t="s">
        <v>1039</v>
      </c>
      <c r="S44" s="9"/>
      <c r="T44" s="15">
        <f t="shared" si="16"/>
        <v>157</v>
      </c>
      <c r="V44" s="9"/>
      <c r="W44" s="16" t="s">
        <v>1041</v>
      </c>
      <c r="X44" s="9"/>
      <c r="Y44" s="15">
        <f t="shared" si="17"/>
        <v>106</v>
      </c>
      <c r="AB44" s="9">
        <v>3</v>
      </c>
      <c r="AC44" s="9"/>
      <c r="AD44" s="16"/>
      <c r="AE44" s="9"/>
      <c r="AF44" s="15">
        <f t="shared" si="18"/>
        <v>0</v>
      </c>
      <c r="AH44" s="9"/>
      <c r="AI44" s="16"/>
      <c r="AJ44" s="9"/>
      <c r="AK44" s="15">
        <f t="shared" si="19"/>
        <v>0</v>
      </c>
      <c r="AN44" s="9">
        <v>3</v>
      </c>
      <c r="AO44" s="9"/>
      <c r="AP44" s="12"/>
      <c r="AQ44" s="9"/>
      <c r="AR44" s="15"/>
      <c r="AT44" s="9">
        <v>4.5</v>
      </c>
      <c r="AU44" s="12" t="s">
        <v>1087</v>
      </c>
      <c r="AV44" s="9">
        <v>10</v>
      </c>
      <c r="AW44" s="15">
        <f>LEN(AU44)</f>
        <v>186</v>
      </c>
      <c r="AY44" s="9">
        <v>3</v>
      </c>
      <c r="AZ44" s="9"/>
      <c r="BA44" s="16"/>
      <c r="BB44" s="9"/>
      <c r="BC44" s="15">
        <f t="shared" si="20"/>
        <v>0</v>
      </c>
      <c r="BE44" s="9"/>
      <c r="BF44" s="16"/>
      <c r="BG44" s="9"/>
      <c r="BH44" s="15">
        <f t="shared" si="22"/>
        <v>0</v>
      </c>
      <c r="BK44" s="9">
        <v>3</v>
      </c>
      <c r="BL44" s="9"/>
      <c r="BM44" s="16"/>
      <c r="BN44" s="9"/>
      <c r="BO44" s="15">
        <f t="shared" si="21"/>
        <v>0</v>
      </c>
      <c r="BQ44" s="9"/>
      <c r="BR44" s="16"/>
      <c r="BS44" s="9"/>
      <c r="BT44" s="15">
        <f t="shared" si="23"/>
        <v>0</v>
      </c>
    </row>
    <row r="45" spans="1:72" x14ac:dyDescent="0.25">
      <c r="A45" s="3"/>
      <c r="B45" s="7"/>
      <c r="C45" s="81">
        <v>38</v>
      </c>
      <c r="D45" s="9">
        <v>4</v>
      </c>
      <c r="E45" s="9"/>
      <c r="F45" s="16"/>
      <c r="G45" s="16"/>
      <c r="H45" s="15"/>
      <c r="I45" s="28"/>
      <c r="J45" s="9"/>
      <c r="K45" s="16"/>
      <c r="L45" s="9"/>
      <c r="M45" s="15"/>
      <c r="P45" s="9">
        <v>4</v>
      </c>
      <c r="Q45" s="9"/>
      <c r="R45" s="16"/>
      <c r="S45" s="9"/>
      <c r="T45" s="15">
        <f t="shared" si="16"/>
        <v>0</v>
      </c>
      <c r="V45" s="9"/>
      <c r="W45" s="16"/>
      <c r="X45" s="9"/>
      <c r="Y45" s="15">
        <f t="shared" si="17"/>
        <v>0</v>
      </c>
      <c r="AB45" s="9">
        <v>4</v>
      </c>
      <c r="AC45" s="9"/>
      <c r="AD45" s="16"/>
      <c r="AE45" s="9"/>
      <c r="AF45" s="15">
        <f t="shared" si="18"/>
        <v>0</v>
      </c>
      <c r="AH45" s="9"/>
      <c r="AI45" s="16"/>
      <c r="AJ45" s="9"/>
      <c r="AK45" s="15">
        <f t="shared" si="19"/>
        <v>0</v>
      </c>
      <c r="AN45" s="9">
        <v>4</v>
      </c>
      <c r="AO45" s="9"/>
      <c r="AP45" s="16"/>
      <c r="AQ45" s="9"/>
      <c r="AR45" s="15"/>
      <c r="AT45" s="9"/>
      <c r="AU45" s="12"/>
      <c r="AV45" s="9"/>
      <c r="AW45" s="15"/>
      <c r="AY45" s="9">
        <v>4</v>
      </c>
      <c r="AZ45" s="9"/>
      <c r="BA45" s="16"/>
      <c r="BB45" s="9"/>
      <c r="BC45" s="15">
        <f t="shared" si="20"/>
        <v>0</v>
      </c>
      <c r="BE45" s="9"/>
      <c r="BF45" s="16"/>
      <c r="BG45" s="9"/>
      <c r="BH45" s="15">
        <f t="shared" si="22"/>
        <v>0</v>
      </c>
      <c r="BK45" s="9">
        <v>4</v>
      </c>
      <c r="BL45" s="9"/>
      <c r="BM45" s="16"/>
      <c r="BN45" s="9"/>
      <c r="BO45" s="15">
        <f t="shared" si="21"/>
        <v>0</v>
      </c>
      <c r="BQ45" s="9"/>
      <c r="BR45" s="16"/>
      <c r="BS45" s="9"/>
      <c r="BT45" s="15">
        <f t="shared" si="23"/>
        <v>0</v>
      </c>
    </row>
    <row r="46" spans="1:72" x14ac:dyDescent="0.25">
      <c r="A46" s="3"/>
      <c r="B46" s="7"/>
      <c r="C46" s="81">
        <v>39</v>
      </c>
      <c r="D46" s="9">
        <v>5</v>
      </c>
      <c r="E46" s="9"/>
      <c r="F46" s="16"/>
      <c r="G46" s="16"/>
      <c r="H46" s="15"/>
      <c r="I46" s="28"/>
      <c r="J46" s="13"/>
      <c r="K46" s="16"/>
      <c r="L46" s="9"/>
      <c r="M46" s="15"/>
      <c r="P46" s="9">
        <v>5</v>
      </c>
      <c r="Q46" s="9"/>
      <c r="R46" s="16"/>
      <c r="S46" s="9"/>
      <c r="T46" s="15">
        <f t="shared" si="16"/>
        <v>0</v>
      </c>
      <c r="V46" s="9"/>
      <c r="W46" s="16"/>
      <c r="X46" s="9"/>
      <c r="Y46" s="15">
        <f t="shared" si="17"/>
        <v>0</v>
      </c>
      <c r="AB46" s="9">
        <v>5</v>
      </c>
      <c r="AC46" s="9"/>
      <c r="AD46" s="16"/>
      <c r="AE46" s="9"/>
      <c r="AF46" s="15">
        <f t="shared" si="18"/>
        <v>0</v>
      </c>
      <c r="AH46" s="9"/>
      <c r="AI46" s="16"/>
      <c r="AJ46" s="9"/>
      <c r="AK46" s="15">
        <f t="shared" si="19"/>
        <v>0</v>
      </c>
      <c r="AN46" s="9">
        <v>5</v>
      </c>
      <c r="AO46" s="9"/>
      <c r="AP46" s="12"/>
      <c r="AQ46" s="9"/>
      <c r="AR46" s="15"/>
      <c r="AT46" s="13"/>
      <c r="AU46" s="12"/>
      <c r="AV46" s="9"/>
      <c r="AW46" s="15"/>
      <c r="AY46" s="9">
        <v>5</v>
      </c>
      <c r="AZ46" s="9"/>
      <c r="BA46" s="16"/>
      <c r="BB46" s="9"/>
      <c r="BC46" s="15">
        <f t="shared" si="20"/>
        <v>0</v>
      </c>
      <c r="BE46" s="9"/>
      <c r="BF46" s="16"/>
      <c r="BG46" s="9"/>
      <c r="BH46" s="15">
        <f t="shared" si="22"/>
        <v>0</v>
      </c>
      <c r="BK46" s="9">
        <v>5</v>
      </c>
      <c r="BL46" s="9"/>
      <c r="BM46" s="16"/>
      <c r="BN46" s="9"/>
      <c r="BO46" s="15">
        <f t="shared" si="21"/>
        <v>0</v>
      </c>
      <c r="BQ46" s="9"/>
      <c r="BR46" s="16"/>
      <c r="BS46" s="9"/>
      <c r="BT46" s="15">
        <f t="shared" si="23"/>
        <v>0</v>
      </c>
    </row>
    <row r="47" spans="1:72" x14ac:dyDescent="0.25">
      <c r="A47" s="3"/>
      <c r="B47" s="7"/>
      <c r="C47" s="81">
        <v>40</v>
      </c>
      <c r="D47" s="9">
        <v>6</v>
      </c>
      <c r="E47" s="9"/>
      <c r="F47" s="16"/>
      <c r="G47" s="16"/>
      <c r="H47" s="15"/>
      <c r="I47" s="28"/>
      <c r="J47" s="13"/>
      <c r="K47" s="16"/>
      <c r="L47" s="9"/>
      <c r="M47" s="15"/>
      <c r="P47" s="9">
        <v>6</v>
      </c>
      <c r="Q47" s="9"/>
      <c r="R47" s="16"/>
      <c r="S47" s="9"/>
      <c r="T47" s="15">
        <f t="shared" si="16"/>
        <v>0</v>
      </c>
      <c r="V47" s="9"/>
      <c r="W47" s="16"/>
      <c r="X47" s="9"/>
      <c r="Y47" s="15">
        <f t="shared" si="17"/>
        <v>0</v>
      </c>
      <c r="AB47" s="9">
        <v>6</v>
      </c>
      <c r="AC47" s="9"/>
      <c r="AD47" s="16"/>
      <c r="AE47" s="9"/>
      <c r="AF47" s="15">
        <f t="shared" si="18"/>
        <v>0</v>
      </c>
      <c r="AH47" s="9"/>
      <c r="AI47" s="16"/>
      <c r="AJ47" s="9"/>
      <c r="AK47" s="15">
        <f t="shared" si="19"/>
        <v>0</v>
      </c>
      <c r="AN47" s="9">
        <v>6</v>
      </c>
      <c r="AO47" s="9"/>
      <c r="AP47" s="12"/>
      <c r="AQ47" s="9"/>
      <c r="AR47" s="15"/>
      <c r="AT47" s="13"/>
      <c r="AU47" s="12"/>
      <c r="AV47" s="9"/>
      <c r="AW47" s="15"/>
      <c r="AY47" s="9">
        <v>6</v>
      </c>
      <c r="AZ47" s="9"/>
      <c r="BA47" s="16"/>
      <c r="BB47" s="9"/>
      <c r="BC47" s="15">
        <f t="shared" si="20"/>
        <v>0</v>
      </c>
      <c r="BE47" s="9"/>
      <c r="BF47" s="16"/>
      <c r="BG47" s="9"/>
      <c r="BH47" s="15">
        <f t="shared" si="22"/>
        <v>0</v>
      </c>
      <c r="BK47" s="9">
        <v>6</v>
      </c>
      <c r="BL47" s="9"/>
      <c r="BM47" s="16"/>
      <c r="BN47" s="9"/>
      <c r="BO47" s="15">
        <f t="shared" si="21"/>
        <v>0</v>
      </c>
      <c r="BQ47" s="9"/>
      <c r="BR47" s="16"/>
      <c r="BS47" s="9"/>
      <c r="BT47" s="15">
        <f t="shared" si="23"/>
        <v>0</v>
      </c>
    </row>
    <row r="48" spans="1:72" x14ac:dyDescent="0.25">
      <c r="A48" s="3"/>
      <c r="B48" s="7"/>
      <c r="C48" s="81">
        <v>41</v>
      </c>
      <c r="D48" s="9">
        <v>7</v>
      </c>
      <c r="E48" s="9"/>
      <c r="F48" s="16"/>
      <c r="G48" s="16"/>
      <c r="H48" s="15"/>
      <c r="I48" s="28"/>
      <c r="J48" s="13"/>
      <c r="K48" s="16"/>
      <c r="L48" s="9"/>
      <c r="M48" s="15"/>
      <c r="P48" s="9">
        <v>7</v>
      </c>
      <c r="Q48" s="9"/>
      <c r="R48" s="16"/>
      <c r="S48" s="9"/>
      <c r="T48" s="15">
        <f t="shared" si="16"/>
        <v>0</v>
      </c>
      <c r="V48" s="9"/>
      <c r="W48" s="16"/>
      <c r="X48" s="9"/>
      <c r="Y48" s="15">
        <f t="shared" si="17"/>
        <v>0</v>
      </c>
      <c r="AB48" s="9">
        <v>7</v>
      </c>
      <c r="AC48" s="9"/>
      <c r="AD48" s="16"/>
      <c r="AE48" s="9"/>
      <c r="AF48" s="15">
        <f t="shared" si="18"/>
        <v>0</v>
      </c>
      <c r="AH48" s="9"/>
      <c r="AI48" s="16"/>
      <c r="AJ48" s="9"/>
      <c r="AK48" s="15">
        <f t="shared" si="19"/>
        <v>0</v>
      </c>
      <c r="AN48" s="9">
        <v>7</v>
      </c>
      <c r="AO48" s="9"/>
      <c r="AP48" s="12"/>
      <c r="AQ48" s="9"/>
      <c r="AR48" s="15"/>
      <c r="AT48" s="13"/>
      <c r="AU48" s="12"/>
      <c r="AV48" s="9"/>
      <c r="AW48" s="15"/>
      <c r="AY48" s="9">
        <v>7</v>
      </c>
      <c r="AZ48" s="9"/>
      <c r="BA48" s="16"/>
      <c r="BB48" s="9"/>
      <c r="BC48" s="15">
        <f t="shared" si="20"/>
        <v>0</v>
      </c>
      <c r="BE48" s="9"/>
      <c r="BF48" s="16"/>
      <c r="BG48" s="9"/>
      <c r="BH48" s="15">
        <f t="shared" si="22"/>
        <v>0</v>
      </c>
      <c r="BK48" s="9">
        <v>7</v>
      </c>
      <c r="BL48" s="9"/>
      <c r="BM48" s="16"/>
      <c r="BN48" s="9"/>
      <c r="BO48" s="15">
        <f t="shared" si="21"/>
        <v>0</v>
      </c>
      <c r="BQ48" s="9"/>
      <c r="BR48" s="16"/>
      <c r="BS48" s="9"/>
      <c r="BT48" s="15">
        <f t="shared" si="23"/>
        <v>0</v>
      </c>
    </row>
    <row r="49" spans="1:72" x14ac:dyDescent="0.25">
      <c r="A49" s="3"/>
      <c r="B49" s="7"/>
      <c r="C49" s="81">
        <v>42</v>
      </c>
      <c r="D49" s="9">
        <v>8</v>
      </c>
      <c r="E49" s="9"/>
      <c r="F49" s="16"/>
      <c r="G49" s="16"/>
      <c r="H49" s="15"/>
      <c r="I49" s="28"/>
      <c r="J49" s="13"/>
      <c r="K49" s="16"/>
      <c r="L49" s="9"/>
      <c r="M49" s="15"/>
      <c r="P49" s="9">
        <v>8</v>
      </c>
      <c r="Q49" s="9"/>
      <c r="R49" s="16"/>
      <c r="S49" s="9"/>
      <c r="T49" s="15">
        <f t="shared" si="16"/>
        <v>0</v>
      </c>
      <c r="V49" s="9"/>
      <c r="W49" s="16"/>
      <c r="X49" s="9"/>
      <c r="Y49" s="15">
        <f t="shared" si="17"/>
        <v>0</v>
      </c>
      <c r="AB49" s="9">
        <v>8</v>
      </c>
      <c r="AC49" s="9"/>
      <c r="AD49" s="16"/>
      <c r="AE49" s="9"/>
      <c r="AF49" s="15">
        <f t="shared" si="18"/>
        <v>0</v>
      </c>
      <c r="AH49" s="9"/>
      <c r="AI49" s="16"/>
      <c r="AJ49" s="9"/>
      <c r="AK49" s="15">
        <f t="shared" si="19"/>
        <v>0</v>
      </c>
      <c r="AN49" s="9">
        <v>8</v>
      </c>
      <c r="AO49" s="9"/>
      <c r="AP49" s="12"/>
      <c r="AQ49" s="9"/>
      <c r="AR49" s="15"/>
      <c r="AT49" s="13"/>
      <c r="AU49" s="12"/>
      <c r="AV49" s="9"/>
      <c r="AW49" s="15"/>
      <c r="AY49" s="9">
        <v>8</v>
      </c>
      <c r="AZ49" s="9"/>
      <c r="BA49" s="16"/>
      <c r="BB49" s="9"/>
      <c r="BC49" s="15">
        <f t="shared" si="20"/>
        <v>0</v>
      </c>
      <c r="BE49" s="9"/>
      <c r="BF49" s="16"/>
      <c r="BG49" s="9"/>
      <c r="BH49" s="15">
        <f t="shared" si="22"/>
        <v>0</v>
      </c>
      <c r="BK49" s="9">
        <v>8</v>
      </c>
      <c r="BL49" s="9"/>
      <c r="BM49" s="16"/>
      <c r="BN49" s="9"/>
      <c r="BO49" s="15">
        <f t="shared" si="21"/>
        <v>0</v>
      </c>
      <c r="BQ49" s="9"/>
      <c r="BR49" s="16"/>
      <c r="BS49" s="9"/>
      <c r="BT49" s="15">
        <f t="shared" si="23"/>
        <v>0</v>
      </c>
    </row>
    <row r="50" spans="1:72" x14ac:dyDescent="0.25">
      <c r="A50" s="3"/>
      <c r="B50" s="7"/>
      <c r="C50" s="81">
        <v>43</v>
      </c>
      <c r="D50" s="9">
        <v>9</v>
      </c>
      <c r="E50" s="9"/>
      <c r="F50" s="16"/>
      <c r="G50" s="16"/>
      <c r="H50" s="15"/>
      <c r="I50" s="28"/>
      <c r="J50" s="13"/>
      <c r="K50" s="16"/>
      <c r="L50" s="9"/>
      <c r="M50" s="15"/>
      <c r="P50" s="9">
        <v>9</v>
      </c>
      <c r="Q50" s="9"/>
      <c r="R50" s="16"/>
      <c r="S50" s="9"/>
      <c r="T50" s="15">
        <f t="shared" si="16"/>
        <v>0</v>
      </c>
      <c r="V50" s="9"/>
      <c r="W50" s="16"/>
      <c r="X50" s="9"/>
      <c r="Y50" s="15">
        <f t="shared" si="17"/>
        <v>0</v>
      </c>
      <c r="AB50" s="9">
        <v>9</v>
      </c>
      <c r="AC50" s="9"/>
      <c r="AD50" s="16"/>
      <c r="AE50" s="9"/>
      <c r="AF50" s="15">
        <f t="shared" si="18"/>
        <v>0</v>
      </c>
      <c r="AH50" s="9"/>
      <c r="AI50" s="16"/>
      <c r="AJ50" s="9"/>
      <c r="AK50" s="15">
        <f t="shared" si="19"/>
        <v>0</v>
      </c>
      <c r="AN50" s="9">
        <v>9</v>
      </c>
      <c r="AO50" s="9"/>
      <c r="AP50" s="12"/>
      <c r="AQ50" s="9"/>
      <c r="AR50" s="15"/>
      <c r="AT50" s="13"/>
      <c r="AU50" s="12"/>
      <c r="AV50" s="9"/>
      <c r="AW50" s="15"/>
      <c r="AY50" s="9">
        <v>9</v>
      </c>
      <c r="AZ50" s="9"/>
      <c r="BA50" s="16"/>
      <c r="BB50" s="9"/>
      <c r="BC50" s="15">
        <f t="shared" si="20"/>
        <v>0</v>
      </c>
      <c r="BE50" s="9"/>
      <c r="BF50" s="16"/>
      <c r="BG50" s="9"/>
      <c r="BH50" s="15">
        <f t="shared" si="22"/>
        <v>0</v>
      </c>
      <c r="BK50" s="9">
        <v>9</v>
      </c>
      <c r="BL50" s="9"/>
      <c r="BM50" s="16"/>
      <c r="BN50" s="9"/>
      <c r="BO50" s="15">
        <f t="shared" si="21"/>
        <v>0</v>
      </c>
      <c r="BQ50" s="9"/>
      <c r="BR50" s="16"/>
      <c r="BS50" s="9"/>
      <c r="BT50" s="15">
        <f t="shared" si="23"/>
        <v>0</v>
      </c>
    </row>
    <row r="51" spans="1:72" x14ac:dyDescent="0.25">
      <c r="A51" s="3"/>
      <c r="B51" s="7"/>
      <c r="C51" s="81">
        <v>44</v>
      </c>
      <c r="D51" s="9">
        <v>10</v>
      </c>
      <c r="E51" s="9"/>
      <c r="F51" s="16"/>
      <c r="G51" s="16"/>
      <c r="H51" s="15"/>
      <c r="I51" s="28"/>
      <c r="J51" s="13"/>
      <c r="K51" s="16"/>
      <c r="L51" s="9"/>
      <c r="M51" s="15"/>
      <c r="P51" s="9">
        <v>10</v>
      </c>
      <c r="Q51" s="9"/>
      <c r="R51" s="16"/>
      <c r="S51" s="9"/>
      <c r="T51" s="15">
        <f t="shared" si="16"/>
        <v>0</v>
      </c>
      <c r="V51" s="9"/>
      <c r="W51" s="16"/>
      <c r="X51" s="9"/>
      <c r="Y51" s="15">
        <f t="shared" si="17"/>
        <v>0</v>
      </c>
      <c r="AB51" s="9">
        <v>10</v>
      </c>
      <c r="AC51" s="9"/>
      <c r="AD51" s="16"/>
      <c r="AE51" s="9"/>
      <c r="AF51" s="15">
        <f t="shared" si="18"/>
        <v>0</v>
      </c>
      <c r="AH51" s="9"/>
      <c r="AI51" s="16"/>
      <c r="AJ51" s="9"/>
      <c r="AK51" s="15">
        <f t="shared" si="19"/>
        <v>0</v>
      </c>
      <c r="AN51" s="9">
        <v>10</v>
      </c>
      <c r="AO51" s="9"/>
      <c r="AP51" s="12"/>
      <c r="AQ51" s="9"/>
      <c r="AR51" s="15"/>
      <c r="AT51" s="13"/>
      <c r="AU51" s="12"/>
      <c r="AV51" s="9"/>
      <c r="AW51" s="15"/>
      <c r="AY51" s="9">
        <v>10</v>
      </c>
      <c r="AZ51" s="9"/>
      <c r="BA51" s="16"/>
      <c r="BB51" s="9"/>
      <c r="BC51" s="15">
        <f t="shared" si="20"/>
        <v>0</v>
      </c>
      <c r="BE51" s="9"/>
      <c r="BF51" s="16"/>
      <c r="BG51" s="9"/>
      <c r="BH51" s="15">
        <f t="shared" si="22"/>
        <v>0</v>
      </c>
      <c r="BK51" s="9">
        <v>10</v>
      </c>
      <c r="BL51" s="9"/>
      <c r="BM51" s="16"/>
      <c r="BN51" s="9"/>
      <c r="BO51" s="15">
        <f t="shared" si="21"/>
        <v>0</v>
      </c>
      <c r="BQ51" s="9"/>
      <c r="BR51" s="16"/>
      <c r="BS51" s="9"/>
      <c r="BT51" s="15">
        <f t="shared" si="23"/>
        <v>0</v>
      </c>
    </row>
    <row r="52" spans="1:72" x14ac:dyDescent="0.25">
      <c r="A52" s="3"/>
      <c r="B52" s="7"/>
      <c r="C52" s="81">
        <v>45</v>
      </c>
      <c r="D52" s="28"/>
      <c r="E52" s="28"/>
      <c r="F52" s="28"/>
      <c r="G52" s="28"/>
      <c r="H52" s="28"/>
      <c r="I52" s="28"/>
      <c r="J52" s="28"/>
      <c r="K52" s="28"/>
      <c r="L52" s="28"/>
      <c r="M52" s="28"/>
    </row>
    <row r="53" spans="1:72" ht="18.75" x14ac:dyDescent="0.3">
      <c r="A53" s="3"/>
      <c r="B53" s="7"/>
      <c r="C53" s="81">
        <v>46</v>
      </c>
      <c r="D53" s="28"/>
      <c r="E53" s="467" t="s">
        <v>37</v>
      </c>
      <c r="F53" s="467"/>
      <c r="G53" s="467"/>
      <c r="H53" s="467"/>
      <c r="I53" s="467"/>
      <c r="J53" s="467"/>
      <c r="K53" s="467"/>
      <c r="L53" s="467"/>
      <c r="M53" s="467"/>
      <c r="Q53" s="461" t="s">
        <v>37</v>
      </c>
      <c r="R53" s="461"/>
      <c r="S53" s="461"/>
      <c r="T53" s="461"/>
      <c r="U53" s="461"/>
      <c r="V53" s="461"/>
      <c r="W53" s="461"/>
      <c r="X53" s="461"/>
      <c r="Y53" s="461"/>
      <c r="AC53" s="461" t="s">
        <v>37</v>
      </c>
      <c r="AD53" s="461"/>
      <c r="AE53" s="461"/>
      <c r="AF53" s="461"/>
      <c r="AG53" s="461"/>
      <c r="AH53" s="461"/>
      <c r="AI53" s="461"/>
      <c r="AJ53" s="461"/>
      <c r="AK53" s="461"/>
      <c r="AO53" s="461" t="s">
        <v>37</v>
      </c>
      <c r="AP53" s="461"/>
      <c r="AQ53" s="461"/>
      <c r="AR53" s="461"/>
      <c r="AS53" s="461"/>
      <c r="AT53" s="461"/>
      <c r="AU53" s="461"/>
      <c r="AV53" s="461"/>
      <c r="AW53" s="461"/>
      <c r="AZ53" s="461" t="s">
        <v>37</v>
      </c>
      <c r="BA53" s="461"/>
      <c r="BB53" s="461"/>
      <c r="BC53" s="461"/>
      <c r="BD53" s="461"/>
      <c r="BE53" s="461"/>
      <c r="BF53" s="461"/>
      <c r="BG53" s="461"/>
      <c r="BH53" s="461"/>
      <c r="BL53" s="461" t="s">
        <v>37</v>
      </c>
      <c r="BM53" s="461"/>
      <c r="BN53" s="461"/>
      <c r="BO53" s="461"/>
      <c r="BP53" s="461"/>
      <c r="BQ53" s="461"/>
      <c r="BR53" s="461"/>
      <c r="BS53" s="461"/>
      <c r="BT53" s="461"/>
    </row>
    <row r="54" spans="1:72" x14ac:dyDescent="0.25">
      <c r="A54" s="3"/>
      <c r="B54" s="7"/>
      <c r="C54" s="81">
        <v>47</v>
      </c>
      <c r="D54" s="28"/>
      <c r="E54" s="28"/>
      <c r="F54" s="28"/>
      <c r="G54" s="28"/>
      <c r="H54" s="28"/>
      <c r="I54" s="28"/>
      <c r="J54" s="28"/>
      <c r="K54" s="28"/>
      <c r="L54" s="28"/>
      <c r="M54" s="28"/>
    </row>
    <row r="55" spans="1:72" ht="30" x14ac:dyDescent="0.25">
      <c r="A55" s="3"/>
      <c r="B55" s="7"/>
      <c r="C55" s="81">
        <v>48</v>
      </c>
      <c r="D55" s="462" t="s">
        <v>66</v>
      </c>
      <c r="E55" s="462" t="s">
        <v>1211</v>
      </c>
      <c r="F55" s="464" t="s">
        <v>1212</v>
      </c>
      <c r="G55" s="465" t="s">
        <v>673</v>
      </c>
      <c r="H55" s="462" t="s">
        <v>683</v>
      </c>
      <c r="I55" s="28"/>
      <c r="J55" s="462" t="s">
        <v>1211</v>
      </c>
      <c r="K55" s="464" t="s">
        <v>1212</v>
      </c>
      <c r="L55" s="465" t="s">
        <v>673</v>
      </c>
      <c r="M55" s="462" t="s">
        <v>683</v>
      </c>
      <c r="P55" s="31" t="s">
        <v>66</v>
      </c>
      <c r="Q55" s="31" t="s">
        <v>1211</v>
      </c>
      <c r="R55" s="33" t="s">
        <v>1212</v>
      </c>
      <c r="S55" s="29" t="s">
        <v>673</v>
      </c>
      <c r="T55" s="31" t="s">
        <v>683</v>
      </c>
      <c r="V55" s="31" t="s">
        <v>1211</v>
      </c>
      <c r="W55" s="33" t="s">
        <v>1212</v>
      </c>
      <c r="X55" s="29" t="s">
        <v>673</v>
      </c>
      <c r="Y55" s="31" t="s">
        <v>683</v>
      </c>
      <c r="AB55" s="31" t="s">
        <v>66</v>
      </c>
      <c r="AC55" s="31" t="s">
        <v>1211</v>
      </c>
      <c r="AD55" s="33" t="s">
        <v>1212</v>
      </c>
      <c r="AE55" s="29" t="s">
        <v>673</v>
      </c>
      <c r="AF55" s="31" t="s">
        <v>683</v>
      </c>
      <c r="AH55" s="31" t="s">
        <v>1211</v>
      </c>
      <c r="AI55" s="33" t="s">
        <v>1212</v>
      </c>
      <c r="AJ55" s="29" t="s">
        <v>673</v>
      </c>
      <c r="AK55" s="31" t="s">
        <v>683</v>
      </c>
      <c r="AN55" s="31" t="s">
        <v>66</v>
      </c>
      <c r="AO55" s="31" t="s">
        <v>1211</v>
      </c>
      <c r="AP55" s="33" t="s">
        <v>1212</v>
      </c>
      <c r="AQ55" s="29" t="s">
        <v>673</v>
      </c>
      <c r="AR55" s="31" t="s">
        <v>683</v>
      </c>
      <c r="AT55" s="31" t="s">
        <v>1211</v>
      </c>
      <c r="AU55" s="33" t="s">
        <v>1212</v>
      </c>
      <c r="AV55" s="29" t="s">
        <v>673</v>
      </c>
      <c r="AW55" s="31" t="s">
        <v>683</v>
      </c>
      <c r="AY55" s="31" t="s">
        <v>66</v>
      </c>
      <c r="AZ55" s="31" t="s">
        <v>1211</v>
      </c>
      <c r="BA55" s="33" t="s">
        <v>1212</v>
      </c>
      <c r="BB55" s="29" t="s">
        <v>673</v>
      </c>
      <c r="BC55" s="31" t="s">
        <v>683</v>
      </c>
      <c r="BE55" s="31" t="s">
        <v>1211</v>
      </c>
      <c r="BF55" s="33" t="s">
        <v>1212</v>
      </c>
      <c r="BG55" s="29" t="s">
        <v>673</v>
      </c>
      <c r="BH55" s="31" t="s">
        <v>683</v>
      </c>
      <c r="BK55" s="31" t="s">
        <v>66</v>
      </c>
      <c r="BL55" s="31" t="s">
        <v>1211</v>
      </c>
      <c r="BM55" s="33" t="s">
        <v>1212</v>
      </c>
      <c r="BN55" s="29" t="s">
        <v>673</v>
      </c>
      <c r="BO55" s="31" t="s">
        <v>683</v>
      </c>
      <c r="BQ55" s="31" t="s">
        <v>1211</v>
      </c>
      <c r="BR55" s="33" t="s">
        <v>1212</v>
      </c>
      <c r="BS55" s="29" t="s">
        <v>673</v>
      </c>
      <c r="BT55" s="31" t="s">
        <v>683</v>
      </c>
    </row>
    <row r="56" spans="1:72" ht="15" customHeight="1" x14ac:dyDescent="0.25">
      <c r="A56" s="3"/>
      <c r="B56" s="7"/>
      <c r="C56" s="81">
        <v>49</v>
      </c>
      <c r="D56" s="463"/>
      <c r="E56" s="463"/>
      <c r="F56" s="464"/>
      <c r="G56" s="466"/>
      <c r="H56" s="463"/>
      <c r="I56" s="28"/>
      <c r="J56" s="463"/>
      <c r="K56" s="464"/>
      <c r="L56" s="466"/>
      <c r="M56" s="463"/>
      <c r="P56" s="32"/>
      <c r="Q56" s="32"/>
      <c r="R56" s="33"/>
      <c r="S56" s="30"/>
      <c r="T56" s="32"/>
      <c r="V56" s="32"/>
      <c r="W56" s="33"/>
      <c r="X56" s="30"/>
      <c r="Y56" s="32"/>
      <c r="AB56" s="32"/>
      <c r="AC56" s="32"/>
      <c r="AD56" s="33"/>
      <c r="AE56" s="30"/>
      <c r="AF56" s="32"/>
      <c r="AH56" s="32"/>
      <c r="AI56" s="33"/>
      <c r="AJ56" s="30"/>
      <c r="AK56" s="32"/>
      <c r="AN56" s="32"/>
      <c r="AO56" s="32"/>
      <c r="AP56" s="33"/>
      <c r="AQ56" s="30"/>
      <c r="AR56" s="32"/>
      <c r="AT56" s="32"/>
      <c r="AU56" s="33"/>
      <c r="AV56" s="30"/>
      <c r="AW56" s="32"/>
      <c r="AY56" s="32"/>
      <c r="AZ56" s="32"/>
      <c r="BA56" s="33"/>
      <c r="BB56" s="30"/>
      <c r="BC56" s="32"/>
      <c r="BE56" s="32"/>
      <c r="BF56" s="33"/>
      <c r="BG56" s="30"/>
      <c r="BH56" s="32"/>
      <c r="BK56" s="32"/>
      <c r="BL56" s="32"/>
      <c r="BM56" s="33"/>
      <c r="BN56" s="30"/>
      <c r="BO56" s="32"/>
      <c r="BQ56" s="32"/>
      <c r="BR56" s="33"/>
      <c r="BS56" s="30"/>
      <c r="BT56" s="32"/>
    </row>
    <row r="57" spans="1:72" ht="60" x14ac:dyDescent="0.25">
      <c r="A57" s="3"/>
      <c r="B57" s="7"/>
      <c r="C57" s="81">
        <v>50</v>
      </c>
      <c r="D57" s="9">
        <v>1</v>
      </c>
      <c r="E57" s="9">
        <v>1.1000000000000001</v>
      </c>
      <c r="F57" s="16" t="s">
        <v>933</v>
      </c>
      <c r="G57" s="9" t="s">
        <v>869</v>
      </c>
      <c r="H57" s="15">
        <f t="shared" ref="H57:H64" si="24">LEN(F57)</f>
        <v>154</v>
      </c>
      <c r="I57" s="28"/>
      <c r="J57" s="9">
        <v>1.9</v>
      </c>
      <c r="K57" s="16" t="s">
        <v>987</v>
      </c>
      <c r="L57" s="9">
        <v>4</v>
      </c>
      <c r="M57" s="15">
        <f t="shared" ref="M57:M64" si="25">LEN(K57)</f>
        <v>159</v>
      </c>
      <c r="P57" s="9">
        <v>1</v>
      </c>
      <c r="Q57" s="9"/>
      <c r="R57" s="16" t="s">
        <v>1042</v>
      </c>
      <c r="S57" s="9"/>
      <c r="T57" s="15">
        <f t="shared" ref="T57:T66" si="26">LEN(R57)</f>
        <v>174</v>
      </c>
      <c r="V57" s="9"/>
      <c r="W57" s="16" t="s">
        <v>1049</v>
      </c>
      <c r="X57" s="9"/>
      <c r="Y57" s="15">
        <f t="shared" ref="Y57:Y66" si="27">LEN(W57)</f>
        <v>144</v>
      </c>
      <c r="AB57" s="9">
        <v>1</v>
      </c>
      <c r="AC57" s="9"/>
      <c r="AD57" s="16"/>
      <c r="AE57" s="9"/>
      <c r="AF57" s="15">
        <f t="shared" ref="AF57:AF66" si="28">LEN(AD57)</f>
        <v>0</v>
      </c>
      <c r="AH57" s="9"/>
      <c r="AI57" s="16"/>
      <c r="AJ57" s="9"/>
      <c r="AK57" s="15">
        <f t="shared" ref="AK57:AK66" si="29">LEN(AI57)</f>
        <v>0</v>
      </c>
      <c r="AN57" s="9">
        <v>1</v>
      </c>
      <c r="AO57" s="9">
        <v>4.0999999999999996</v>
      </c>
      <c r="AP57" s="16" t="s">
        <v>905</v>
      </c>
      <c r="AQ57" s="9">
        <v>5</v>
      </c>
      <c r="AR57" s="15">
        <f t="shared" ref="AR57:AR64" si="30">LEN(AP57)</f>
        <v>73</v>
      </c>
      <c r="AT57" s="9">
        <v>4.9000000000000004</v>
      </c>
      <c r="AU57" s="16" t="s">
        <v>1088</v>
      </c>
      <c r="AV57" s="9">
        <v>5</v>
      </c>
      <c r="AW57" s="15">
        <f t="shared" ref="AW57:AW65" si="31">LEN(AU57)</f>
        <v>178</v>
      </c>
      <c r="AY57" s="9">
        <v>1</v>
      </c>
      <c r="AZ57" s="9"/>
      <c r="BA57" s="16" t="s">
        <v>1171</v>
      </c>
      <c r="BB57" s="9"/>
      <c r="BC57" s="15">
        <f t="shared" ref="BC57:BC66" si="32">LEN(BA57)</f>
        <v>135</v>
      </c>
      <c r="BE57" s="9"/>
      <c r="BF57" s="16" t="s">
        <v>1174</v>
      </c>
      <c r="BG57" s="9"/>
      <c r="BH57" s="15">
        <f>LEN(BF57)</f>
        <v>141</v>
      </c>
      <c r="BK57" s="9">
        <v>1</v>
      </c>
      <c r="BL57" s="9"/>
      <c r="BM57" s="16"/>
      <c r="BN57" s="9"/>
      <c r="BO57" s="15">
        <f t="shared" ref="BO57:BO66" si="33">LEN(BM57)</f>
        <v>0</v>
      </c>
      <c r="BQ57" s="9"/>
      <c r="BR57" s="16"/>
      <c r="BS57" s="9"/>
      <c r="BT57" s="15">
        <f>LEN(BR57)</f>
        <v>0</v>
      </c>
    </row>
    <row r="58" spans="1:72" ht="60" x14ac:dyDescent="0.25">
      <c r="A58" s="3"/>
      <c r="B58" s="7"/>
      <c r="C58" s="81">
        <v>51</v>
      </c>
      <c r="D58" s="9">
        <v>2</v>
      </c>
      <c r="E58" s="9">
        <v>1.2</v>
      </c>
      <c r="F58" s="16" t="s">
        <v>870</v>
      </c>
      <c r="G58" s="9" t="s">
        <v>869</v>
      </c>
      <c r="H58" s="15">
        <f t="shared" si="24"/>
        <v>95</v>
      </c>
      <c r="I58" s="28"/>
      <c r="J58" s="13" t="s">
        <v>26</v>
      </c>
      <c r="K58" s="16" t="s">
        <v>988</v>
      </c>
      <c r="L58" s="9">
        <v>3</v>
      </c>
      <c r="M58" s="15">
        <f t="shared" si="25"/>
        <v>127</v>
      </c>
      <c r="P58" s="9">
        <v>2</v>
      </c>
      <c r="Q58" s="9"/>
      <c r="R58" s="16" t="s">
        <v>1043</v>
      </c>
      <c r="S58" s="9"/>
      <c r="T58" s="15">
        <f t="shared" si="26"/>
        <v>149</v>
      </c>
      <c r="V58" s="9"/>
      <c r="W58" s="16" t="s">
        <v>1050</v>
      </c>
      <c r="X58" s="9"/>
      <c r="Y58" s="15">
        <f t="shared" si="27"/>
        <v>110</v>
      </c>
      <c r="AB58" s="9">
        <v>2</v>
      </c>
      <c r="AC58" s="9"/>
      <c r="AD58" s="16"/>
      <c r="AE58" s="9"/>
      <c r="AF58" s="15">
        <f t="shared" si="28"/>
        <v>0</v>
      </c>
      <c r="AH58" s="9"/>
      <c r="AI58" s="16"/>
      <c r="AJ58" s="9"/>
      <c r="AK58" s="15">
        <f t="shared" si="29"/>
        <v>0</v>
      </c>
      <c r="AN58" s="9">
        <v>2</v>
      </c>
      <c r="AO58" s="9">
        <v>4.2</v>
      </c>
      <c r="AP58" s="16" t="s">
        <v>906</v>
      </c>
      <c r="AQ58" s="9">
        <v>4</v>
      </c>
      <c r="AR58" s="15">
        <f t="shared" si="30"/>
        <v>118</v>
      </c>
      <c r="AT58" s="13" t="s">
        <v>107</v>
      </c>
      <c r="AU58" s="16" t="s">
        <v>1089</v>
      </c>
      <c r="AV58" s="9">
        <v>4</v>
      </c>
      <c r="AW58" s="15">
        <f t="shared" si="31"/>
        <v>134</v>
      </c>
      <c r="AY58" s="9">
        <v>2</v>
      </c>
      <c r="AZ58" s="9"/>
      <c r="BA58" s="16" t="s">
        <v>1172</v>
      </c>
      <c r="BB58" s="9"/>
      <c r="BC58" s="15">
        <f t="shared" si="32"/>
        <v>179</v>
      </c>
      <c r="BE58" s="9"/>
      <c r="BF58" s="16" t="s">
        <v>1175</v>
      </c>
      <c r="BG58" s="9"/>
      <c r="BH58" s="15">
        <f t="shared" ref="BH58:BH66" si="34">LEN(BF58)</f>
        <v>93</v>
      </c>
      <c r="BK58" s="9">
        <v>2</v>
      </c>
      <c r="BL58" s="9"/>
      <c r="BM58" s="16"/>
      <c r="BN58" s="9"/>
      <c r="BO58" s="15">
        <f t="shared" si="33"/>
        <v>0</v>
      </c>
      <c r="BQ58" s="9"/>
      <c r="BR58" s="16"/>
      <c r="BS58" s="9"/>
      <c r="BT58" s="15">
        <f t="shared" ref="BT58:BT66" si="35">LEN(BR58)</f>
        <v>0</v>
      </c>
    </row>
    <row r="59" spans="1:72" ht="75" x14ac:dyDescent="0.25">
      <c r="A59" s="3"/>
      <c r="B59" s="7"/>
      <c r="C59" s="81">
        <v>52</v>
      </c>
      <c r="D59" s="9">
        <v>3</v>
      </c>
      <c r="E59" s="9">
        <v>1.3</v>
      </c>
      <c r="F59" s="16" t="s">
        <v>872</v>
      </c>
      <c r="G59" s="9" t="s">
        <v>871</v>
      </c>
      <c r="H59" s="15">
        <f t="shared" si="24"/>
        <v>114</v>
      </c>
      <c r="I59" s="28"/>
      <c r="J59" s="9">
        <v>1.1100000000000001</v>
      </c>
      <c r="K59" s="16" t="s">
        <v>990</v>
      </c>
      <c r="L59" s="9">
        <v>3</v>
      </c>
      <c r="M59" s="15">
        <f t="shared" si="25"/>
        <v>192</v>
      </c>
      <c r="P59" s="9">
        <v>3</v>
      </c>
      <c r="Q59" s="9"/>
      <c r="R59" s="16" t="s">
        <v>1044</v>
      </c>
      <c r="S59" s="9"/>
      <c r="T59" s="15">
        <f t="shared" si="26"/>
        <v>115</v>
      </c>
      <c r="V59" s="9"/>
      <c r="W59" s="16" t="s">
        <v>1051</v>
      </c>
      <c r="X59" s="9"/>
      <c r="Y59" s="15">
        <f t="shared" si="27"/>
        <v>157</v>
      </c>
      <c r="AB59" s="9">
        <v>3</v>
      </c>
      <c r="AC59" s="9"/>
      <c r="AD59" s="16"/>
      <c r="AE59" s="9"/>
      <c r="AF59" s="15">
        <f t="shared" si="28"/>
        <v>0</v>
      </c>
      <c r="AH59" s="9"/>
      <c r="AI59" s="16"/>
      <c r="AJ59" s="9"/>
      <c r="AK59" s="15">
        <f t="shared" si="29"/>
        <v>0</v>
      </c>
      <c r="AN59" s="9">
        <v>3</v>
      </c>
      <c r="AO59" s="9">
        <v>4.3</v>
      </c>
      <c r="AP59" s="16" t="s">
        <v>907</v>
      </c>
      <c r="AQ59" s="9">
        <v>3</v>
      </c>
      <c r="AR59" s="15">
        <f t="shared" si="30"/>
        <v>107</v>
      </c>
      <c r="AT59" s="9">
        <v>4.1100000000000003</v>
      </c>
      <c r="AU59" s="16" t="s">
        <v>1090</v>
      </c>
      <c r="AV59" s="9">
        <v>3</v>
      </c>
      <c r="AW59" s="15">
        <f t="shared" si="31"/>
        <v>101</v>
      </c>
      <c r="AY59" s="9">
        <v>3</v>
      </c>
      <c r="AZ59" s="9"/>
      <c r="BA59" s="16" t="s">
        <v>1173</v>
      </c>
      <c r="BB59" s="9"/>
      <c r="BC59" s="15">
        <f t="shared" si="32"/>
        <v>102</v>
      </c>
      <c r="BE59" s="9"/>
      <c r="BF59" s="16" t="s">
        <v>1176</v>
      </c>
      <c r="BG59" s="9"/>
      <c r="BH59" s="15">
        <f t="shared" si="34"/>
        <v>109</v>
      </c>
      <c r="BK59" s="9">
        <v>3</v>
      </c>
      <c r="BL59" s="9"/>
      <c r="BM59" s="16"/>
      <c r="BN59" s="9"/>
      <c r="BO59" s="15">
        <f t="shared" si="33"/>
        <v>0</v>
      </c>
      <c r="BQ59" s="9"/>
      <c r="BR59" s="16"/>
      <c r="BS59" s="9"/>
      <c r="BT59" s="15">
        <f t="shared" si="35"/>
        <v>0</v>
      </c>
    </row>
    <row r="60" spans="1:72" ht="75" x14ac:dyDescent="0.25">
      <c r="A60" s="3"/>
      <c r="B60" s="7"/>
      <c r="C60" s="81">
        <v>53</v>
      </c>
      <c r="D60" s="9">
        <v>4</v>
      </c>
      <c r="E60" s="9">
        <v>1.4</v>
      </c>
      <c r="F60" s="16" t="s">
        <v>885</v>
      </c>
      <c r="G60" s="9">
        <v>6</v>
      </c>
      <c r="H60" s="15">
        <f t="shared" si="24"/>
        <v>163</v>
      </c>
      <c r="I60" s="28"/>
      <c r="J60" s="9">
        <v>1.1200000000000001</v>
      </c>
      <c r="K60" s="16" t="s">
        <v>991</v>
      </c>
      <c r="L60" s="9">
        <v>6</v>
      </c>
      <c r="M60" s="15">
        <f t="shared" si="25"/>
        <v>121</v>
      </c>
      <c r="P60" s="9">
        <v>4</v>
      </c>
      <c r="Q60" s="9"/>
      <c r="R60" s="16" t="s">
        <v>1045</v>
      </c>
      <c r="S60" s="9"/>
      <c r="T60" s="15">
        <f t="shared" si="26"/>
        <v>212</v>
      </c>
      <c r="V60" s="9"/>
      <c r="W60" s="16" t="s">
        <v>1052</v>
      </c>
      <c r="X60" s="9"/>
      <c r="Y60" s="15">
        <f t="shared" si="27"/>
        <v>139</v>
      </c>
      <c r="AB60" s="9">
        <v>4</v>
      </c>
      <c r="AC60" s="9"/>
      <c r="AD60" s="16"/>
      <c r="AE60" s="9"/>
      <c r="AF60" s="15">
        <f t="shared" si="28"/>
        <v>0</v>
      </c>
      <c r="AH60" s="9"/>
      <c r="AI60" s="16"/>
      <c r="AJ60" s="9"/>
      <c r="AK60" s="15">
        <f t="shared" si="29"/>
        <v>0</v>
      </c>
      <c r="AN60" s="9">
        <v>4</v>
      </c>
      <c r="AO60" s="9">
        <v>4.4000000000000004</v>
      </c>
      <c r="AP60" s="12" t="s">
        <v>908</v>
      </c>
      <c r="AQ60" s="9">
        <v>4</v>
      </c>
      <c r="AR60" s="15">
        <f t="shared" si="30"/>
        <v>128</v>
      </c>
      <c r="AT60" s="9">
        <v>4.12</v>
      </c>
      <c r="AU60" s="16" t="s">
        <v>1091</v>
      </c>
      <c r="AV60" s="9">
        <v>4</v>
      </c>
      <c r="AW60" s="15">
        <f t="shared" si="31"/>
        <v>90</v>
      </c>
      <c r="AY60" s="9">
        <v>4</v>
      </c>
      <c r="AZ60" s="9"/>
      <c r="BA60" s="16"/>
      <c r="BB60" s="9"/>
      <c r="BC60" s="15">
        <f t="shared" si="32"/>
        <v>0</v>
      </c>
      <c r="BE60" s="9"/>
      <c r="BF60" s="16" t="s">
        <v>1177</v>
      </c>
      <c r="BG60" s="9"/>
      <c r="BH60" s="15">
        <f t="shared" si="34"/>
        <v>101</v>
      </c>
      <c r="BK60" s="9">
        <v>4</v>
      </c>
      <c r="BL60" s="9"/>
      <c r="BM60" s="16"/>
      <c r="BN60" s="9"/>
      <c r="BO60" s="15">
        <f t="shared" si="33"/>
        <v>0</v>
      </c>
      <c r="BQ60" s="9"/>
      <c r="BR60" s="16"/>
      <c r="BS60" s="9"/>
      <c r="BT60" s="15">
        <f t="shared" si="35"/>
        <v>0</v>
      </c>
    </row>
    <row r="61" spans="1:72" ht="75" x14ac:dyDescent="0.25">
      <c r="A61" s="3"/>
      <c r="B61" s="7"/>
      <c r="C61" s="81">
        <v>54</v>
      </c>
      <c r="D61" s="9">
        <v>5</v>
      </c>
      <c r="E61" s="9">
        <v>1.5</v>
      </c>
      <c r="F61" s="16" t="s">
        <v>873</v>
      </c>
      <c r="G61" s="9" t="s">
        <v>874</v>
      </c>
      <c r="H61" s="15">
        <f t="shared" si="24"/>
        <v>72</v>
      </c>
      <c r="I61" s="28"/>
      <c r="J61" s="9">
        <v>1.1299999999999999</v>
      </c>
      <c r="K61" s="16" t="s">
        <v>989</v>
      </c>
      <c r="L61" s="9">
        <v>4</v>
      </c>
      <c r="M61" s="15">
        <f t="shared" si="25"/>
        <v>189</v>
      </c>
      <c r="P61" s="9">
        <v>5</v>
      </c>
      <c r="Q61" s="9"/>
      <c r="R61" s="16" t="s">
        <v>1046</v>
      </c>
      <c r="S61" s="9"/>
      <c r="T61" s="15">
        <f t="shared" si="26"/>
        <v>179</v>
      </c>
      <c r="V61" s="9"/>
      <c r="W61" s="16" t="s">
        <v>1053</v>
      </c>
      <c r="X61" s="9"/>
      <c r="Y61" s="15">
        <f t="shared" si="27"/>
        <v>102</v>
      </c>
      <c r="AB61" s="9">
        <v>5</v>
      </c>
      <c r="AC61" s="9"/>
      <c r="AD61" s="16"/>
      <c r="AE61" s="9"/>
      <c r="AF61" s="15">
        <f t="shared" si="28"/>
        <v>0</v>
      </c>
      <c r="AH61" s="9"/>
      <c r="AI61" s="16"/>
      <c r="AJ61" s="9"/>
      <c r="AK61" s="15">
        <f t="shared" si="29"/>
        <v>0</v>
      </c>
      <c r="AN61" s="9">
        <v>5</v>
      </c>
      <c r="AO61" s="9">
        <v>4.5</v>
      </c>
      <c r="AP61" s="16" t="s">
        <v>909</v>
      </c>
      <c r="AQ61" s="9">
        <v>4</v>
      </c>
      <c r="AR61" s="15">
        <f t="shared" si="30"/>
        <v>215</v>
      </c>
      <c r="AT61" s="9">
        <v>4.13</v>
      </c>
      <c r="AU61" s="16" t="s">
        <v>1092</v>
      </c>
      <c r="AV61" s="9">
        <v>4</v>
      </c>
      <c r="AW61" s="15">
        <f t="shared" si="31"/>
        <v>184</v>
      </c>
      <c r="AY61" s="9">
        <v>5</v>
      </c>
      <c r="AZ61" s="9"/>
      <c r="BA61" s="16"/>
      <c r="BB61" s="9"/>
      <c r="BC61" s="15">
        <f t="shared" si="32"/>
        <v>0</v>
      </c>
      <c r="BE61" s="9"/>
      <c r="BF61" s="16"/>
      <c r="BG61" s="9"/>
      <c r="BH61" s="15">
        <f t="shared" si="34"/>
        <v>0</v>
      </c>
      <c r="BK61" s="9">
        <v>5</v>
      </c>
      <c r="BL61" s="9"/>
      <c r="BM61" s="16"/>
      <c r="BN61" s="9"/>
      <c r="BO61" s="15">
        <f t="shared" si="33"/>
        <v>0</v>
      </c>
      <c r="BQ61" s="9"/>
      <c r="BR61" s="16"/>
      <c r="BS61" s="9"/>
      <c r="BT61" s="15">
        <f t="shared" si="35"/>
        <v>0</v>
      </c>
    </row>
    <row r="62" spans="1:72" ht="75" x14ac:dyDescent="0.25">
      <c r="A62" s="3"/>
      <c r="B62" s="7"/>
      <c r="C62" s="81">
        <v>55</v>
      </c>
      <c r="D62" s="9">
        <v>6</v>
      </c>
      <c r="E62" s="9">
        <v>1.6</v>
      </c>
      <c r="F62" s="16" t="s">
        <v>875</v>
      </c>
      <c r="G62" s="9" t="s">
        <v>874</v>
      </c>
      <c r="H62" s="15">
        <f t="shared" si="24"/>
        <v>93</v>
      </c>
      <c r="I62" s="28"/>
      <c r="J62" s="9">
        <v>1.1399999999999999</v>
      </c>
      <c r="K62" s="16" t="s">
        <v>1095</v>
      </c>
      <c r="L62" s="9">
        <v>4</v>
      </c>
      <c r="M62" s="15">
        <f t="shared" si="25"/>
        <v>181</v>
      </c>
      <c r="P62" s="9">
        <v>6</v>
      </c>
      <c r="Q62" s="9"/>
      <c r="R62" s="16" t="s">
        <v>1047</v>
      </c>
      <c r="S62" s="9"/>
      <c r="T62" s="15">
        <f t="shared" si="26"/>
        <v>160</v>
      </c>
      <c r="V62" s="9"/>
      <c r="W62" s="16" t="s">
        <v>1054</v>
      </c>
      <c r="X62" s="9"/>
      <c r="Y62" s="15">
        <f t="shared" si="27"/>
        <v>99</v>
      </c>
      <c r="AB62" s="9">
        <v>6</v>
      </c>
      <c r="AC62" s="9"/>
      <c r="AD62" s="16"/>
      <c r="AE62" s="9"/>
      <c r="AF62" s="15">
        <f t="shared" si="28"/>
        <v>0</v>
      </c>
      <c r="AH62" s="9"/>
      <c r="AI62" s="16"/>
      <c r="AJ62" s="9"/>
      <c r="AK62" s="15">
        <f t="shared" si="29"/>
        <v>0</v>
      </c>
      <c r="AN62" s="9">
        <v>6</v>
      </c>
      <c r="AO62" s="9">
        <v>4.5999999999999996</v>
      </c>
      <c r="AP62" s="16" t="s">
        <v>910</v>
      </c>
      <c r="AQ62" s="9">
        <v>4</v>
      </c>
      <c r="AR62" s="15">
        <f t="shared" si="30"/>
        <v>185</v>
      </c>
      <c r="AT62" s="9">
        <v>4.1399999999999997</v>
      </c>
      <c r="AU62" s="16" t="s">
        <v>1093</v>
      </c>
      <c r="AV62" s="9">
        <v>3</v>
      </c>
      <c r="AW62" s="15">
        <f t="shared" si="31"/>
        <v>134</v>
      </c>
      <c r="AY62" s="9">
        <v>6</v>
      </c>
      <c r="AZ62" s="9"/>
      <c r="BA62" s="16"/>
      <c r="BB62" s="9"/>
      <c r="BC62" s="15">
        <f t="shared" si="32"/>
        <v>0</v>
      </c>
      <c r="BE62" s="9"/>
      <c r="BF62" s="16"/>
      <c r="BG62" s="9"/>
      <c r="BH62" s="15">
        <f t="shared" si="34"/>
        <v>0</v>
      </c>
      <c r="BK62" s="9">
        <v>6</v>
      </c>
      <c r="BL62" s="9"/>
      <c r="BM62" s="16"/>
      <c r="BN62" s="9"/>
      <c r="BO62" s="15">
        <f t="shared" si="33"/>
        <v>0</v>
      </c>
      <c r="BQ62" s="9"/>
      <c r="BR62" s="16"/>
      <c r="BS62" s="9"/>
      <c r="BT62" s="15">
        <f t="shared" si="35"/>
        <v>0</v>
      </c>
    </row>
    <row r="63" spans="1:72" ht="180" x14ac:dyDescent="0.25">
      <c r="A63" s="3"/>
      <c r="B63" s="7"/>
      <c r="C63" s="81">
        <v>56</v>
      </c>
      <c r="D63" s="9">
        <v>7</v>
      </c>
      <c r="E63" s="9">
        <v>1.7</v>
      </c>
      <c r="F63" s="16" t="s">
        <v>876</v>
      </c>
      <c r="G63" s="9" t="s">
        <v>877</v>
      </c>
      <c r="H63" s="15">
        <f t="shared" si="24"/>
        <v>65</v>
      </c>
      <c r="I63" s="28"/>
      <c r="J63" s="9">
        <v>1.1499999999999999</v>
      </c>
      <c r="K63" s="16" t="s">
        <v>1254</v>
      </c>
      <c r="L63" s="9">
        <v>4</v>
      </c>
      <c r="M63" s="15">
        <f t="shared" si="25"/>
        <v>104</v>
      </c>
      <c r="P63" s="9">
        <v>7</v>
      </c>
      <c r="Q63" s="9"/>
      <c r="R63" s="16" t="s">
        <v>1048</v>
      </c>
      <c r="S63" s="9"/>
      <c r="T63" s="15">
        <f t="shared" si="26"/>
        <v>188</v>
      </c>
      <c r="V63" s="9"/>
      <c r="W63" s="16" t="s">
        <v>1055</v>
      </c>
      <c r="X63" s="9"/>
      <c r="Y63" s="15">
        <f t="shared" si="27"/>
        <v>66</v>
      </c>
      <c r="AB63" s="9">
        <v>7</v>
      </c>
      <c r="AC63" s="9"/>
      <c r="AD63" s="16"/>
      <c r="AE63" s="9"/>
      <c r="AF63" s="15">
        <f t="shared" si="28"/>
        <v>0</v>
      </c>
      <c r="AH63" s="9"/>
      <c r="AI63" s="16"/>
      <c r="AJ63" s="9"/>
      <c r="AK63" s="15">
        <f t="shared" si="29"/>
        <v>0</v>
      </c>
      <c r="AN63" s="9">
        <v>7</v>
      </c>
      <c r="AO63" s="9">
        <v>4.7</v>
      </c>
      <c r="AP63" s="16" t="s">
        <v>911</v>
      </c>
      <c r="AQ63" s="9">
        <v>4</v>
      </c>
      <c r="AR63" s="15">
        <f t="shared" si="30"/>
        <v>111</v>
      </c>
      <c r="AT63" s="9">
        <v>4.1500000000000004</v>
      </c>
      <c r="AU63" s="16" t="s">
        <v>113</v>
      </c>
      <c r="AV63" s="9">
        <v>3</v>
      </c>
      <c r="AW63" s="15">
        <f t="shared" si="31"/>
        <v>514</v>
      </c>
      <c r="AY63" s="9">
        <v>7</v>
      </c>
      <c r="AZ63" s="9"/>
      <c r="BA63" s="16"/>
      <c r="BB63" s="9"/>
      <c r="BC63" s="15">
        <f t="shared" si="32"/>
        <v>0</v>
      </c>
      <c r="BE63" s="9"/>
      <c r="BF63" s="16"/>
      <c r="BG63" s="9"/>
      <c r="BH63" s="15">
        <f t="shared" si="34"/>
        <v>0</v>
      </c>
      <c r="BK63" s="9">
        <v>7</v>
      </c>
      <c r="BL63" s="9"/>
      <c r="BM63" s="16"/>
      <c r="BN63" s="9"/>
      <c r="BO63" s="15">
        <f t="shared" si="33"/>
        <v>0</v>
      </c>
      <c r="BQ63" s="9"/>
      <c r="BR63" s="16"/>
      <c r="BS63" s="9"/>
      <c r="BT63" s="15">
        <f t="shared" si="35"/>
        <v>0</v>
      </c>
    </row>
    <row r="64" spans="1:72" ht="165" x14ac:dyDescent="0.25">
      <c r="A64" s="3"/>
      <c r="B64" s="7"/>
      <c r="C64" s="81">
        <v>57</v>
      </c>
      <c r="D64" s="9">
        <v>8</v>
      </c>
      <c r="E64" s="9">
        <v>1.8</v>
      </c>
      <c r="F64" s="16" t="s">
        <v>878</v>
      </c>
      <c r="G64" s="9" t="s">
        <v>879</v>
      </c>
      <c r="H64" s="15">
        <f t="shared" si="24"/>
        <v>67</v>
      </c>
      <c r="I64" s="28"/>
      <c r="J64" s="9">
        <v>1.1599999999999999</v>
      </c>
      <c r="K64" s="16" t="s">
        <v>1253</v>
      </c>
      <c r="L64" s="9">
        <v>4</v>
      </c>
      <c r="M64" s="15">
        <f t="shared" si="25"/>
        <v>111</v>
      </c>
      <c r="P64" s="9">
        <v>8</v>
      </c>
      <c r="Q64" s="9"/>
      <c r="R64" s="16"/>
      <c r="S64" s="9"/>
      <c r="T64" s="15">
        <f t="shared" si="26"/>
        <v>0</v>
      </c>
      <c r="V64" s="9"/>
      <c r="W64" s="16"/>
      <c r="X64" s="9"/>
      <c r="Y64" s="15">
        <f t="shared" si="27"/>
        <v>0</v>
      </c>
      <c r="AB64" s="9">
        <v>8</v>
      </c>
      <c r="AC64" s="9"/>
      <c r="AD64" s="16"/>
      <c r="AE64" s="9"/>
      <c r="AF64" s="15">
        <f t="shared" si="28"/>
        <v>0</v>
      </c>
      <c r="AH64" s="9"/>
      <c r="AI64" s="16"/>
      <c r="AJ64" s="9"/>
      <c r="AK64" s="15">
        <f t="shared" si="29"/>
        <v>0</v>
      </c>
      <c r="AN64" s="9">
        <v>8</v>
      </c>
      <c r="AO64" s="9">
        <v>4.8</v>
      </c>
      <c r="AP64" s="16" t="s">
        <v>912</v>
      </c>
      <c r="AQ64" s="9">
        <v>4</v>
      </c>
      <c r="AR64" s="15">
        <f t="shared" si="30"/>
        <v>107</v>
      </c>
      <c r="AT64" s="9">
        <v>4.16</v>
      </c>
      <c r="AU64" s="16" t="s">
        <v>114</v>
      </c>
      <c r="AV64" s="9">
        <v>3</v>
      </c>
      <c r="AW64" s="15">
        <f t="shared" si="31"/>
        <v>508</v>
      </c>
      <c r="AY64" s="9">
        <v>8</v>
      </c>
      <c r="AZ64" s="9"/>
      <c r="BA64" s="16"/>
      <c r="BB64" s="9"/>
      <c r="BC64" s="15">
        <f t="shared" si="32"/>
        <v>0</v>
      </c>
      <c r="BE64" s="9"/>
      <c r="BF64" s="16"/>
      <c r="BG64" s="9"/>
      <c r="BH64" s="15">
        <f t="shared" si="34"/>
        <v>0</v>
      </c>
      <c r="BK64" s="9">
        <v>8</v>
      </c>
      <c r="BL64" s="9"/>
      <c r="BM64" s="16"/>
      <c r="BN64" s="9"/>
      <c r="BO64" s="15">
        <f t="shared" si="33"/>
        <v>0</v>
      </c>
      <c r="BQ64" s="9"/>
      <c r="BR64" s="16"/>
      <c r="BS64" s="9"/>
      <c r="BT64" s="15">
        <f t="shared" si="35"/>
        <v>0</v>
      </c>
    </row>
    <row r="65" spans="1:72" ht="75" x14ac:dyDescent="0.25">
      <c r="A65" s="3"/>
      <c r="B65" s="7"/>
      <c r="C65" s="81">
        <v>58</v>
      </c>
      <c r="D65" s="9">
        <v>9</v>
      </c>
      <c r="E65" s="9"/>
      <c r="F65" s="16"/>
      <c r="G65" s="9"/>
      <c r="H65" s="15"/>
      <c r="I65" s="28"/>
      <c r="J65" s="13"/>
      <c r="K65" s="16"/>
      <c r="L65" s="9"/>
      <c r="M65" s="15"/>
      <c r="P65" s="9">
        <v>9</v>
      </c>
      <c r="Q65" s="9"/>
      <c r="R65" s="16"/>
      <c r="S65" s="9"/>
      <c r="T65" s="15">
        <f t="shared" si="26"/>
        <v>0</v>
      </c>
      <c r="V65" s="9"/>
      <c r="W65" s="16"/>
      <c r="X65" s="9"/>
      <c r="Y65" s="15">
        <f t="shared" si="27"/>
        <v>0</v>
      </c>
      <c r="AB65" s="9">
        <v>9</v>
      </c>
      <c r="AC65" s="9"/>
      <c r="AD65" s="16"/>
      <c r="AE65" s="9"/>
      <c r="AF65" s="15">
        <f t="shared" si="28"/>
        <v>0</v>
      </c>
      <c r="AH65" s="9"/>
      <c r="AI65" s="16"/>
      <c r="AJ65" s="9"/>
      <c r="AK65" s="15">
        <f t="shared" si="29"/>
        <v>0</v>
      </c>
      <c r="AN65" s="9">
        <v>9</v>
      </c>
      <c r="AO65" s="9"/>
      <c r="AP65" s="12"/>
      <c r="AQ65" s="9"/>
      <c r="AR65" s="15"/>
      <c r="AT65" s="9">
        <v>4.17</v>
      </c>
      <c r="AU65" s="16" t="s">
        <v>1094</v>
      </c>
      <c r="AV65" s="9">
        <v>3</v>
      </c>
      <c r="AW65" s="15">
        <f t="shared" si="31"/>
        <v>185</v>
      </c>
      <c r="AY65" s="9">
        <v>9</v>
      </c>
      <c r="AZ65" s="9"/>
      <c r="BA65" s="16"/>
      <c r="BB65" s="9"/>
      <c r="BC65" s="15">
        <f t="shared" si="32"/>
        <v>0</v>
      </c>
      <c r="BE65" s="9"/>
      <c r="BF65" s="16"/>
      <c r="BG65" s="9"/>
      <c r="BH65" s="15">
        <f t="shared" si="34"/>
        <v>0</v>
      </c>
      <c r="BK65" s="9">
        <v>9</v>
      </c>
      <c r="BL65" s="9"/>
      <c r="BM65" s="16"/>
      <c r="BN65" s="9"/>
      <c r="BO65" s="15">
        <f t="shared" si="33"/>
        <v>0</v>
      </c>
      <c r="BQ65" s="9"/>
      <c r="BR65" s="16"/>
      <c r="BS65" s="9"/>
      <c r="BT65" s="15">
        <f t="shared" si="35"/>
        <v>0</v>
      </c>
    </row>
    <row r="66" spans="1:72" x14ac:dyDescent="0.25">
      <c r="A66" s="3"/>
      <c r="B66" s="7"/>
      <c r="C66" s="81">
        <v>59</v>
      </c>
      <c r="D66" s="9">
        <v>10</v>
      </c>
      <c r="E66" s="9"/>
      <c r="F66" s="16"/>
      <c r="G66" s="9"/>
      <c r="H66" s="15"/>
      <c r="I66" s="28"/>
      <c r="J66" s="13"/>
      <c r="K66" s="16"/>
      <c r="L66" s="9"/>
      <c r="M66" s="15"/>
      <c r="P66" s="9">
        <v>10</v>
      </c>
      <c r="Q66" s="9"/>
      <c r="R66" s="16"/>
      <c r="S66" s="9"/>
      <c r="T66" s="15">
        <f t="shared" si="26"/>
        <v>0</v>
      </c>
      <c r="V66" s="9"/>
      <c r="W66" s="16"/>
      <c r="X66" s="9"/>
      <c r="Y66" s="15">
        <f t="shared" si="27"/>
        <v>0</v>
      </c>
      <c r="AB66" s="9">
        <v>10</v>
      </c>
      <c r="AC66" s="9"/>
      <c r="AD66" s="16"/>
      <c r="AE66" s="9"/>
      <c r="AF66" s="15">
        <f t="shared" si="28"/>
        <v>0</v>
      </c>
      <c r="AH66" s="9"/>
      <c r="AI66" s="16"/>
      <c r="AJ66" s="9"/>
      <c r="AK66" s="15">
        <f t="shared" si="29"/>
        <v>0</v>
      </c>
      <c r="AN66" s="9">
        <v>10</v>
      </c>
      <c r="AO66" s="9"/>
      <c r="AP66" s="12"/>
      <c r="AQ66" s="9"/>
      <c r="AR66" s="15"/>
      <c r="AT66" s="13"/>
      <c r="AU66" s="12"/>
      <c r="AV66" s="9"/>
      <c r="AW66" s="15"/>
      <c r="AY66" s="9">
        <v>10</v>
      </c>
      <c r="AZ66" s="9"/>
      <c r="BA66" s="16"/>
      <c r="BB66" s="9"/>
      <c r="BC66" s="15">
        <f t="shared" si="32"/>
        <v>0</v>
      </c>
      <c r="BE66" s="9"/>
      <c r="BF66" s="16"/>
      <c r="BG66" s="9"/>
      <c r="BH66" s="15">
        <f t="shared" si="34"/>
        <v>0</v>
      </c>
      <c r="BK66" s="9">
        <v>10</v>
      </c>
      <c r="BL66" s="9"/>
      <c r="BM66" s="16"/>
      <c r="BN66" s="9"/>
      <c r="BO66" s="15">
        <f t="shared" si="33"/>
        <v>0</v>
      </c>
      <c r="BQ66" s="9"/>
      <c r="BR66" s="16"/>
      <c r="BS66" s="9"/>
      <c r="BT66" s="15">
        <f t="shared" si="35"/>
        <v>0</v>
      </c>
    </row>
    <row r="67" spans="1:72" x14ac:dyDescent="0.25">
      <c r="A67" s="3"/>
      <c r="B67" s="7"/>
      <c r="C67" s="81">
        <v>60</v>
      </c>
      <c r="D67" s="28"/>
      <c r="E67" s="28"/>
      <c r="F67" s="28"/>
      <c r="G67" s="28"/>
      <c r="H67" s="28"/>
      <c r="I67" s="28"/>
      <c r="J67" s="28"/>
      <c r="K67" s="28"/>
      <c r="L67" s="28"/>
      <c r="M67" s="28"/>
    </row>
    <row r="68" spans="1:72" ht="18.75" x14ac:dyDescent="0.3">
      <c r="A68" s="3"/>
      <c r="B68" s="7"/>
      <c r="C68" s="81">
        <v>61</v>
      </c>
      <c r="D68" s="28"/>
      <c r="E68" s="467" t="s">
        <v>686</v>
      </c>
      <c r="F68" s="467"/>
      <c r="G68" s="467"/>
      <c r="H68" s="467"/>
      <c r="I68" s="467"/>
      <c r="J68" s="467"/>
      <c r="K68" s="467"/>
      <c r="L68" s="467"/>
      <c r="M68" s="467"/>
      <c r="Q68" s="461" t="s">
        <v>67</v>
      </c>
      <c r="R68" s="461"/>
      <c r="S68" s="461"/>
      <c r="T68" s="461"/>
      <c r="U68" s="461"/>
      <c r="V68" s="461"/>
      <c r="W68" s="461"/>
      <c r="X68" s="461"/>
      <c r="Y68" s="461"/>
      <c r="AC68" s="461" t="s">
        <v>67</v>
      </c>
      <c r="AD68" s="461"/>
      <c r="AE68" s="461"/>
      <c r="AF68" s="461"/>
      <c r="AG68" s="461"/>
      <c r="AH68" s="461"/>
      <c r="AI68" s="461"/>
      <c r="AJ68" s="461"/>
      <c r="AK68" s="461"/>
      <c r="AO68" s="461" t="s">
        <v>67</v>
      </c>
      <c r="AP68" s="461"/>
      <c r="AQ68" s="461"/>
      <c r="AR68" s="461"/>
      <c r="AS68" s="461"/>
      <c r="AT68" s="461"/>
      <c r="AU68" s="461"/>
      <c r="AV68" s="461"/>
      <c r="AW68" s="461"/>
      <c r="AZ68" s="461" t="s">
        <v>67</v>
      </c>
      <c r="BA68" s="461"/>
      <c r="BB68" s="461"/>
      <c r="BC68" s="461"/>
      <c r="BD68" s="461"/>
      <c r="BE68" s="461"/>
      <c r="BF68" s="461"/>
      <c r="BG68" s="461"/>
      <c r="BH68" s="461"/>
      <c r="BL68" s="461" t="s">
        <v>67</v>
      </c>
      <c r="BM68" s="461"/>
      <c r="BN68" s="461"/>
      <c r="BO68" s="461"/>
      <c r="BP68" s="461"/>
      <c r="BQ68" s="461"/>
      <c r="BR68" s="461"/>
      <c r="BS68" s="461"/>
      <c r="BT68" s="461"/>
    </row>
    <row r="69" spans="1:72" x14ac:dyDescent="0.25">
      <c r="A69" s="3"/>
      <c r="B69" s="7"/>
      <c r="C69" s="81">
        <v>62</v>
      </c>
      <c r="D69" s="28"/>
      <c r="E69" s="28"/>
      <c r="F69" s="28"/>
      <c r="G69" s="28"/>
      <c r="H69" s="28"/>
      <c r="I69" s="28"/>
      <c r="J69" s="28"/>
      <c r="K69" s="28"/>
      <c r="L69" s="28"/>
      <c r="M69" s="28"/>
    </row>
    <row r="70" spans="1:72" ht="30" x14ac:dyDescent="0.25">
      <c r="A70" s="3"/>
      <c r="B70" s="7"/>
      <c r="C70" s="81">
        <v>63</v>
      </c>
      <c r="D70" s="462" t="s">
        <v>66</v>
      </c>
      <c r="E70" s="462" t="s">
        <v>1211</v>
      </c>
      <c r="F70" s="464" t="s">
        <v>1212</v>
      </c>
      <c r="G70" s="465" t="s">
        <v>673</v>
      </c>
      <c r="H70" s="462" t="s">
        <v>683</v>
      </c>
      <c r="I70" s="28"/>
      <c r="J70" s="462" t="s">
        <v>1211</v>
      </c>
      <c r="K70" s="464" t="s">
        <v>1212</v>
      </c>
      <c r="L70" s="465" t="s">
        <v>673</v>
      </c>
      <c r="M70" s="462" t="s">
        <v>683</v>
      </c>
      <c r="P70" s="31" t="s">
        <v>66</v>
      </c>
      <c r="Q70" s="31" t="s">
        <v>1211</v>
      </c>
      <c r="R70" s="33" t="s">
        <v>1212</v>
      </c>
      <c r="S70" s="29" t="s">
        <v>673</v>
      </c>
      <c r="T70" s="31" t="s">
        <v>683</v>
      </c>
      <c r="V70" s="31" t="s">
        <v>1211</v>
      </c>
      <c r="W70" s="33" t="s">
        <v>1212</v>
      </c>
      <c r="X70" s="29" t="s">
        <v>673</v>
      </c>
      <c r="Y70" s="31" t="s">
        <v>683</v>
      </c>
      <c r="AB70" s="31" t="s">
        <v>66</v>
      </c>
      <c r="AC70" s="31" t="s">
        <v>1211</v>
      </c>
      <c r="AD70" s="33" t="s">
        <v>1212</v>
      </c>
      <c r="AE70" s="29" t="s">
        <v>673</v>
      </c>
      <c r="AF70" s="31" t="s">
        <v>683</v>
      </c>
      <c r="AH70" s="31" t="s">
        <v>1211</v>
      </c>
      <c r="AI70" s="33" t="s">
        <v>1212</v>
      </c>
      <c r="AJ70" s="29" t="s">
        <v>673</v>
      </c>
      <c r="AK70" s="31" t="s">
        <v>683</v>
      </c>
      <c r="AN70" s="31" t="s">
        <v>66</v>
      </c>
      <c r="AO70" s="31" t="s">
        <v>1211</v>
      </c>
      <c r="AP70" s="33" t="s">
        <v>1212</v>
      </c>
      <c r="AQ70" s="29" t="s">
        <v>673</v>
      </c>
      <c r="AR70" s="31" t="s">
        <v>683</v>
      </c>
      <c r="AT70" s="31" t="s">
        <v>1211</v>
      </c>
      <c r="AU70" s="33" t="s">
        <v>1212</v>
      </c>
      <c r="AV70" s="29" t="s">
        <v>673</v>
      </c>
      <c r="AW70" s="31" t="s">
        <v>683</v>
      </c>
      <c r="AY70" s="31" t="s">
        <v>66</v>
      </c>
      <c r="AZ70" s="31" t="s">
        <v>1211</v>
      </c>
      <c r="BA70" s="33" t="s">
        <v>1212</v>
      </c>
      <c r="BB70" s="29" t="s">
        <v>673</v>
      </c>
      <c r="BC70" s="31" t="s">
        <v>683</v>
      </c>
      <c r="BE70" s="31" t="s">
        <v>1211</v>
      </c>
      <c r="BF70" s="33" t="s">
        <v>1212</v>
      </c>
      <c r="BG70" s="29" t="s">
        <v>673</v>
      </c>
      <c r="BH70" s="31" t="s">
        <v>683</v>
      </c>
      <c r="BK70" s="31" t="s">
        <v>66</v>
      </c>
      <c r="BL70" s="31" t="s">
        <v>1211</v>
      </c>
      <c r="BM70" s="33" t="s">
        <v>1212</v>
      </c>
      <c r="BN70" s="29" t="s">
        <v>673</v>
      </c>
      <c r="BO70" s="31" t="s">
        <v>683</v>
      </c>
      <c r="BQ70" s="31" t="s">
        <v>1211</v>
      </c>
      <c r="BR70" s="33" t="s">
        <v>1212</v>
      </c>
      <c r="BS70" s="29" t="s">
        <v>673</v>
      </c>
      <c r="BT70" s="31" t="s">
        <v>683</v>
      </c>
    </row>
    <row r="71" spans="1:72" ht="15" customHeight="1" x14ac:dyDescent="0.25">
      <c r="A71" s="3"/>
      <c r="B71" s="7"/>
      <c r="C71" s="81">
        <v>64</v>
      </c>
      <c r="D71" s="463"/>
      <c r="E71" s="463"/>
      <c r="F71" s="464"/>
      <c r="G71" s="466"/>
      <c r="H71" s="463"/>
      <c r="I71" s="28"/>
      <c r="J71" s="463"/>
      <c r="K71" s="464"/>
      <c r="L71" s="466"/>
      <c r="M71" s="463"/>
      <c r="P71" s="32"/>
      <c r="Q71" s="32"/>
      <c r="R71" s="33"/>
      <c r="S71" s="30"/>
      <c r="T71" s="32"/>
      <c r="V71" s="32"/>
      <c r="W71" s="33"/>
      <c r="X71" s="30"/>
      <c r="Y71" s="32"/>
      <c r="AB71" s="32"/>
      <c r="AC71" s="32"/>
      <c r="AD71" s="33"/>
      <c r="AE71" s="30"/>
      <c r="AF71" s="32"/>
      <c r="AH71" s="32"/>
      <c r="AI71" s="33"/>
      <c r="AJ71" s="30"/>
      <c r="AK71" s="32"/>
      <c r="AN71" s="32"/>
      <c r="AO71" s="32"/>
      <c r="AP71" s="33"/>
      <c r="AQ71" s="30"/>
      <c r="AR71" s="32"/>
      <c r="AT71" s="32"/>
      <c r="AU71" s="33"/>
      <c r="AV71" s="30"/>
      <c r="AW71" s="32"/>
      <c r="AY71" s="32"/>
      <c r="AZ71" s="32"/>
      <c r="BA71" s="33"/>
      <c r="BB71" s="30"/>
      <c r="BC71" s="32"/>
      <c r="BE71" s="32"/>
      <c r="BF71" s="33"/>
      <c r="BG71" s="30"/>
      <c r="BH71" s="32"/>
      <c r="BK71" s="32"/>
      <c r="BL71" s="32"/>
      <c r="BM71" s="33"/>
      <c r="BN71" s="30"/>
      <c r="BO71" s="32"/>
      <c r="BQ71" s="32"/>
      <c r="BR71" s="33"/>
      <c r="BS71" s="30"/>
      <c r="BT71" s="32"/>
    </row>
    <row r="72" spans="1:72" ht="75" x14ac:dyDescent="0.25">
      <c r="A72" s="3"/>
      <c r="B72" s="7"/>
      <c r="C72" s="81">
        <v>65</v>
      </c>
      <c r="D72" s="316">
        <v>1</v>
      </c>
      <c r="E72" s="316"/>
      <c r="F72" s="317"/>
      <c r="G72" s="316"/>
      <c r="H72" s="318">
        <f>LEN(F72)</f>
        <v>0</v>
      </c>
      <c r="I72" s="319"/>
      <c r="J72" s="316"/>
      <c r="K72" s="317"/>
      <c r="L72" s="316"/>
      <c r="M72" s="318">
        <f>LEN(K72)</f>
        <v>0</v>
      </c>
      <c r="N72" s="297"/>
      <c r="O72" s="297"/>
      <c r="P72" s="316">
        <v>1</v>
      </c>
      <c r="Q72" s="316"/>
      <c r="R72" s="317"/>
      <c r="S72" s="316"/>
      <c r="T72" s="318">
        <f t="shared" ref="T72:T81" si="36">LEN(R72)</f>
        <v>0</v>
      </c>
      <c r="U72" s="297"/>
      <c r="V72" s="316"/>
      <c r="W72" s="317"/>
      <c r="X72" s="316"/>
      <c r="Y72" s="318">
        <f t="shared" ref="Y72:Y81" si="37">LEN(W72)</f>
        <v>0</v>
      </c>
      <c r="Z72" s="297"/>
      <c r="AA72" s="297"/>
      <c r="AB72" s="316">
        <v>1</v>
      </c>
      <c r="AC72" s="316"/>
      <c r="AD72" s="317"/>
      <c r="AE72" s="316"/>
      <c r="AF72" s="318">
        <f t="shared" ref="AF72:AF81" si="38">LEN(AD72)</f>
        <v>0</v>
      </c>
      <c r="AG72" s="297"/>
      <c r="AH72" s="316"/>
      <c r="AI72" s="317"/>
      <c r="AJ72" s="316"/>
      <c r="AK72" s="318">
        <f t="shared" ref="AK72:AK81" si="39">LEN(AI72)</f>
        <v>0</v>
      </c>
      <c r="AL72" s="297"/>
      <c r="AN72" s="9">
        <v>1</v>
      </c>
      <c r="AO72" s="9">
        <v>4.0999999999999996</v>
      </c>
      <c r="AP72" s="16" t="s">
        <v>1096</v>
      </c>
      <c r="AQ72" s="9">
        <v>8</v>
      </c>
      <c r="AR72" s="15">
        <f>LEN(AP72)</f>
        <v>162</v>
      </c>
      <c r="AT72" s="9">
        <v>4.5</v>
      </c>
      <c r="AU72" s="16" t="s">
        <v>1097</v>
      </c>
      <c r="AV72" s="9">
        <v>8</v>
      </c>
      <c r="AW72" s="15">
        <f t="shared" ref="AW72:AW79" si="40">LEN(AU72)</f>
        <v>136</v>
      </c>
      <c r="AY72" s="9">
        <v>1</v>
      </c>
      <c r="AZ72" s="9"/>
      <c r="BA72" s="16" t="s">
        <v>1178</v>
      </c>
      <c r="BB72" s="9"/>
      <c r="BC72" s="15">
        <f t="shared" ref="BC72:BC81" si="41">LEN(BA72)</f>
        <v>155</v>
      </c>
      <c r="BE72" s="9"/>
      <c r="BF72" s="16" t="s">
        <v>1182</v>
      </c>
      <c r="BG72" s="9"/>
      <c r="BH72" s="15">
        <f>LEN(BF72)</f>
        <v>92</v>
      </c>
      <c r="BK72" s="9">
        <v>1</v>
      </c>
      <c r="BL72" s="9"/>
      <c r="BM72" s="16"/>
      <c r="BN72" s="9"/>
      <c r="BO72" s="15">
        <f t="shared" ref="BO72:BO81" si="42">LEN(BM72)</f>
        <v>0</v>
      </c>
      <c r="BQ72" s="9"/>
      <c r="BR72" s="16"/>
      <c r="BS72" s="9"/>
      <c r="BT72" s="15">
        <f>LEN(BR72)</f>
        <v>0</v>
      </c>
    </row>
    <row r="73" spans="1:72" ht="60" x14ac:dyDescent="0.25">
      <c r="A73" s="3"/>
      <c r="B73" s="7"/>
      <c r="C73" s="81">
        <v>66</v>
      </c>
      <c r="D73" s="316">
        <v>2</v>
      </c>
      <c r="E73" s="316"/>
      <c r="F73" s="317"/>
      <c r="G73" s="316"/>
      <c r="H73" s="318">
        <f>LEN(F73)</f>
        <v>0</v>
      </c>
      <c r="I73" s="319"/>
      <c r="J73" s="316"/>
      <c r="K73" s="317"/>
      <c r="L73" s="316"/>
      <c r="M73" s="318">
        <f>LEN(K73)</f>
        <v>0</v>
      </c>
      <c r="N73" s="297"/>
      <c r="O73" s="297"/>
      <c r="P73" s="316">
        <v>2</v>
      </c>
      <c r="Q73" s="316"/>
      <c r="R73" s="317"/>
      <c r="S73" s="316"/>
      <c r="T73" s="318">
        <f t="shared" si="36"/>
        <v>0</v>
      </c>
      <c r="U73" s="297"/>
      <c r="V73" s="316"/>
      <c r="W73" s="317"/>
      <c r="X73" s="316"/>
      <c r="Y73" s="318">
        <f t="shared" si="37"/>
        <v>0</v>
      </c>
      <c r="Z73" s="297"/>
      <c r="AA73" s="297"/>
      <c r="AB73" s="316">
        <v>2</v>
      </c>
      <c r="AC73" s="316"/>
      <c r="AD73" s="317"/>
      <c r="AE73" s="316"/>
      <c r="AF73" s="318">
        <f t="shared" si="38"/>
        <v>0</v>
      </c>
      <c r="AG73" s="297"/>
      <c r="AH73" s="316"/>
      <c r="AI73" s="317"/>
      <c r="AJ73" s="316"/>
      <c r="AK73" s="318">
        <f t="shared" si="39"/>
        <v>0</v>
      </c>
      <c r="AL73" s="297"/>
      <c r="AN73" s="9">
        <v>2</v>
      </c>
      <c r="AO73" s="9">
        <v>4.2</v>
      </c>
      <c r="AP73" s="16" t="s">
        <v>1098</v>
      </c>
      <c r="AQ73" s="9">
        <v>8</v>
      </c>
      <c r="AR73" s="15">
        <f>LEN(AP73)</f>
        <v>132</v>
      </c>
      <c r="AT73" s="9">
        <v>4.5999999999999996</v>
      </c>
      <c r="AU73" s="16" t="s">
        <v>1099</v>
      </c>
      <c r="AV73" s="9">
        <v>8</v>
      </c>
      <c r="AW73" s="15">
        <f t="shared" si="40"/>
        <v>144</v>
      </c>
      <c r="AY73" s="9">
        <v>2</v>
      </c>
      <c r="AZ73" s="9"/>
      <c r="BA73" s="16" t="s">
        <v>1179</v>
      </c>
      <c r="BB73" s="9"/>
      <c r="BC73" s="15">
        <f t="shared" si="41"/>
        <v>176</v>
      </c>
      <c r="BE73" s="9"/>
      <c r="BF73" s="16" t="s">
        <v>1183</v>
      </c>
      <c r="BG73" s="9"/>
      <c r="BH73" s="15">
        <f t="shared" ref="BH73:BH81" si="43">LEN(BF73)</f>
        <v>120</v>
      </c>
      <c r="BK73" s="9">
        <v>2</v>
      </c>
      <c r="BL73" s="9"/>
      <c r="BM73" s="16"/>
      <c r="BN73" s="9"/>
      <c r="BO73" s="15">
        <f t="shared" si="42"/>
        <v>0</v>
      </c>
      <c r="BQ73" s="9"/>
      <c r="BR73" s="16"/>
      <c r="BS73" s="9"/>
      <c r="BT73" s="15">
        <f t="shared" ref="BT73:BT81" si="44">LEN(BR73)</f>
        <v>0</v>
      </c>
    </row>
    <row r="74" spans="1:72" ht="60" x14ac:dyDescent="0.25">
      <c r="A74" s="3"/>
      <c r="B74" s="7"/>
      <c r="C74" s="81">
        <v>67</v>
      </c>
      <c r="D74" s="316">
        <v>3</v>
      </c>
      <c r="E74" s="316"/>
      <c r="F74" s="317"/>
      <c r="G74" s="316"/>
      <c r="H74" s="318">
        <f>LEN(F74)</f>
        <v>0</v>
      </c>
      <c r="I74" s="319"/>
      <c r="J74" s="316"/>
      <c r="K74" s="317"/>
      <c r="L74" s="316"/>
      <c r="M74" s="318">
        <f>LEN(K74)</f>
        <v>0</v>
      </c>
      <c r="N74" s="297"/>
      <c r="O74" s="297"/>
      <c r="P74" s="316">
        <v>3</v>
      </c>
      <c r="Q74" s="316"/>
      <c r="R74" s="317"/>
      <c r="S74" s="316"/>
      <c r="T74" s="318">
        <f t="shared" si="36"/>
        <v>0</v>
      </c>
      <c r="U74" s="297"/>
      <c r="V74" s="316"/>
      <c r="W74" s="317"/>
      <c r="X74" s="316"/>
      <c r="Y74" s="318">
        <f t="shared" si="37"/>
        <v>0</v>
      </c>
      <c r="Z74" s="297"/>
      <c r="AA74" s="297"/>
      <c r="AB74" s="316">
        <v>3</v>
      </c>
      <c r="AC74" s="316"/>
      <c r="AD74" s="317"/>
      <c r="AE74" s="316"/>
      <c r="AF74" s="318">
        <f t="shared" si="38"/>
        <v>0</v>
      </c>
      <c r="AG74" s="297"/>
      <c r="AH74" s="316"/>
      <c r="AI74" s="317"/>
      <c r="AJ74" s="316"/>
      <c r="AK74" s="318">
        <f t="shared" si="39"/>
        <v>0</v>
      </c>
      <c r="AL74" s="297"/>
      <c r="AN74" s="9">
        <v>3</v>
      </c>
      <c r="AO74" s="9">
        <v>4.3</v>
      </c>
      <c r="AP74" s="12" t="s">
        <v>1100</v>
      </c>
      <c r="AQ74" s="9">
        <v>8</v>
      </c>
      <c r="AR74" s="15">
        <f>LEN(AP74)</f>
        <v>168</v>
      </c>
      <c r="AT74" s="9">
        <v>4.7</v>
      </c>
      <c r="AU74" s="16" t="s">
        <v>1101</v>
      </c>
      <c r="AV74" s="9">
        <v>8</v>
      </c>
      <c r="AW74" s="15">
        <f t="shared" si="40"/>
        <v>141</v>
      </c>
      <c r="AY74" s="9">
        <v>3</v>
      </c>
      <c r="AZ74" s="9"/>
      <c r="BA74" s="16" t="s">
        <v>1180</v>
      </c>
      <c r="BB74" s="9"/>
      <c r="BC74" s="15">
        <f t="shared" si="41"/>
        <v>129</v>
      </c>
      <c r="BE74" s="9"/>
      <c r="BF74" s="16" t="s">
        <v>1184</v>
      </c>
      <c r="BG74" s="9"/>
      <c r="BH74" s="15">
        <f t="shared" si="43"/>
        <v>102</v>
      </c>
      <c r="BK74" s="9">
        <v>3</v>
      </c>
      <c r="BL74" s="9"/>
      <c r="BM74" s="16"/>
      <c r="BN74" s="9"/>
      <c r="BO74" s="15">
        <f t="shared" si="42"/>
        <v>0</v>
      </c>
      <c r="BQ74" s="9"/>
      <c r="BR74" s="16"/>
      <c r="BS74" s="9"/>
      <c r="BT74" s="15">
        <f t="shared" si="44"/>
        <v>0</v>
      </c>
    </row>
    <row r="75" spans="1:72" ht="60" x14ac:dyDescent="0.25">
      <c r="A75" s="3"/>
      <c r="B75" s="7"/>
      <c r="C75" s="81">
        <v>68</v>
      </c>
      <c r="D75" s="316">
        <v>4</v>
      </c>
      <c r="E75" s="316"/>
      <c r="F75" s="317"/>
      <c r="G75" s="316"/>
      <c r="H75" s="318">
        <f>LEN(F75)</f>
        <v>0</v>
      </c>
      <c r="I75" s="319"/>
      <c r="J75" s="316"/>
      <c r="K75" s="317"/>
      <c r="L75" s="316"/>
      <c r="M75" s="318">
        <f>LEN(K75)</f>
        <v>0</v>
      </c>
      <c r="N75" s="297"/>
      <c r="O75" s="297"/>
      <c r="P75" s="316">
        <v>4</v>
      </c>
      <c r="Q75" s="316"/>
      <c r="R75" s="317"/>
      <c r="S75" s="316"/>
      <c r="T75" s="318">
        <f t="shared" si="36"/>
        <v>0</v>
      </c>
      <c r="U75" s="297"/>
      <c r="V75" s="316"/>
      <c r="W75" s="317"/>
      <c r="X75" s="316"/>
      <c r="Y75" s="318">
        <f t="shared" si="37"/>
        <v>0</v>
      </c>
      <c r="Z75" s="297"/>
      <c r="AA75" s="297"/>
      <c r="AB75" s="316">
        <v>4</v>
      </c>
      <c r="AC75" s="316"/>
      <c r="AD75" s="317"/>
      <c r="AE75" s="316"/>
      <c r="AF75" s="318">
        <f t="shared" si="38"/>
        <v>0</v>
      </c>
      <c r="AG75" s="297"/>
      <c r="AH75" s="316"/>
      <c r="AI75" s="317"/>
      <c r="AJ75" s="316"/>
      <c r="AK75" s="318">
        <f t="shared" si="39"/>
        <v>0</v>
      </c>
      <c r="AL75" s="297"/>
      <c r="AN75" s="9">
        <v>4</v>
      </c>
      <c r="AO75" s="9">
        <v>4.4000000000000004</v>
      </c>
      <c r="AP75" s="12" t="s">
        <v>93</v>
      </c>
      <c r="AQ75" s="9">
        <v>8</v>
      </c>
      <c r="AR75" s="15">
        <f>LEN(AP75)</f>
        <v>174</v>
      </c>
      <c r="AT75" s="9">
        <v>4.8</v>
      </c>
      <c r="AU75" s="12" t="s">
        <v>97</v>
      </c>
      <c r="AV75" s="9">
        <v>8</v>
      </c>
      <c r="AW75" s="15">
        <f t="shared" si="40"/>
        <v>168</v>
      </c>
      <c r="AY75" s="9">
        <v>4</v>
      </c>
      <c r="AZ75" s="9"/>
      <c r="BA75" s="16" t="s">
        <v>1181</v>
      </c>
      <c r="BB75" s="9"/>
      <c r="BC75" s="15">
        <f t="shared" si="41"/>
        <v>125</v>
      </c>
      <c r="BE75" s="9"/>
      <c r="BF75" s="16" t="s">
        <v>1185</v>
      </c>
      <c r="BG75" s="9"/>
      <c r="BH75" s="15">
        <f t="shared" si="43"/>
        <v>101</v>
      </c>
      <c r="BK75" s="9">
        <v>4</v>
      </c>
      <c r="BL75" s="9"/>
      <c r="BM75" s="16"/>
      <c r="BN75" s="9"/>
      <c r="BO75" s="15">
        <f t="shared" si="42"/>
        <v>0</v>
      </c>
      <c r="BQ75" s="9"/>
      <c r="BR75" s="16"/>
      <c r="BS75" s="9"/>
      <c r="BT75" s="15">
        <f t="shared" si="44"/>
        <v>0</v>
      </c>
    </row>
    <row r="76" spans="1:72" x14ac:dyDescent="0.25">
      <c r="A76" s="3"/>
      <c r="B76" s="7"/>
      <c r="C76" s="81">
        <v>69</v>
      </c>
      <c r="D76" s="316">
        <v>5</v>
      </c>
      <c r="E76" s="316"/>
      <c r="F76" s="317"/>
      <c r="G76" s="316"/>
      <c r="H76" s="318">
        <f>LEN(F76)</f>
        <v>0</v>
      </c>
      <c r="I76" s="319"/>
      <c r="J76" s="320"/>
      <c r="K76" s="317"/>
      <c r="L76" s="316"/>
      <c r="M76" s="318">
        <f>LEN(K76)</f>
        <v>0</v>
      </c>
      <c r="N76" s="297"/>
      <c r="O76" s="297"/>
      <c r="P76" s="316">
        <v>5</v>
      </c>
      <c r="Q76" s="316"/>
      <c r="R76" s="317"/>
      <c r="S76" s="316"/>
      <c r="T76" s="318">
        <f t="shared" si="36"/>
        <v>0</v>
      </c>
      <c r="U76" s="297"/>
      <c r="V76" s="316"/>
      <c r="W76" s="317"/>
      <c r="X76" s="316"/>
      <c r="Y76" s="318">
        <f t="shared" si="37"/>
        <v>0</v>
      </c>
      <c r="Z76" s="297"/>
      <c r="AA76" s="297"/>
      <c r="AB76" s="316">
        <v>5</v>
      </c>
      <c r="AC76" s="316"/>
      <c r="AD76" s="317"/>
      <c r="AE76" s="316"/>
      <c r="AF76" s="318">
        <f t="shared" si="38"/>
        <v>0</v>
      </c>
      <c r="AG76" s="297"/>
      <c r="AH76" s="316"/>
      <c r="AI76" s="317"/>
      <c r="AJ76" s="316"/>
      <c r="AK76" s="318">
        <f t="shared" si="39"/>
        <v>0</v>
      </c>
      <c r="AL76" s="297"/>
      <c r="AN76" s="9">
        <v>5</v>
      </c>
      <c r="AO76" s="9"/>
      <c r="AP76" s="16"/>
      <c r="AQ76" s="9"/>
      <c r="AR76" s="15"/>
      <c r="AT76" s="9"/>
      <c r="AU76" s="16"/>
      <c r="AV76" s="9"/>
      <c r="AW76" s="15">
        <f t="shared" si="40"/>
        <v>0</v>
      </c>
      <c r="AY76" s="9">
        <v>5</v>
      </c>
      <c r="AZ76" s="9"/>
      <c r="BA76" s="16"/>
      <c r="BB76" s="9"/>
      <c r="BC76" s="15">
        <f t="shared" si="41"/>
        <v>0</v>
      </c>
      <c r="BE76" s="9"/>
      <c r="BF76" s="16"/>
      <c r="BG76" s="9"/>
      <c r="BH76" s="15">
        <f t="shared" si="43"/>
        <v>0</v>
      </c>
      <c r="BK76" s="9">
        <v>5</v>
      </c>
      <c r="BL76" s="9"/>
      <c r="BM76" s="16"/>
      <c r="BN76" s="9"/>
      <c r="BO76" s="15">
        <f t="shared" si="42"/>
        <v>0</v>
      </c>
      <c r="BQ76" s="9"/>
      <c r="BR76" s="16"/>
      <c r="BS76" s="9"/>
      <c r="BT76" s="15">
        <f t="shared" si="44"/>
        <v>0</v>
      </c>
    </row>
    <row r="77" spans="1:72" x14ac:dyDescent="0.25">
      <c r="A77" s="3"/>
      <c r="B77" s="7"/>
      <c r="C77" s="81">
        <v>70</v>
      </c>
      <c r="D77" s="316">
        <v>6</v>
      </c>
      <c r="E77" s="316"/>
      <c r="F77" s="317"/>
      <c r="G77" s="316"/>
      <c r="H77" s="318"/>
      <c r="I77" s="319"/>
      <c r="J77" s="320"/>
      <c r="K77" s="317"/>
      <c r="L77" s="316"/>
      <c r="M77" s="318"/>
      <c r="N77" s="297"/>
      <c r="O77" s="297"/>
      <c r="P77" s="316">
        <v>6</v>
      </c>
      <c r="Q77" s="316"/>
      <c r="R77" s="317"/>
      <c r="S77" s="316"/>
      <c r="T77" s="318">
        <f t="shared" si="36"/>
        <v>0</v>
      </c>
      <c r="U77" s="297"/>
      <c r="V77" s="316"/>
      <c r="W77" s="317"/>
      <c r="X77" s="316"/>
      <c r="Y77" s="318">
        <f t="shared" si="37"/>
        <v>0</v>
      </c>
      <c r="Z77" s="297"/>
      <c r="AA77" s="297"/>
      <c r="AB77" s="316">
        <v>6</v>
      </c>
      <c r="AC77" s="316"/>
      <c r="AD77" s="317"/>
      <c r="AE77" s="316"/>
      <c r="AF77" s="318">
        <f t="shared" si="38"/>
        <v>0</v>
      </c>
      <c r="AG77" s="297"/>
      <c r="AH77" s="316"/>
      <c r="AI77" s="317"/>
      <c r="AJ77" s="316"/>
      <c r="AK77" s="318">
        <f t="shared" si="39"/>
        <v>0</v>
      </c>
      <c r="AL77" s="297"/>
      <c r="AN77" s="9">
        <v>6</v>
      </c>
      <c r="AO77" s="9"/>
      <c r="AP77" s="16"/>
      <c r="AQ77" s="9"/>
      <c r="AR77" s="15"/>
      <c r="AT77" s="9"/>
      <c r="AU77" s="12"/>
      <c r="AV77" s="9"/>
      <c r="AW77" s="15">
        <f t="shared" si="40"/>
        <v>0</v>
      </c>
      <c r="AY77" s="9">
        <v>6</v>
      </c>
      <c r="AZ77" s="9"/>
      <c r="BA77" s="16"/>
      <c r="BB77" s="9"/>
      <c r="BC77" s="15">
        <f t="shared" si="41"/>
        <v>0</v>
      </c>
      <c r="BE77" s="9"/>
      <c r="BF77" s="16"/>
      <c r="BG77" s="9"/>
      <c r="BH77" s="15">
        <f t="shared" si="43"/>
        <v>0</v>
      </c>
      <c r="BK77" s="9">
        <v>6</v>
      </c>
      <c r="BL77" s="9"/>
      <c r="BM77" s="16"/>
      <c r="BN77" s="9"/>
      <c r="BO77" s="15">
        <f t="shared" si="42"/>
        <v>0</v>
      </c>
      <c r="BQ77" s="9"/>
      <c r="BR77" s="16"/>
      <c r="BS77" s="9"/>
      <c r="BT77" s="15">
        <f t="shared" si="44"/>
        <v>0</v>
      </c>
    </row>
    <row r="78" spans="1:72" x14ac:dyDescent="0.25">
      <c r="A78" s="3"/>
      <c r="B78" s="7"/>
      <c r="C78" s="81">
        <v>71</v>
      </c>
      <c r="D78" s="316">
        <v>7</v>
      </c>
      <c r="E78" s="316"/>
      <c r="F78" s="317"/>
      <c r="G78" s="316"/>
      <c r="H78" s="318"/>
      <c r="I78" s="319"/>
      <c r="J78" s="320"/>
      <c r="K78" s="317"/>
      <c r="L78" s="316"/>
      <c r="M78" s="318"/>
      <c r="N78" s="297"/>
      <c r="O78" s="297"/>
      <c r="P78" s="316">
        <v>7</v>
      </c>
      <c r="Q78" s="316"/>
      <c r="R78" s="317"/>
      <c r="S78" s="316"/>
      <c r="T78" s="318">
        <f t="shared" si="36"/>
        <v>0</v>
      </c>
      <c r="U78" s="297"/>
      <c r="V78" s="316"/>
      <c r="W78" s="317"/>
      <c r="X78" s="316"/>
      <c r="Y78" s="318">
        <f t="shared" si="37"/>
        <v>0</v>
      </c>
      <c r="Z78" s="297"/>
      <c r="AA78" s="297"/>
      <c r="AB78" s="316">
        <v>7</v>
      </c>
      <c r="AC78" s="316"/>
      <c r="AD78" s="317"/>
      <c r="AE78" s="316"/>
      <c r="AF78" s="318">
        <f t="shared" si="38"/>
        <v>0</v>
      </c>
      <c r="AG78" s="297"/>
      <c r="AH78" s="316"/>
      <c r="AI78" s="317"/>
      <c r="AJ78" s="316"/>
      <c r="AK78" s="318">
        <f t="shared" si="39"/>
        <v>0</v>
      </c>
      <c r="AL78" s="297"/>
      <c r="AN78" s="9">
        <v>7</v>
      </c>
      <c r="AO78" s="9"/>
      <c r="AP78" s="16"/>
      <c r="AQ78" s="9"/>
      <c r="AR78" s="15"/>
      <c r="AT78" s="9"/>
      <c r="AU78" s="12"/>
      <c r="AV78" s="9"/>
      <c r="AW78" s="15">
        <f t="shared" si="40"/>
        <v>0</v>
      </c>
      <c r="AY78" s="9">
        <v>7</v>
      </c>
      <c r="AZ78" s="9"/>
      <c r="BA78" s="16"/>
      <c r="BB78" s="9"/>
      <c r="BC78" s="15">
        <f t="shared" si="41"/>
        <v>0</v>
      </c>
      <c r="BE78" s="9"/>
      <c r="BF78" s="16"/>
      <c r="BG78" s="9"/>
      <c r="BH78" s="15">
        <f t="shared" si="43"/>
        <v>0</v>
      </c>
      <c r="BK78" s="9">
        <v>7</v>
      </c>
      <c r="BL78" s="9"/>
      <c r="BM78" s="16"/>
      <c r="BN78" s="9"/>
      <c r="BO78" s="15">
        <f t="shared" si="42"/>
        <v>0</v>
      </c>
      <c r="BQ78" s="9"/>
      <c r="BR78" s="16"/>
      <c r="BS78" s="9"/>
      <c r="BT78" s="15">
        <f t="shared" si="44"/>
        <v>0</v>
      </c>
    </row>
    <row r="79" spans="1:72" x14ac:dyDescent="0.25">
      <c r="A79" s="3"/>
      <c r="B79" s="7"/>
      <c r="C79" s="81">
        <v>72</v>
      </c>
      <c r="D79" s="316">
        <v>8</v>
      </c>
      <c r="E79" s="316"/>
      <c r="F79" s="317"/>
      <c r="G79" s="316"/>
      <c r="H79" s="318"/>
      <c r="I79" s="319"/>
      <c r="J79" s="320"/>
      <c r="K79" s="317"/>
      <c r="L79" s="316"/>
      <c r="M79" s="318"/>
      <c r="N79" s="297"/>
      <c r="O79" s="297"/>
      <c r="P79" s="316">
        <v>8</v>
      </c>
      <c r="Q79" s="316"/>
      <c r="R79" s="317"/>
      <c r="S79" s="316"/>
      <c r="T79" s="318">
        <f t="shared" si="36"/>
        <v>0</v>
      </c>
      <c r="U79" s="297"/>
      <c r="V79" s="316"/>
      <c r="W79" s="317"/>
      <c r="X79" s="316"/>
      <c r="Y79" s="318">
        <f t="shared" si="37"/>
        <v>0</v>
      </c>
      <c r="Z79" s="297"/>
      <c r="AA79" s="297"/>
      <c r="AB79" s="316">
        <v>8</v>
      </c>
      <c r="AC79" s="316"/>
      <c r="AD79" s="317"/>
      <c r="AE79" s="316"/>
      <c r="AF79" s="318">
        <f t="shared" si="38"/>
        <v>0</v>
      </c>
      <c r="AG79" s="297"/>
      <c r="AH79" s="316"/>
      <c r="AI79" s="317"/>
      <c r="AJ79" s="316"/>
      <c r="AK79" s="318">
        <f t="shared" si="39"/>
        <v>0</v>
      </c>
      <c r="AL79" s="297"/>
      <c r="AN79" s="9">
        <v>8</v>
      </c>
      <c r="AO79" s="9"/>
      <c r="AP79" s="12"/>
      <c r="AQ79" s="9"/>
      <c r="AR79" s="15"/>
      <c r="AT79" s="9"/>
      <c r="AU79" s="12"/>
      <c r="AV79" s="9"/>
      <c r="AW79" s="15">
        <f t="shared" si="40"/>
        <v>0</v>
      </c>
      <c r="AY79" s="9">
        <v>8</v>
      </c>
      <c r="AZ79" s="9"/>
      <c r="BA79" s="16"/>
      <c r="BB79" s="9"/>
      <c r="BC79" s="15">
        <f t="shared" si="41"/>
        <v>0</v>
      </c>
      <c r="BE79" s="9"/>
      <c r="BF79" s="16"/>
      <c r="BG79" s="9"/>
      <c r="BH79" s="15">
        <f t="shared" si="43"/>
        <v>0</v>
      </c>
      <c r="BK79" s="9">
        <v>8</v>
      </c>
      <c r="BL79" s="9"/>
      <c r="BM79" s="16"/>
      <c r="BN79" s="9"/>
      <c r="BO79" s="15">
        <f t="shared" si="42"/>
        <v>0</v>
      </c>
      <c r="BQ79" s="9"/>
      <c r="BR79" s="16"/>
      <c r="BS79" s="9"/>
      <c r="BT79" s="15">
        <f t="shared" si="44"/>
        <v>0</v>
      </c>
    </row>
    <row r="80" spans="1:72" x14ac:dyDescent="0.25">
      <c r="A80" s="3"/>
      <c r="B80" s="7"/>
      <c r="C80" s="81">
        <v>73</v>
      </c>
      <c r="D80" s="316">
        <v>9</v>
      </c>
      <c r="E80" s="316"/>
      <c r="F80" s="317"/>
      <c r="G80" s="316"/>
      <c r="H80" s="318"/>
      <c r="I80" s="319"/>
      <c r="J80" s="320"/>
      <c r="K80" s="317"/>
      <c r="L80" s="316"/>
      <c r="M80" s="318"/>
      <c r="N80" s="297"/>
      <c r="O80" s="297"/>
      <c r="P80" s="316">
        <v>9</v>
      </c>
      <c r="Q80" s="316"/>
      <c r="R80" s="317"/>
      <c r="S80" s="316"/>
      <c r="T80" s="318">
        <f t="shared" si="36"/>
        <v>0</v>
      </c>
      <c r="U80" s="297"/>
      <c r="V80" s="316"/>
      <c r="W80" s="317"/>
      <c r="X80" s="316"/>
      <c r="Y80" s="318">
        <f t="shared" si="37"/>
        <v>0</v>
      </c>
      <c r="Z80" s="297"/>
      <c r="AA80" s="297"/>
      <c r="AB80" s="316">
        <v>9</v>
      </c>
      <c r="AC80" s="316"/>
      <c r="AD80" s="317"/>
      <c r="AE80" s="316"/>
      <c r="AF80" s="318">
        <f t="shared" si="38"/>
        <v>0</v>
      </c>
      <c r="AG80" s="297"/>
      <c r="AH80" s="316"/>
      <c r="AI80" s="317"/>
      <c r="AJ80" s="316"/>
      <c r="AK80" s="318">
        <f t="shared" si="39"/>
        <v>0</v>
      </c>
      <c r="AL80" s="297"/>
      <c r="AN80" s="9">
        <v>9</v>
      </c>
      <c r="AO80" s="9"/>
      <c r="AP80" s="10"/>
      <c r="AQ80" s="9"/>
      <c r="AR80" s="15"/>
      <c r="AT80" s="13"/>
      <c r="AU80" s="12"/>
      <c r="AV80" s="9"/>
      <c r="AW80" s="15"/>
      <c r="AY80" s="9">
        <v>9</v>
      </c>
      <c r="AZ80" s="9"/>
      <c r="BA80" s="16"/>
      <c r="BB80" s="9"/>
      <c r="BC80" s="15">
        <f t="shared" si="41"/>
        <v>0</v>
      </c>
      <c r="BE80" s="9"/>
      <c r="BF80" s="16"/>
      <c r="BG80" s="9"/>
      <c r="BH80" s="15">
        <f t="shared" si="43"/>
        <v>0</v>
      </c>
      <c r="BK80" s="9">
        <v>9</v>
      </c>
      <c r="BL80" s="9"/>
      <c r="BM80" s="16"/>
      <c r="BN80" s="9"/>
      <c r="BO80" s="15">
        <f t="shared" si="42"/>
        <v>0</v>
      </c>
      <c r="BQ80" s="9"/>
      <c r="BR80" s="16"/>
      <c r="BS80" s="9"/>
      <c r="BT80" s="15">
        <f t="shared" si="44"/>
        <v>0</v>
      </c>
    </row>
    <row r="81" spans="1:72" x14ac:dyDescent="0.25">
      <c r="A81" s="3"/>
      <c r="B81" s="7"/>
      <c r="C81" s="81">
        <v>74</v>
      </c>
      <c r="D81" s="316">
        <v>10</v>
      </c>
      <c r="E81" s="316"/>
      <c r="F81" s="317"/>
      <c r="G81" s="316"/>
      <c r="H81" s="318"/>
      <c r="I81" s="319"/>
      <c r="J81" s="320"/>
      <c r="K81" s="317"/>
      <c r="L81" s="316"/>
      <c r="M81" s="318"/>
      <c r="N81" s="297"/>
      <c r="O81" s="297"/>
      <c r="P81" s="316">
        <v>10</v>
      </c>
      <c r="Q81" s="316"/>
      <c r="R81" s="317"/>
      <c r="S81" s="316"/>
      <c r="T81" s="318">
        <f t="shared" si="36"/>
        <v>0</v>
      </c>
      <c r="U81" s="297"/>
      <c r="V81" s="316"/>
      <c r="W81" s="317"/>
      <c r="X81" s="316"/>
      <c r="Y81" s="318">
        <f t="shared" si="37"/>
        <v>0</v>
      </c>
      <c r="Z81" s="297"/>
      <c r="AA81" s="297"/>
      <c r="AB81" s="316">
        <v>10</v>
      </c>
      <c r="AC81" s="316"/>
      <c r="AD81" s="317"/>
      <c r="AE81" s="316"/>
      <c r="AF81" s="318">
        <f t="shared" si="38"/>
        <v>0</v>
      </c>
      <c r="AG81" s="297"/>
      <c r="AH81" s="316"/>
      <c r="AI81" s="317"/>
      <c r="AJ81" s="316"/>
      <c r="AK81" s="318">
        <f t="shared" si="39"/>
        <v>0</v>
      </c>
      <c r="AL81" s="297"/>
      <c r="AN81" s="9">
        <v>10</v>
      </c>
      <c r="AO81" s="9"/>
      <c r="AP81" s="16"/>
      <c r="AQ81" s="9"/>
      <c r="AR81" s="15"/>
      <c r="AT81" s="13"/>
      <c r="AU81" s="12"/>
      <c r="AV81" s="9"/>
      <c r="AW81" s="15"/>
      <c r="AY81" s="9">
        <v>10</v>
      </c>
      <c r="AZ81" s="9"/>
      <c r="BA81" s="16"/>
      <c r="BB81" s="9"/>
      <c r="BC81" s="15">
        <f t="shared" si="41"/>
        <v>0</v>
      </c>
      <c r="BE81" s="9"/>
      <c r="BF81" s="16"/>
      <c r="BG81" s="9"/>
      <c r="BH81" s="15">
        <f t="shared" si="43"/>
        <v>0</v>
      </c>
      <c r="BK81" s="9">
        <v>10</v>
      </c>
      <c r="BL81" s="9"/>
      <c r="BM81" s="16"/>
      <c r="BN81" s="9"/>
      <c r="BO81" s="15">
        <f t="shared" si="42"/>
        <v>0</v>
      </c>
      <c r="BQ81" s="9"/>
      <c r="BR81" s="16"/>
      <c r="BS81" s="9"/>
      <c r="BT81" s="15">
        <f t="shared" si="44"/>
        <v>0</v>
      </c>
    </row>
    <row r="82" spans="1:72" x14ac:dyDescent="0.25">
      <c r="A82" s="3"/>
      <c r="B82" s="7"/>
      <c r="C82" s="81">
        <v>75</v>
      </c>
      <c r="D82" s="28"/>
      <c r="E82" s="28"/>
      <c r="F82" s="28"/>
      <c r="G82" s="28"/>
      <c r="H82" s="28"/>
      <c r="I82" s="28"/>
      <c r="J82" s="28"/>
      <c r="K82" s="28"/>
      <c r="L82" s="28"/>
      <c r="M82" s="28"/>
    </row>
    <row r="83" spans="1:72" ht="18.75" x14ac:dyDescent="0.3">
      <c r="A83" s="3"/>
      <c r="B83" s="7"/>
      <c r="C83" s="81">
        <v>76</v>
      </c>
      <c r="D83" s="28"/>
      <c r="E83" s="467" t="s">
        <v>40</v>
      </c>
      <c r="F83" s="467"/>
      <c r="G83" s="467"/>
      <c r="H83" s="467"/>
      <c r="I83" s="467"/>
      <c r="J83" s="467"/>
      <c r="K83" s="467"/>
      <c r="L83" s="467"/>
      <c r="M83" s="467"/>
      <c r="Q83" s="461" t="s">
        <v>40</v>
      </c>
      <c r="R83" s="461"/>
      <c r="S83" s="461"/>
      <c r="T83" s="461"/>
      <c r="U83" s="461"/>
      <c r="V83" s="461"/>
      <c r="W83" s="461"/>
      <c r="X83" s="461"/>
      <c r="Y83" s="461"/>
      <c r="AC83" s="461" t="s">
        <v>40</v>
      </c>
      <c r="AD83" s="461"/>
      <c r="AE83" s="461"/>
      <c r="AF83" s="461"/>
      <c r="AG83" s="461"/>
      <c r="AH83" s="461"/>
      <c r="AI83" s="461"/>
      <c r="AJ83" s="461"/>
      <c r="AK83" s="461"/>
      <c r="AO83" s="461" t="s">
        <v>40</v>
      </c>
      <c r="AP83" s="461"/>
      <c r="AQ83" s="461"/>
      <c r="AR83" s="461"/>
      <c r="AS83" s="461"/>
      <c r="AT83" s="461"/>
      <c r="AU83" s="461"/>
      <c r="AV83" s="461"/>
      <c r="AW83" s="461"/>
      <c r="AZ83" s="461" t="s">
        <v>40</v>
      </c>
      <c r="BA83" s="461"/>
      <c r="BB83" s="461"/>
      <c r="BC83" s="461"/>
      <c r="BD83" s="461"/>
      <c r="BE83" s="461"/>
      <c r="BF83" s="461"/>
      <c r="BG83" s="461"/>
      <c r="BH83" s="461"/>
      <c r="BL83" s="461" t="s">
        <v>40</v>
      </c>
      <c r="BM83" s="461"/>
      <c r="BN83" s="461"/>
      <c r="BO83" s="461"/>
      <c r="BP83" s="461"/>
      <c r="BQ83" s="461"/>
      <c r="BR83" s="461"/>
      <c r="BS83" s="461"/>
      <c r="BT83" s="461"/>
    </row>
    <row r="84" spans="1:72" x14ac:dyDescent="0.25">
      <c r="A84" s="3"/>
      <c r="B84" s="7"/>
      <c r="C84" s="81">
        <v>77</v>
      </c>
      <c r="D84" s="28"/>
      <c r="E84" s="28"/>
      <c r="F84" s="28"/>
      <c r="G84" s="28"/>
      <c r="H84" s="28"/>
      <c r="I84" s="28"/>
      <c r="J84" s="28"/>
      <c r="K84" s="28"/>
      <c r="L84" s="28"/>
      <c r="M84" s="28"/>
    </row>
    <row r="85" spans="1:72" ht="15" customHeight="1" x14ac:dyDescent="0.25">
      <c r="A85" s="3"/>
      <c r="B85" s="7"/>
      <c r="C85" s="81">
        <v>78</v>
      </c>
      <c r="D85" s="462" t="s">
        <v>66</v>
      </c>
      <c r="E85" s="462" t="s">
        <v>1211</v>
      </c>
      <c r="F85" s="464" t="s">
        <v>1212</v>
      </c>
      <c r="G85" s="465" t="s">
        <v>673</v>
      </c>
      <c r="H85" s="462" t="s">
        <v>683</v>
      </c>
      <c r="I85" s="28"/>
      <c r="J85" s="462" t="s">
        <v>1211</v>
      </c>
      <c r="K85" s="464" t="s">
        <v>1212</v>
      </c>
      <c r="L85" s="465" t="s">
        <v>673</v>
      </c>
      <c r="M85" s="462" t="s">
        <v>683</v>
      </c>
      <c r="P85" s="31" t="s">
        <v>66</v>
      </c>
      <c r="Q85" s="31" t="s">
        <v>1211</v>
      </c>
      <c r="R85" s="33" t="s">
        <v>1212</v>
      </c>
      <c r="S85" s="29" t="s">
        <v>673</v>
      </c>
      <c r="T85" s="31" t="s">
        <v>683</v>
      </c>
      <c r="V85" s="31" t="s">
        <v>1211</v>
      </c>
      <c r="W85" s="33" t="s">
        <v>1212</v>
      </c>
      <c r="X85" s="29" t="s">
        <v>673</v>
      </c>
      <c r="Y85" s="31" t="s">
        <v>683</v>
      </c>
      <c r="AB85" s="31" t="s">
        <v>66</v>
      </c>
      <c r="AC85" s="31" t="s">
        <v>1211</v>
      </c>
      <c r="AD85" s="33" t="s">
        <v>1212</v>
      </c>
      <c r="AE85" s="29" t="s">
        <v>673</v>
      </c>
      <c r="AF85" s="31" t="s">
        <v>683</v>
      </c>
      <c r="AH85" s="31" t="s">
        <v>1211</v>
      </c>
      <c r="AI85" s="33" t="s">
        <v>1212</v>
      </c>
      <c r="AJ85" s="29" t="s">
        <v>673</v>
      </c>
      <c r="AK85" s="31" t="s">
        <v>683</v>
      </c>
      <c r="AN85" s="31" t="s">
        <v>66</v>
      </c>
      <c r="AO85" s="31" t="s">
        <v>1211</v>
      </c>
      <c r="AP85" s="33" t="s">
        <v>1212</v>
      </c>
      <c r="AQ85" s="29" t="s">
        <v>673</v>
      </c>
      <c r="AR85" s="31" t="s">
        <v>683</v>
      </c>
      <c r="AT85" s="31" t="s">
        <v>1211</v>
      </c>
      <c r="AU85" s="33" t="s">
        <v>1212</v>
      </c>
      <c r="AV85" s="29" t="s">
        <v>673</v>
      </c>
      <c r="AW85" s="31" t="s">
        <v>683</v>
      </c>
      <c r="AY85" s="31" t="s">
        <v>66</v>
      </c>
      <c r="AZ85" s="31" t="s">
        <v>1211</v>
      </c>
      <c r="BA85" s="33" t="s">
        <v>1212</v>
      </c>
      <c r="BB85" s="29" t="s">
        <v>673</v>
      </c>
      <c r="BC85" s="31" t="s">
        <v>683</v>
      </c>
      <c r="BE85" s="31" t="s">
        <v>1211</v>
      </c>
      <c r="BF85" s="33" t="s">
        <v>1212</v>
      </c>
      <c r="BG85" s="29" t="s">
        <v>673</v>
      </c>
      <c r="BH85" s="31" t="s">
        <v>683</v>
      </c>
      <c r="BK85" s="31" t="s">
        <v>66</v>
      </c>
      <c r="BL85" s="31" t="s">
        <v>1211</v>
      </c>
      <c r="BM85" s="33" t="s">
        <v>1212</v>
      </c>
      <c r="BN85" s="29" t="s">
        <v>673</v>
      </c>
      <c r="BO85" s="31" t="s">
        <v>683</v>
      </c>
      <c r="BQ85" s="31" t="s">
        <v>1211</v>
      </c>
      <c r="BR85" s="33" t="s">
        <v>1212</v>
      </c>
      <c r="BS85" s="29" t="s">
        <v>673</v>
      </c>
      <c r="BT85" s="31" t="s">
        <v>683</v>
      </c>
    </row>
    <row r="86" spans="1:72" x14ac:dyDescent="0.25">
      <c r="A86" s="3"/>
      <c r="B86" s="7"/>
      <c r="C86" s="81">
        <v>79</v>
      </c>
      <c r="D86" s="463"/>
      <c r="E86" s="463"/>
      <c r="F86" s="464"/>
      <c r="G86" s="466"/>
      <c r="H86" s="463"/>
      <c r="I86" s="28"/>
      <c r="J86" s="463"/>
      <c r="K86" s="464"/>
      <c r="L86" s="466"/>
      <c r="M86" s="463"/>
      <c r="P86" s="32"/>
      <c r="Q86" s="32"/>
      <c r="R86" s="33"/>
      <c r="S86" s="30"/>
      <c r="T86" s="32"/>
      <c r="V86" s="32"/>
      <c r="W86" s="33"/>
      <c r="X86" s="30"/>
      <c r="Y86" s="32"/>
      <c r="AB86" s="32"/>
      <c r="AC86" s="32"/>
      <c r="AD86" s="33"/>
      <c r="AE86" s="30"/>
      <c r="AF86" s="32"/>
      <c r="AH86" s="32"/>
      <c r="AI86" s="33"/>
      <c r="AJ86" s="30"/>
      <c r="AK86" s="32"/>
      <c r="AN86" s="32"/>
      <c r="AO86" s="32"/>
      <c r="AP86" s="33"/>
      <c r="AQ86" s="30"/>
      <c r="AR86" s="32"/>
      <c r="AT86" s="32"/>
      <c r="AU86" s="33"/>
      <c r="AV86" s="30"/>
      <c r="AW86" s="32"/>
      <c r="AY86" s="32"/>
      <c r="AZ86" s="32"/>
      <c r="BA86" s="33"/>
      <c r="BB86" s="30"/>
      <c r="BC86" s="32"/>
      <c r="BE86" s="32"/>
      <c r="BF86" s="33"/>
      <c r="BG86" s="30"/>
      <c r="BH86" s="32"/>
      <c r="BK86" s="32"/>
      <c r="BL86" s="32"/>
      <c r="BM86" s="33"/>
      <c r="BN86" s="30"/>
      <c r="BO86" s="32"/>
      <c r="BQ86" s="32"/>
      <c r="BR86" s="33"/>
      <c r="BS86" s="30"/>
      <c r="BT86" s="32"/>
    </row>
    <row r="87" spans="1:72" ht="75" x14ac:dyDescent="0.25">
      <c r="A87" s="3"/>
      <c r="B87" s="7"/>
      <c r="C87" s="81">
        <v>80</v>
      </c>
      <c r="D87" s="9">
        <v>1</v>
      </c>
      <c r="E87" s="9">
        <v>1.1000000000000001</v>
      </c>
      <c r="F87" s="16" t="s">
        <v>880</v>
      </c>
      <c r="G87" s="9" t="s">
        <v>881</v>
      </c>
      <c r="H87" s="15">
        <f>LEN(F87)</f>
        <v>116</v>
      </c>
      <c r="I87" s="28"/>
      <c r="J87" s="9">
        <v>1.6</v>
      </c>
      <c r="K87" s="16" t="s">
        <v>992</v>
      </c>
      <c r="L87" s="9">
        <v>3</v>
      </c>
      <c r="M87" s="15">
        <f>LEN(K87)</f>
        <v>128</v>
      </c>
      <c r="P87" s="9">
        <v>1</v>
      </c>
      <c r="Q87" s="9"/>
      <c r="R87" s="16" t="s">
        <v>1056</v>
      </c>
      <c r="S87" s="9"/>
      <c r="T87" s="15">
        <f t="shared" ref="T87:T96" si="45">LEN(R87)</f>
        <v>131</v>
      </c>
      <c r="V87" s="9"/>
      <c r="W87" s="16" t="s">
        <v>1060</v>
      </c>
      <c r="X87" s="9"/>
      <c r="Y87" s="15">
        <f t="shared" ref="Y87:Y96" si="46">LEN(W87)</f>
        <v>203</v>
      </c>
      <c r="AB87" s="9">
        <v>1</v>
      </c>
      <c r="AC87" s="9"/>
      <c r="AD87" s="16"/>
      <c r="AE87" s="9"/>
      <c r="AF87" s="15">
        <f t="shared" ref="AF87:AF96" si="47">LEN(AD87)</f>
        <v>0</v>
      </c>
      <c r="AH87" s="9"/>
      <c r="AI87" s="16"/>
      <c r="AJ87" s="9"/>
      <c r="AK87" s="15">
        <f t="shared" ref="AK87:AK96" si="48">LEN(AI87)</f>
        <v>0</v>
      </c>
      <c r="AN87" s="9">
        <v>1</v>
      </c>
      <c r="AO87" s="9">
        <v>4.0999999999999996</v>
      </c>
      <c r="AP87" s="12" t="s">
        <v>1102</v>
      </c>
      <c r="AQ87" s="9">
        <v>4</v>
      </c>
      <c r="AR87" s="15">
        <f>LEN(AP87)</f>
        <v>149</v>
      </c>
      <c r="AT87" s="9">
        <v>4.5999999999999996</v>
      </c>
      <c r="AU87" s="12" t="s">
        <v>1103</v>
      </c>
      <c r="AV87" s="9">
        <v>4</v>
      </c>
      <c r="AW87" s="15">
        <f>LEN(AU87)</f>
        <v>170</v>
      </c>
      <c r="AY87" s="9">
        <v>1</v>
      </c>
      <c r="AZ87" s="9"/>
      <c r="BA87" s="16" t="s">
        <v>1186</v>
      </c>
      <c r="BB87" s="9"/>
      <c r="BC87" s="15">
        <f t="shared" ref="BC87:BC96" si="49">LEN(BA87)</f>
        <v>111</v>
      </c>
      <c r="BE87" s="9"/>
      <c r="BF87" s="16" t="s">
        <v>1191</v>
      </c>
      <c r="BG87" s="9"/>
      <c r="BH87" s="15">
        <f>LEN(BF87)</f>
        <v>130</v>
      </c>
      <c r="BK87" s="9">
        <v>1</v>
      </c>
      <c r="BL87" s="9"/>
      <c r="BM87" s="16"/>
      <c r="BN87" s="9"/>
      <c r="BO87" s="15">
        <f t="shared" ref="BO87:BO96" si="50">LEN(BM87)</f>
        <v>0</v>
      </c>
      <c r="BQ87" s="9"/>
      <c r="BR87" s="16"/>
      <c r="BS87" s="9"/>
      <c r="BT87" s="15">
        <f>LEN(BR87)</f>
        <v>0</v>
      </c>
    </row>
    <row r="88" spans="1:72" ht="75" x14ac:dyDescent="0.25">
      <c r="A88" s="3"/>
      <c r="B88" s="7"/>
      <c r="C88" s="81">
        <v>81</v>
      </c>
      <c r="D88" s="9">
        <v>2</v>
      </c>
      <c r="E88" s="9">
        <v>1.2</v>
      </c>
      <c r="F88" s="16" t="s">
        <v>923</v>
      </c>
      <c r="G88" s="9" t="s">
        <v>881</v>
      </c>
      <c r="H88" s="15">
        <f>LEN(F88)</f>
        <v>191</v>
      </c>
      <c r="I88" s="28"/>
      <c r="J88" s="9">
        <v>1.7</v>
      </c>
      <c r="K88" s="16" t="s">
        <v>38</v>
      </c>
      <c r="L88" s="9">
        <v>4</v>
      </c>
      <c r="M88" s="15">
        <f>LEN(K88)</f>
        <v>191</v>
      </c>
      <c r="P88" s="9">
        <v>2</v>
      </c>
      <c r="Q88" s="9"/>
      <c r="R88" s="16" t="s">
        <v>1057</v>
      </c>
      <c r="S88" s="9"/>
      <c r="T88" s="15">
        <f t="shared" si="45"/>
        <v>177</v>
      </c>
      <c r="V88" s="9"/>
      <c r="W88" s="16" t="s">
        <v>1061</v>
      </c>
      <c r="X88" s="9"/>
      <c r="Y88" s="15">
        <f t="shared" si="46"/>
        <v>95</v>
      </c>
      <c r="AB88" s="9">
        <v>2</v>
      </c>
      <c r="AC88" s="9"/>
      <c r="AD88" s="16"/>
      <c r="AE88" s="9"/>
      <c r="AF88" s="15">
        <f t="shared" si="47"/>
        <v>0</v>
      </c>
      <c r="AH88" s="9"/>
      <c r="AI88" s="16"/>
      <c r="AJ88" s="9"/>
      <c r="AK88" s="15">
        <f t="shared" si="48"/>
        <v>0</v>
      </c>
      <c r="AN88" s="9">
        <v>2</v>
      </c>
      <c r="AO88" s="9">
        <v>4.2</v>
      </c>
      <c r="AP88" s="12" t="s">
        <v>913</v>
      </c>
      <c r="AQ88" s="9">
        <v>4</v>
      </c>
      <c r="AR88" s="15">
        <f>LEN(AP88)</f>
        <v>162</v>
      </c>
      <c r="AT88" s="9">
        <v>4.7</v>
      </c>
      <c r="AU88" s="12" t="s">
        <v>1104</v>
      </c>
      <c r="AV88" s="9">
        <v>4</v>
      </c>
      <c r="AW88" s="15">
        <f>LEN(AU88)</f>
        <v>110</v>
      </c>
      <c r="AY88" s="9">
        <v>2</v>
      </c>
      <c r="AZ88" s="9"/>
      <c r="BA88" s="16" t="s">
        <v>1187</v>
      </c>
      <c r="BB88" s="9"/>
      <c r="BC88" s="15">
        <f t="shared" si="49"/>
        <v>219</v>
      </c>
      <c r="BE88" s="9"/>
      <c r="BF88" s="16" t="s">
        <v>1192</v>
      </c>
      <c r="BG88" s="9"/>
      <c r="BH88" s="15">
        <f t="shared" ref="BH88:BH96" si="51">LEN(BF88)</f>
        <v>127</v>
      </c>
      <c r="BK88" s="9">
        <v>2</v>
      </c>
      <c r="BL88" s="9"/>
      <c r="BM88" s="16"/>
      <c r="BN88" s="9"/>
      <c r="BO88" s="15">
        <f t="shared" si="50"/>
        <v>0</v>
      </c>
      <c r="BQ88" s="9"/>
      <c r="BR88" s="16"/>
      <c r="BS88" s="9"/>
      <c r="BT88" s="15">
        <f t="shared" ref="BT88:BT96" si="52">LEN(BR88)</f>
        <v>0</v>
      </c>
    </row>
    <row r="89" spans="1:72" ht="75" x14ac:dyDescent="0.25">
      <c r="A89" s="3"/>
      <c r="B89" s="7"/>
      <c r="C89" s="81">
        <v>82</v>
      </c>
      <c r="D89" s="9">
        <v>3</v>
      </c>
      <c r="E89" s="9">
        <v>1.3</v>
      </c>
      <c r="F89" s="16" t="s">
        <v>924</v>
      </c>
      <c r="G89" s="9" t="s">
        <v>881</v>
      </c>
      <c r="H89" s="15">
        <f>LEN(F89)</f>
        <v>197</v>
      </c>
      <c r="I89" s="28"/>
      <c r="J89" s="9">
        <v>1.8</v>
      </c>
      <c r="K89" s="16" t="s">
        <v>39</v>
      </c>
      <c r="L89" s="9">
        <v>4</v>
      </c>
      <c r="M89" s="15">
        <f>LEN(K89)</f>
        <v>212</v>
      </c>
      <c r="P89" s="9">
        <v>3</v>
      </c>
      <c r="Q89" s="9"/>
      <c r="R89" s="16" t="s">
        <v>1058</v>
      </c>
      <c r="S89" s="9"/>
      <c r="T89" s="15">
        <f t="shared" si="45"/>
        <v>185</v>
      </c>
      <c r="V89" s="9"/>
      <c r="W89" s="16" t="s">
        <v>1062</v>
      </c>
      <c r="X89" s="9"/>
      <c r="Y89" s="15">
        <f t="shared" si="46"/>
        <v>192</v>
      </c>
      <c r="AB89" s="9">
        <v>3</v>
      </c>
      <c r="AC89" s="9"/>
      <c r="AD89" s="16"/>
      <c r="AE89" s="9"/>
      <c r="AF89" s="15">
        <f t="shared" si="47"/>
        <v>0</v>
      </c>
      <c r="AH89" s="9"/>
      <c r="AI89" s="16"/>
      <c r="AJ89" s="9"/>
      <c r="AK89" s="15">
        <f t="shared" si="48"/>
        <v>0</v>
      </c>
      <c r="AN89" s="9">
        <v>3</v>
      </c>
      <c r="AO89" s="9">
        <v>4.3</v>
      </c>
      <c r="AP89" s="12" t="s">
        <v>914</v>
      </c>
      <c r="AQ89" s="9">
        <v>4</v>
      </c>
      <c r="AR89" s="15">
        <f>LEN(AP89)</f>
        <v>218</v>
      </c>
      <c r="AT89" s="9">
        <v>4.8</v>
      </c>
      <c r="AU89" s="12" t="s">
        <v>1105</v>
      </c>
      <c r="AV89" s="9">
        <v>4</v>
      </c>
      <c r="AW89" s="15">
        <f>LEN(AU89)</f>
        <v>192</v>
      </c>
      <c r="AY89" s="9">
        <v>3</v>
      </c>
      <c r="AZ89" s="9"/>
      <c r="BA89" s="16" t="s">
        <v>1188</v>
      </c>
      <c r="BB89" s="9"/>
      <c r="BC89" s="15">
        <f t="shared" si="49"/>
        <v>119</v>
      </c>
      <c r="BE89" s="9"/>
      <c r="BF89" s="16" t="s">
        <v>1193</v>
      </c>
      <c r="BG89" s="9"/>
      <c r="BH89" s="15">
        <f t="shared" si="51"/>
        <v>103</v>
      </c>
      <c r="BK89" s="9">
        <v>3</v>
      </c>
      <c r="BL89" s="9"/>
      <c r="BM89" s="16"/>
      <c r="BN89" s="9"/>
      <c r="BO89" s="15">
        <f t="shared" si="50"/>
        <v>0</v>
      </c>
      <c r="BQ89" s="9"/>
      <c r="BR89" s="16"/>
      <c r="BS89" s="9"/>
      <c r="BT89" s="15">
        <f t="shared" si="52"/>
        <v>0</v>
      </c>
    </row>
    <row r="90" spans="1:72" ht="90" x14ac:dyDescent="0.25">
      <c r="A90" s="3"/>
      <c r="B90" s="7"/>
      <c r="C90" s="81">
        <v>83</v>
      </c>
      <c r="D90" s="9">
        <v>4</v>
      </c>
      <c r="E90" s="9">
        <v>1.4</v>
      </c>
      <c r="F90" s="16" t="s">
        <v>995</v>
      </c>
      <c r="G90" s="9">
        <v>3</v>
      </c>
      <c r="H90" s="15">
        <f>LEN(F90)</f>
        <v>131</v>
      </c>
      <c r="I90" s="28"/>
      <c r="J90" s="9">
        <v>1.9</v>
      </c>
      <c r="K90" s="16" t="s">
        <v>993</v>
      </c>
      <c r="L90" s="9">
        <v>3</v>
      </c>
      <c r="M90" s="15">
        <f>LEN(K90)</f>
        <v>159</v>
      </c>
      <c r="P90" s="9">
        <v>4</v>
      </c>
      <c r="Q90" s="9"/>
      <c r="R90" s="16" t="s">
        <v>1059</v>
      </c>
      <c r="S90" s="9"/>
      <c r="T90" s="15">
        <f t="shared" si="45"/>
        <v>249</v>
      </c>
      <c r="V90" s="9"/>
      <c r="W90" s="16" t="s">
        <v>1063</v>
      </c>
      <c r="X90" s="9"/>
      <c r="Y90" s="15">
        <f t="shared" si="46"/>
        <v>182</v>
      </c>
      <c r="AB90" s="9">
        <v>4</v>
      </c>
      <c r="AC90" s="9"/>
      <c r="AD90" s="16"/>
      <c r="AE90" s="9"/>
      <c r="AF90" s="15">
        <f t="shared" si="47"/>
        <v>0</v>
      </c>
      <c r="AH90" s="9"/>
      <c r="AI90" s="16"/>
      <c r="AJ90" s="9"/>
      <c r="AK90" s="15">
        <f t="shared" si="48"/>
        <v>0</v>
      </c>
      <c r="AN90" s="9">
        <v>4</v>
      </c>
      <c r="AO90" s="9">
        <v>4.4000000000000004</v>
      </c>
      <c r="AP90" s="12" t="s">
        <v>1106</v>
      </c>
      <c r="AQ90" s="9">
        <v>3</v>
      </c>
      <c r="AR90" s="15">
        <f>LEN(AP90)</f>
        <v>135</v>
      </c>
      <c r="AT90" s="9">
        <v>4.9000000000000004</v>
      </c>
      <c r="AU90" s="12" t="s">
        <v>1107</v>
      </c>
      <c r="AV90" s="9">
        <v>3</v>
      </c>
      <c r="AW90" s="15">
        <f>LEN(AU90)</f>
        <v>186</v>
      </c>
      <c r="AY90" s="9">
        <v>4</v>
      </c>
      <c r="AZ90" s="9"/>
      <c r="BA90" s="16" t="s">
        <v>1189</v>
      </c>
      <c r="BB90" s="9"/>
      <c r="BC90" s="15">
        <f t="shared" si="49"/>
        <v>92</v>
      </c>
      <c r="BE90" s="9"/>
      <c r="BF90" s="16" t="s">
        <v>1194</v>
      </c>
      <c r="BG90" s="9"/>
      <c r="BH90" s="15">
        <f t="shared" si="51"/>
        <v>75</v>
      </c>
      <c r="BK90" s="9">
        <v>4</v>
      </c>
      <c r="BL90" s="9"/>
      <c r="BM90" s="16"/>
      <c r="BN90" s="9"/>
      <c r="BO90" s="15">
        <f t="shared" si="50"/>
        <v>0</v>
      </c>
      <c r="BQ90" s="9"/>
      <c r="BR90" s="16"/>
      <c r="BS90" s="9"/>
      <c r="BT90" s="15">
        <f t="shared" si="52"/>
        <v>0</v>
      </c>
    </row>
    <row r="91" spans="1:72" ht="75" x14ac:dyDescent="0.25">
      <c r="A91" s="3"/>
      <c r="B91" s="7"/>
      <c r="C91" s="81">
        <v>84</v>
      </c>
      <c r="D91" s="9">
        <v>5</v>
      </c>
      <c r="E91" s="9">
        <v>1.5</v>
      </c>
      <c r="F91" s="16" t="s">
        <v>882</v>
      </c>
      <c r="G91" s="9" t="s">
        <v>883</v>
      </c>
      <c r="H91" s="15">
        <f>LEN(F91)</f>
        <v>190</v>
      </c>
      <c r="I91" s="28"/>
      <c r="J91" s="13" t="s">
        <v>26</v>
      </c>
      <c r="K91" s="16" t="s">
        <v>994</v>
      </c>
      <c r="L91" s="9">
        <v>4</v>
      </c>
      <c r="M91" s="15">
        <f>LEN(K91)</f>
        <v>88</v>
      </c>
      <c r="P91" s="9">
        <v>5</v>
      </c>
      <c r="Q91" s="9"/>
      <c r="R91" s="16"/>
      <c r="S91" s="9"/>
      <c r="T91" s="15">
        <f t="shared" si="45"/>
        <v>0</v>
      </c>
      <c r="V91" s="9"/>
      <c r="W91" s="16"/>
      <c r="X91" s="9"/>
      <c r="Y91" s="15">
        <f t="shared" si="46"/>
        <v>0</v>
      </c>
      <c r="AB91" s="9">
        <v>5</v>
      </c>
      <c r="AC91" s="9"/>
      <c r="AD91" s="16"/>
      <c r="AE91" s="9"/>
      <c r="AF91" s="15">
        <f t="shared" si="47"/>
        <v>0</v>
      </c>
      <c r="AH91" s="9"/>
      <c r="AI91" s="16"/>
      <c r="AJ91" s="9"/>
      <c r="AK91" s="15">
        <f t="shared" si="48"/>
        <v>0</v>
      </c>
      <c r="AN91" s="9">
        <v>5</v>
      </c>
      <c r="AO91" s="9">
        <v>4.5</v>
      </c>
      <c r="AP91" s="12" t="s">
        <v>915</v>
      </c>
      <c r="AQ91" s="9">
        <v>3</v>
      </c>
      <c r="AR91" s="15">
        <f>LEN(AP91)</f>
        <v>183</v>
      </c>
      <c r="AT91" s="13" t="s">
        <v>107</v>
      </c>
      <c r="AU91" s="16" t="s">
        <v>1108</v>
      </c>
      <c r="AV91" s="9">
        <v>3</v>
      </c>
      <c r="AW91" s="15">
        <f>LEN(AU91)</f>
        <v>208</v>
      </c>
      <c r="AY91" s="9">
        <v>5</v>
      </c>
      <c r="AZ91" s="9"/>
      <c r="BA91" s="16" t="s">
        <v>1190</v>
      </c>
      <c r="BB91" s="9"/>
      <c r="BC91" s="15">
        <f t="shared" si="49"/>
        <v>89</v>
      </c>
      <c r="BE91" s="9"/>
      <c r="BF91" s="16" t="s">
        <v>1195</v>
      </c>
      <c r="BG91" s="9"/>
      <c r="BH91" s="15">
        <f t="shared" si="51"/>
        <v>69</v>
      </c>
      <c r="BK91" s="9">
        <v>5</v>
      </c>
      <c r="BL91" s="9"/>
      <c r="BM91" s="16"/>
      <c r="BN91" s="9"/>
      <c r="BO91" s="15">
        <f t="shared" si="50"/>
        <v>0</v>
      </c>
      <c r="BQ91" s="9"/>
      <c r="BR91" s="16"/>
      <c r="BS91" s="9"/>
      <c r="BT91" s="15">
        <f t="shared" si="52"/>
        <v>0</v>
      </c>
    </row>
    <row r="92" spans="1:72" x14ac:dyDescent="0.25">
      <c r="A92" s="3"/>
      <c r="B92" s="7"/>
      <c r="C92" s="81">
        <v>85</v>
      </c>
      <c r="D92" s="9">
        <v>6</v>
      </c>
      <c r="E92" s="9"/>
      <c r="F92" s="16"/>
      <c r="G92" s="9"/>
      <c r="H92" s="15"/>
      <c r="I92" s="28"/>
      <c r="J92" s="13"/>
      <c r="K92" s="16"/>
      <c r="L92" s="9"/>
      <c r="M92" s="15"/>
      <c r="P92" s="9">
        <v>6</v>
      </c>
      <c r="Q92" s="9"/>
      <c r="R92" s="16"/>
      <c r="S92" s="9"/>
      <c r="T92" s="15">
        <f t="shared" si="45"/>
        <v>0</v>
      </c>
      <c r="V92" s="9"/>
      <c r="W92" s="16"/>
      <c r="X92" s="9"/>
      <c r="Y92" s="15">
        <f t="shared" si="46"/>
        <v>0</v>
      </c>
      <c r="AB92" s="9">
        <v>6</v>
      </c>
      <c r="AC92" s="9"/>
      <c r="AD92" s="16"/>
      <c r="AE92" s="9"/>
      <c r="AF92" s="15">
        <f t="shared" si="47"/>
        <v>0</v>
      </c>
      <c r="AH92" s="9"/>
      <c r="AI92" s="16"/>
      <c r="AJ92" s="9"/>
      <c r="AK92" s="15">
        <f t="shared" si="48"/>
        <v>0</v>
      </c>
      <c r="AN92" s="9">
        <v>6</v>
      </c>
      <c r="AO92" s="9"/>
      <c r="AP92" s="12"/>
      <c r="AQ92" s="9"/>
      <c r="AR92" s="15"/>
      <c r="AT92" s="13"/>
      <c r="AU92" s="12"/>
      <c r="AV92" s="9"/>
      <c r="AW92" s="15"/>
      <c r="AY92" s="9">
        <v>6</v>
      </c>
      <c r="AZ92" s="9"/>
      <c r="BA92" s="16"/>
      <c r="BB92" s="9"/>
      <c r="BC92" s="15">
        <f t="shared" si="49"/>
        <v>0</v>
      </c>
      <c r="BE92" s="9"/>
      <c r="BF92" s="16"/>
      <c r="BG92" s="9"/>
      <c r="BH92" s="15">
        <f t="shared" si="51"/>
        <v>0</v>
      </c>
      <c r="BK92" s="9">
        <v>6</v>
      </c>
      <c r="BL92" s="9"/>
      <c r="BM92" s="16"/>
      <c r="BN92" s="9"/>
      <c r="BO92" s="15">
        <f t="shared" si="50"/>
        <v>0</v>
      </c>
      <c r="BQ92" s="9"/>
      <c r="BR92" s="16"/>
      <c r="BS92" s="9"/>
      <c r="BT92" s="15">
        <f t="shared" si="52"/>
        <v>0</v>
      </c>
    </row>
    <row r="93" spans="1:72" x14ac:dyDescent="0.25">
      <c r="A93" s="3"/>
      <c r="B93" s="7"/>
      <c r="C93" s="81">
        <v>86</v>
      </c>
      <c r="D93" s="9">
        <v>7</v>
      </c>
      <c r="E93" s="9"/>
      <c r="F93" s="16"/>
      <c r="G93" s="9"/>
      <c r="H93" s="15"/>
      <c r="I93" s="28"/>
      <c r="J93" s="13"/>
      <c r="K93" s="16"/>
      <c r="L93" s="9"/>
      <c r="M93" s="15"/>
      <c r="P93" s="9">
        <v>7</v>
      </c>
      <c r="Q93" s="9"/>
      <c r="R93" s="16"/>
      <c r="S93" s="9"/>
      <c r="T93" s="15">
        <f t="shared" si="45"/>
        <v>0</v>
      </c>
      <c r="V93" s="9"/>
      <c r="W93" s="16"/>
      <c r="X93" s="9"/>
      <c r="Y93" s="15">
        <f t="shared" si="46"/>
        <v>0</v>
      </c>
      <c r="AB93" s="9">
        <v>7</v>
      </c>
      <c r="AC93" s="9"/>
      <c r="AD93" s="16"/>
      <c r="AE93" s="9"/>
      <c r="AF93" s="15">
        <f t="shared" si="47"/>
        <v>0</v>
      </c>
      <c r="AH93" s="9"/>
      <c r="AI93" s="16"/>
      <c r="AJ93" s="9"/>
      <c r="AK93" s="15">
        <f t="shared" si="48"/>
        <v>0</v>
      </c>
      <c r="AN93" s="9">
        <v>7</v>
      </c>
      <c r="AO93" s="9"/>
      <c r="AP93" s="12"/>
      <c r="AQ93" s="9"/>
      <c r="AR93" s="15"/>
      <c r="AT93" s="13"/>
      <c r="AU93" s="12"/>
      <c r="AV93" s="9"/>
      <c r="AW93" s="15"/>
      <c r="AY93" s="9">
        <v>7</v>
      </c>
      <c r="AZ93" s="9"/>
      <c r="BA93" s="16"/>
      <c r="BB93" s="9"/>
      <c r="BC93" s="15">
        <f t="shared" si="49"/>
        <v>0</v>
      </c>
      <c r="BE93" s="9"/>
      <c r="BF93" s="16"/>
      <c r="BG93" s="9"/>
      <c r="BH93" s="15">
        <f t="shared" si="51"/>
        <v>0</v>
      </c>
      <c r="BK93" s="9">
        <v>7</v>
      </c>
      <c r="BL93" s="9"/>
      <c r="BM93" s="16"/>
      <c r="BN93" s="9"/>
      <c r="BO93" s="15">
        <f t="shared" si="50"/>
        <v>0</v>
      </c>
      <c r="BQ93" s="9"/>
      <c r="BR93" s="16"/>
      <c r="BS93" s="9"/>
      <c r="BT93" s="15">
        <f t="shared" si="52"/>
        <v>0</v>
      </c>
    </row>
    <row r="94" spans="1:72" x14ac:dyDescent="0.25">
      <c r="A94" s="3"/>
      <c r="B94" s="7"/>
      <c r="C94" s="81">
        <v>87</v>
      </c>
      <c r="D94" s="9">
        <v>8</v>
      </c>
      <c r="E94" s="9"/>
      <c r="F94" s="16"/>
      <c r="G94" s="9"/>
      <c r="H94" s="15"/>
      <c r="I94" s="28"/>
      <c r="J94" s="13"/>
      <c r="K94" s="16"/>
      <c r="L94" s="9"/>
      <c r="M94" s="15"/>
      <c r="P94" s="9">
        <v>8</v>
      </c>
      <c r="Q94" s="9"/>
      <c r="R94" s="16"/>
      <c r="S94" s="9"/>
      <c r="T94" s="15">
        <f t="shared" si="45"/>
        <v>0</v>
      </c>
      <c r="V94" s="9"/>
      <c r="W94" s="16"/>
      <c r="X94" s="9"/>
      <c r="Y94" s="15">
        <f t="shared" si="46"/>
        <v>0</v>
      </c>
      <c r="AB94" s="9">
        <v>8</v>
      </c>
      <c r="AC94" s="9"/>
      <c r="AD94" s="16"/>
      <c r="AE94" s="9"/>
      <c r="AF94" s="15">
        <f t="shared" si="47"/>
        <v>0</v>
      </c>
      <c r="AH94" s="9"/>
      <c r="AI94" s="16"/>
      <c r="AJ94" s="9"/>
      <c r="AK94" s="15">
        <f t="shared" si="48"/>
        <v>0</v>
      </c>
      <c r="AN94" s="9">
        <v>8</v>
      </c>
      <c r="AO94" s="9"/>
      <c r="AP94" s="12"/>
      <c r="AQ94" s="9"/>
      <c r="AR94" s="15"/>
      <c r="AT94" s="13"/>
      <c r="AU94" s="12"/>
      <c r="AV94" s="9"/>
      <c r="AW94" s="15"/>
      <c r="AY94" s="9">
        <v>8</v>
      </c>
      <c r="AZ94" s="9"/>
      <c r="BA94" s="16"/>
      <c r="BB94" s="9"/>
      <c r="BC94" s="15">
        <f t="shared" si="49"/>
        <v>0</v>
      </c>
      <c r="BE94" s="9"/>
      <c r="BF94" s="16"/>
      <c r="BG94" s="9"/>
      <c r="BH94" s="15">
        <f t="shared" si="51"/>
        <v>0</v>
      </c>
      <c r="BK94" s="9">
        <v>8</v>
      </c>
      <c r="BL94" s="9"/>
      <c r="BM94" s="16"/>
      <c r="BN94" s="9"/>
      <c r="BO94" s="15">
        <f t="shared" si="50"/>
        <v>0</v>
      </c>
      <c r="BQ94" s="9"/>
      <c r="BR94" s="16"/>
      <c r="BS94" s="9"/>
      <c r="BT94" s="15">
        <f t="shared" si="52"/>
        <v>0</v>
      </c>
    </row>
    <row r="95" spans="1:72" x14ac:dyDescent="0.25">
      <c r="A95" s="3"/>
      <c r="B95" s="7"/>
      <c r="C95" s="81">
        <v>88</v>
      </c>
      <c r="D95" s="9">
        <v>9</v>
      </c>
      <c r="E95" s="9"/>
      <c r="F95" s="16"/>
      <c r="G95" s="9"/>
      <c r="H95" s="15"/>
      <c r="I95" s="28"/>
      <c r="J95" s="13"/>
      <c r="K95" s="16"/>
      <c r="L95" s="9"/>
      <c r="M95" s="15"/>
      <c r="P95" s="9">
        <v>9</v>
      </c>
      <c r="Q95" s="9"/>
      <c r="R95" s="16"/>
      <c r="S95" s="9"/>
      <c r="T95" s="15">
        <f t="shared" si="45"/>
        <v>0</v>
      </c>
      <c r="V95" s="9"/>
      <c r="W95" s="16"/>
      <c r="X95" s="9"/>
      <c r="Y95" s="15">
        <f t="shared" si="46"/>
        <v>0</v>
      </c>
      <c r="AB95" s="9">
        <v>9</v>
      </c>
      <c r="AC95" s="9"/>
      <c r="AD95" s="16"/>
      <c r="AE95" s="9"/>
      <c r="AF95" s="15">
        <f t="shared" si="47"/>
        <v>0</v>
      </c>
      <c r="AH95" s="9"/>
      <c r="AI95" s="16"/>
      <c r="AJ95" s="9"/>
      <c r="AK95" s="15">
        <f t="shared" si="48"/>
        <v>0</v>
      </c>
      <c r="AN95" s="9">
        <v>9</v>
      </c>
      <c r="AO95" s="9"/>
      <c r="AP95" s="12"/>
      <c r="AQ95" s="9"/>
      <c r="AR95" s="15"/>
      <c r="AT95" s="13"/>
      <c r="AU95" s="12"/>
      <c r="AV95" s="9"/>
      <c r="AW95" s="15"/>
      <c r="AY95" s="9">
        <v>9</v>
      </c>
      <c r="AZ95" s="9"/>
      <c r="BA95" s="16"/>
      <c r="BB95" s="9"/>
      <c r="BC95" s="15">
        <f t="shared" si="49"/>
        <v>0</v>
      </c>
      <c r="BE95" s="9"/>
      <c r="BF95" s="16"/>
      <c r="BG95" s="9"/>
      <c r="BH95" s="15">
        <f t="shared" si="51"/>
        <v>0</v>
      </c>
      <c r="BK95" s="9">
        <v>9</v>
      </c>
      <c r="BL95" s="9"/>
      <c r="BM95" s="16"/>
      <c r="BN95" s="9"/>
      <c r="BO95" s="15">
        <f t="shared" si="50"/>
        <v>0</v>
      </c>
      <c r="BQ95" s="9"/>
      <c r="BR95" s="16"/>
      <c r="BS95" s="9"/>
      <c r="BT95" s="15">
        <f t="shared" si="52"/>
        <v>0</v>
      </c>
    </row>
    <row r="96" spans="1:72" x14ac:dyDescent="0.25">
      <c r="A96" s="3"/>
      <c r="B96" s="7"/>
      <c r="C96" s="81">
        <v>89</v>
      </c>
      <c r="D96" s="9">
        <v>10</v>
      </c>
      <c r="E96" s="9"/>
      <c r="F96" s="16"/>
      <c r="G96" s="9"/>
      <c r="H96" s="15"/>
      <c r="I96" s="28"/>
      <c r="J96" s="13"/>
      <c r="K96" s="16"/>
      <c r="L96" s="9"/>
      <c r="M96" s="15"/>
      <c r="P96" s="9">
        <v>10</v>
      </c>
      <c r="Q96" s="9"/>
      <c r="R96" s="16"/>
      <c r="S96" s="9"/>
      <c r="T96" s="15">
        <f t="shared" si="45"/>
        <v>0</v>
      </c>
      <c r="V96" s="9"/>
      <c r="W96" s="16"/>
      <c r="X96" s="9"/>
      <c r="Y96" s="15">
        <f t="shared" si="46"/>
        <v>0</v>
      </c>
      <c r="AB96" s="9">
        <v>10</v>
      </c>
      <c r="AC96" s="9"/>
      <c r="AD96" s="16"/>
      <c r="AE96" s="9"/>
      <c r="AF96" s="15">
        <f t="shared" si="47"/>
        <v>0</v>
      </c>
      <c r="AH96" s="9"/>
      <c r="AI96" s="16"/>
      <c r="AJ96" s="9"/>
      <c r="AK96" s="15">
        <f t="shared" si="48"/>
        <v>0</v>
      </c>
      <c r="AN96" s="9">
        <v>10</v>
      </c>
      <c r="AO96" s="13"/>
      <c r="AP96" s="16"/>
      <c r="AQ96" s="9"/>
      <c r="AR96" s="15"/>
      <c r="AT96" s="13"/>
      <c r="AU96" s="12"/>
      <c r="AV96" s="9"/>
      <c r="AW96" s="15"/>
      <c r="AY96" s="9">
        <v>10</v>
      </c>
      <c r="AZ96" s="9"/>
      <c r="BA96" s="16"/>
      <c r="BB96" s="9"/>
      <c r="BC96" s="15">
        <f t="shared" si="49"/>
        <v>0</v>
      </c>
      <c r="BE96" s="9"/>
      <c r="BF96" s="16"/>
      <c r="BG96" s="9"/>
      <c r="BH96" s="15">
        <f t="shared" si="51"/>
        <v>0</v>
      </c>
      <c r="BK96" s="9">
        <v>10</v>
      </c>
      <c r="BL96" s="9"/>
      <c r="BM96" s="16"/>
      <c r="BN96" s="9"/>
      <c r="BO96" s="15">
        <f t="shared" si="50"/>
        <v>0</v>
      </c>
      <c r="BQ96" s="9"/>
      <c r="BR96" s="16"/>
      <c r="BS96" s="9"/>
      <c r="BT96" s="15">
        <f t="shared" si="52"/>
        <v>0</v>
      </c>
    </row>
    <row r="97" spans="1:72" x14ac:dyDescent="0.25">
      <c r="A97" s="3"/>
      <c r="B97" s="7"/>
      <c r="C97" s="81">
        <v>90</v>
      </c>
      <c r="D97" s="28"/>
      <c r="E97" s="28"/>
      <c r="F97" s="28"/>
      <c r="G97" s="28"/>
      <c r="H97" s="28"/>
      <c r="I97" s="28"/>
      <c r="J97" s="28"/>
      <c r="K97" s="28"/>
      <c r="L97" s="28"/>
      <c r="M97" s="28"/>
    </row>
    <row r="98" spans="1:72" ht="18.75" x14ac:dyDescent="0.3">
      <c r="A98" s="3"/>
      <c r="B98" s="7"/>
      <c r="C98" s="81">
        <v>91</v>
      </c>
      <c r="D98" s="28"/>
      <c r="E98" s="135" t="s">
        <v>51</v>
      </c>
      <c r="F98" s="135"/>
      <c r="G98" s="135"/>
      <c r="H98" s="135"/>
      <c r="I98" s="135"/>
      <c r="J98" s="135"/>
      <c r="K98" s="135"/>
      <c r="L98" s="135"/>
      <c r="M98" s="135"/>
      <c r="P98" s="461" t="s">
        <v>51</v>
      </c>
      <c r="Q98" s="461"/>
      <c r="R98" s="461"/>
      <c r="S98" s="461"/>
      <c r="T98" s="461"/>
      <c r="U98" s="461"/>
      <c r="V98" s="461"/>
      <c r="W98" s="461"/>
      <c r="X98" s="461"/>
      <c r="Y98" s="461"/>
      <c r="AB98" s="461" t="s">
        <v>51</v>
      </c>
      <c r="AC98" s="461"/>
      <c r="AD98" s="461"/>
      <c r="AE98" s="461"/>
      <c r="AF98" s="461"/>
      <c r="AG98" s="461"/>
      <c r="AH98" s="461"/>
      <c r="AI98" s="461"/>
      <c r="AJ98" s="461"/>
      <c r="AK98" s="461"/>
      <c r="AN98" s="461" t="s">
        <v>51</v>
      </c>
      <c r="AO98" s="461"/>
      <c r="AP98" s="461"/>
      <c r="AQ98" s="461"/>
      <c r="AR98" s="461"/>
      <c r="AS98" s="461"/>
      <c r="AT98" s="461"/>
      <c r="AU98" s="461"/>
      <c r="AV98" s="461"/>
      <c r="AW98" s="461"/>
      <c r="AY98" s="461" t="s">
        <v>51</v>
      </c>
      <c r="AZ98" s="461"/>
      <c r="BA98" s="461"/>
      <c r="BB98" s="461"/>
      <c r="BC98" s="461"/>
      <c r="BD98" s="461"/>
      <c r="BE98" s="461"/>
      <c r="BF98" s="461"/>
      <c r="BG98" s="461"/>
      <c r="BH98" s="461"/>
      <c r="BK98" s="461" t="s">
        <v>51</v>
      </c>
      <c r="BL98" s="461"/>
      <c r="BM98" s="461"/>
      <c r="BN98" s="461"/>
      <c r="BO98" s="461"/>
      <c r="BP98" s="461"/>
      <c r="BQ98" s="461"/>
      <c r="BR98" s="461"/>
      <c r="BS98" s="461"/>
      <c r="BT98" s="461"/>
    </row>
    <row r="99" spans="1:72" x14ac:dyDescent="0.25">
      <c r="A99" s="3"/>
      <c r="B99" s="7"/>
      <c r="C99" s="81">
        <v>92</v>
      </c>
      <c r="D99" s="28"/>
      <c r="E99" s="28"/>
      <c r="F99" s="28"/>
      <c r="G99" s="28"/>
      <c r="H99" s="28"/>
      <c r="I99" s="28"/>
      <c r="J99" s="28"/>
      <c r="K99" s="28"/>
      <c r="L99" s="28"/>
      <c r="M99" s="28"/>
    </row>
    <row r="100" spans="1:72" ht="15" customHeight="1" x14ac:dyDescent="0.25">
      <c r="A100" s="3"/>
      <c r="B100" s="7"/>
      <c r="C100" s="81">
        <v>93</v>
      </c>
      <c r="D100" s="31" t="s">
        <v>66</v>
      </c>
      <c r="E100" s="31" t="s">
        <v>1211</v>
      </c>
      <c r="F100" s="33" t="s">
        <v>1212</v>
      </c>
      <c r="G100" s="29" t="s">
        <v>673</v>
      </c>
      <c r="H100" s="31" t="s">
        <v>683</v>
      </c>
      <c r="I100" s="28"/>
      <c r="J100" s="31" t="s">
        <v>1211</v>
      </c>
      <c r="K100" s="33" t="s">
        <v>1212</v>
      </c>
      <c r="L100" s="29" t="s">
        <v>673</v>
      </c>
      <c r="M100" s="31" t="s">
        <v>683</v>
      </c>
      <c r="P100" s="31" t="s">
        <v>66</v>
      </c>
      <c r="Q100" s="31" t="s">
        <v>1211</v>
      </c>
      <c r="R100" s="33" t="s">
        <v>1212</v>
      </c>
      <c r="S100" s="29" t="s">
        <v>673</v>
      </c>
      <c r="T100" s="31" t="s">
        <v>683</v>
      </c>
      <c r="V100" s="31" t="s">
        <v>1211</v>
      </c>
      <c r="W100" s="33" t="s">
        <v>1212</v>
      </c>
      <c r="X100" s="29" t="s">
        <v>673</v>
      </c>
      <c r="Y100" s="31" t="s">
        <v>683</v>
      </c>
      <c r="AB100" s="31" t="s">
        <v>66</v>
      </c>
      <c r="AC100" s="31" t="s">
        <v>1211</v>
      </c>
      <c r="AD100" s="33" t="s">
        <v>1212</v>
      </c>
      <c r="AE100" s="29" t="s">
        <v>673</v>
      </c>
      <c r="AF100" s="31" t="s">
        <v>683</v>
      </c>
      <c r="AH100" s="31" t="s">
        <v>1211</v>
      </c>
      <c r="AI100" s="33" t="s">
        <v>1212</v>
      </c>
      <c r="AJ100" s="29" t="s">
        <v>673</v>
      </c>
      <c r="AK100" s="31" t="s">
        <v>683</v>
      </c>
      <c r="AN100" s="31" t="s">
        <v>66</v>
      </c>
      <c r="AO100" s="31" t="s">
        <v>1211</v>
      </c>
      <c r="AP100" s="33" t="s">
        <v>1212</v>
      </c>
      <c r="AQ100" s="29" t="s">
        <v>673</v>
      </c>
      <c r="AR100" s="31" t="s">
        <v>683</v>
      </c>
      <c r="AT100" s="31" t="s">
        <v>1211</v>
      </c>
      <c r="AU100" s="33" t="s">
        <v>1212</v>
      </c>
      <c r="AV100" s="29" t="s">
        <v>673</v>
      </c>
      <c r="AW100" s="31" t="s">
        <v>683</v>
      </c>
      <c r="AY100" s="31" t="s">
        <v>66</v>
      </c>
      <c r="AZ100" s="31" t="s">
        <v>1211</v>
      </c>
      <c r="BA100" s="33" t="s">
        <v>1212</v>
      </c>
      <c r="BB100" s="29" t="s">
        <v>673</v>
      </c>
      <c r="BC100" s="31" t="s">
        <v>683</v>
      </c>
      <c r="BE100" s="31" t="s">
        <v>1211</v>
      </c>
      <c r="BF100" s="33" t="s">
        <v>1212</v>
      </c>
      <c r="BG100" s="29" t="s">
        <v>673</v>
      </c>
      <c r="BH100" s="31" t="s">
        <v>683</v>
      </c>
      <c r="BK100" s="31" t="s">
        <v>66</v>
      </c>
      <c r="BL100" s="31" t="s">
        <v>1211</v>
      </c>
      <c r="BM100" s="33" t="s">
        <v>1212</v>
      </c>
      <c r="BN100" s="29" t="s">
        <v>673</v>
      </c>
      <c r="BO100" s="31" t="s">
        <v>683</v>
      </c>
      <c r="BQ100" s="31" t="s">
        <v>1211</v>
      </c>
      <c r="BR100" s="33" t="s">
        <v>1212</v>
      </c>
      <c r="BS100" s="29" t="s">
        <v>673</v>
      </c>
      <c r="BT100" s="31" t="s">
        <v>683</v>
      </c>
    </row>
    <row r="101" spans="1:72" x14ac:dyDescent="0.25">
      <c r="A101" s="3"/>
      <c r="B101" s="7"/>
      <c r="C101" s="81">
        <v>94</v>
      </c>
      <c r="D101" s="32"/>
      <c r="E101" s="32"/>
      <c r="F101" s="33"/>
      <c r="G101" s="30"/>
      <c r="H101" s="32"/>
      <c r="I101" s="28"/>
      <c r="J101" s="32"/>
      <c r="K101" s="33"/>
      <c r="L101" s="30"/>
      <c r="M101" s="32"/>
      <c r="P101" s="32"/>
      <c r="Q101" s="32"/>
      <c r="R101" s="33"/>
      <c r="S101" s="30"/>
      <c r="T101" s="32"/>
      <c r="V101" s="32"/>
      <c r="W101" s="33"/>
      <c r="X101" s="30"/>
      <c r="Y101" s="32"/>
      <c r="AB101" s="32"/>
      <c r="AC101" s="32"/>
      <c r="AD101" s="33"/>
      <c r="AE101" s="30"/>
      <c r="AF101" s="32"/>
      <c r="AH101" s="32"/>
      <c r="AI101" s="33"/>
      <c r="AJ101" s="30"/>
      <c r="AK101" s="32"/>
      <c r="AN101" s="32"/>
      <c r="AO101" s="32"/>
      <c r="AP101" s="33"/>
      <c r="AQ101" s="30"/>
      <c r="AR101" s="32"/>
      <c r="AT101" s="32"/>
      <c r="AU101" s="33"/>
      <c r="AV101" s="30"/>
      <c r="AW101" s="32"/>
      <c r="AY101" s="32"/>
      <c r="AZ101" s="32"/>
      <c r="BA101" s="33"/>
      <c r="BB101" s="30"/>
      <c r="BC101" s="32"/>
      <c r="BE101" s="32"/>
      <c r="BF101" s="33"/>
      <c r="BG101" s="30"/>
      <c r="BH101" s="32"/>
      <c r="BK101" s="32"/>
      <c r="BL101" s="32"/>
      <c r="BM101" s="33"/>
      <c r="BN101" s="30"/>
      <c r="BO101" s="32"/>
      <c r="BQ101" s="32"/>
      <c r="BR101" s="33"/>
      <c r="BS101" s="30"/>
      <c r="BT101" s="32"/>
    </row>
    <row r="102" spans="1:72" ht="60" x14ac:dyDescent="0.25">
      <c r="A102" s="3"/>
      <c r="B102" s="7"/>
      <c r="C102" s="81">
        <v>95</v>
      </c>
      <c r="D102" s="9">
        <v>1</v>
      </c>
      <c r="E102" s="9">
        <v>1.1000000000000001</v>
      </c>
      <c r="F102" s="16" t="s">
        <v>920</v>
      </c>
      <c r="G102" s="9">
        <v>2</v>
      </c>
      <c r="H102" s="15">
        <f t="shared" ref="H102:H111" si="53">LEN(F102)</f>
        <v>132</v>
      </c>
      <c r="I102" s="28"/>
      <c r="J102" s="13" t="s">
        <v>41</v>
      </c>
      <c r="K102" s="16" t="s">
        <v>890</v>
      </c>
      <c r="L102" s="9">
        <v>2</v>
      </c>
      <c r="M102" s="15">
        <f t="shared" ref="M102:M111" si="54">LEN(K102)</f>
        <v>163</v>
      </c>
      <c r="P102" s="9">
        <v>1</v>
      </c>
      <c r="Q102" s="9"/>
      <c r="R102" s="16"/>
      <c r="S102" s="9"/>
      <c r="T102" s="15">
        <f t="shared" ref="T102:T111" si="55">LEN(R102)</f>
        <v>0</v>
      </c>
      <c r="V102" s="9"/>
      <c r="W102" s="16"/>
      <c r="X102" s="9"/>
      <c r="Y102" s="15">
        <f t="shared" ref="Y102:Y111" si="56">LEN(W102)</f>
        <v>0</v>
      </c>
      <c r="AB102" s="9">
        <v>1</v>
      </c>
      <c r="AC102" s="9"/>
      <c r="AD102" s="16"/>
      <c r="AE102" s="9"/>
      <c r="AF102" s="15">
        <f t="shared" ref="AF102:AF111" si="57">LEN(AD102)</f>
        <v>0</v>
      </c>
      <c r="AH102" s="9"/>
      <c r="AI102" s="16"/>
      <c r="AJ102" s="9"/>
      <c r="AK102" s="15">
        <f t="shared" ref="AK102:AK111" si="58">LEN(AI102)</f>
        <v>0</v>
      </c>
      <c r="AN102" s="9">
        <v>1</v>
      </c>
      <c r="AO102" s="9">
        <v>4.0999999999999996</v>
      </c>
      <c r="AP102" s="12" t="s">
        <v>126</v>
      </c>
      <c r="AQ102" s="9">
        <v>3</v>
      </c>
      <c r="AR102" s="15">
        <f t="shared" ref="AR102:AR111" si="59">LEN(AP102)</f>
        <v>131</v>
      </c>
      <c r="AT102" s="9">
        <v>4.7</v>
      </c>
      <c r="AU102" s="16" t="s">
        <v>1109</v>
      </c>
      <c r="AV102" s="9">
        <v>3</v>
      </c>
      <c r="AW102" s="15">
        <f t="shared" ref="AW102:AW111" si="60">LEN(AU102)</f>
        <v>111</v>
      </c>
      <c r="AY102" s="9">
        <v>1</v>
      </c>
      <c r="AZ102" s="9"/>
      <c r="BA102" s="16"/>
      <c r="BB102" s="9"/>
      <c r="BC102" s="15">
        <f t="shared" ref="BC102:BC111" si="61">LEN(BA102)</f>
        <v>0</v>
      </c>
      <c r="BE102" s="9"/>
      <c r="BF102" s="16"/>
      <c r="BG102" s="9"/>
      <c r="BH102" s="15">
        <f>LEN(BF102)</f>
        <v>0</v>
      </c>
      <c r="BK102" s="9">
        <v>1</v>
      </c>
      <c r="BL102" s="9"/>
      <c r="BM102" s="16"/>
      <c r="BN102" s="9"/>
      <c r="BO102" s="15">
        <f t="shared" ref="BO102:BO111" si="62">LEN(BM102)</f>
        <v>0</v>
      </c>
      <c r="BQ102" s="9"/>
      <c r="BR102" s="16"/>
      <c r="BS102" s="9"/>
      <c r="BT102" s="15">
        <f>LEN(BR102)</f>
        <v>0</v>
      </c>
    </row>
    <row r="103" spans="1:72" ht="60" x14ac:dyDescent="0.25">
      <c r="A103" s="3"/>
      <c r="B103" s="7"/>
      <c r="C103" s="81">
        <v>96</v>
      </c>
      <c r="D103" s="9">
        <v>2</v>
      </c>
      <c r="E103" s="9">
        <v>1.2</v>
      </c>
      <c r="F103" s="16" t="s">
        <v>921</v>
      </c>
      <c r="G103" s="9">
        <v>2</v>
      </c>
      <c r="H103" s="15">
        <f t="shared" si="53"/>
        <v>89</v>
      </c>
      <c r="I103" s="28"/>
      <c r="J103" s="13" t="s">
        <v>42</v>
      </c>
      <c r="K103" s="16" t="s">
        <v>996</v>
      </c>
      <c r="L103" s="9">
        <v>2</v>
      </c>
      <c r="M103" s="15">
        <f t="shared" si="54"/>
        <v>154</v>
      </c>
      <c r="P103" s="9">
        <v>2</v>
      </c>
      <c r="Q103" s="9"/>
      <c r="R103" s="16"/>
      <c r="S103" s="9"/>
      <c r="T103" s="15">
        <f t="shared" si="55"/>
        <v>0</v>
      </c>
      <c r="V103" s="9"/>
      <c r="W103" s="16"/>
      <c r="X103" s="9"/>
      <c r="Y103" s="15">
        <f t="shared" si="56"/>
        <v>0</v>
      </c>
      <c r="AB103" s="9">
        <v>2</v>
      </c>
      <c r="AC103" s="9"/>
      <c r="AD103" s="16"/>
      <c r="AE103" s="9"/>
      <c r="AF103" s="15">
        <f t="shared" si="57"/>
        <v>0</v>
      </c>
      <c r="AH103" s="9"/>
      <c r="AI103" s="16"/>
      <c r="AJ103" s="9"/>
      <c r="AK103" s="15">
        <f t="shared" si="58"/>
        <v>0</v>
      </c>
      <c r="AN103" s="9">
        <v>2</v>
      </c>
      <c r="AO103" s="9">
        <v>4.2</v>
      </c>
      <c r="AP103" s="12" t="s">
        <v>916</v>
      </c>
      <c r="AQ103" s="9">
        <v>3</v>
      </c>
      <c r="AR103" s="15">
        <f t="shared" si="59"/>
        <v>159</v>
      </c>
      <c r="AT103" s="9">
        <v>4.8</v>
      </c>
      <c r="AU103" s="12" t="s">
        <v>1110</v>
      </c>
      <c r="AV103" s="9">
        <v>3</v>
      </c>
      <c r="AW103" s="15">
        <f t="shared" si="60"/>
        <v>160</v>
      </c>
      <c r="AY103" s="9">
        <v>2</v>
      </c>
      <c r="AZ103" s="9"/>
      <c r="BA103" s="16"/>
      <c r="BB103" s="9"/>
      <c r="BC103" s="15">
        <f t="shared" si="61"/>
        <v>0</v>
      </c>
      <c r="BE103" s="9"/>
      <c r="BF103" s="16"/>
      <c r="BG103" s="9"/>
      <c r="BH103" s="15">
        <f t="shared" ref="BH103:BH111" si="63">LEN(BF103)</f>
        <v>0</v>
      </c>
      <c r="BK103" s="9">
        <v>2</v>
      </c>
      <c r="BL103" s="9"/>
      <c r="BM103" s="16"/>
      <c r="BN103" s="9"/>
      <c r="BO103" s="15">
        <f t="shared" si="62"/>
        <v>0</v>
      </c>
      <c r="BQ103" s="9"/>
      <c r="BR103" s="16"/>
      <c r="BS103" s="9"/>
      <c r="BT103" s="15">
        <f t="shared" ref="BT103:BT111" si="64">LEN(BR103)</f>
        <v>0</v>
      </c>
    </row>
    <row r="104" spans="1:72" ht="60" x14ac:dyDescent="0.25">
      <c r="A104" s="3"/>
      <c r="B104" s="7"/>
      <c r="C104" s="81">
        <v>97</v>
      </c>
      <c r="D104" s="9">
        <v>3</v>
      </c>
      <c r="E104" s="9">
        <v>1.3</v>
      </c>
      <c r="F104" s="16" t="s">
        <v>1255</v>
      </c>
      <c r="G104" s="9">
        <v>1</v>
      </c>
      <c r="H104" s="15">
        <f t="shared" si="53"/>
        <v>133</v>
      </c>
      <c r="I104" s="28"/>
      <c r="J104" s="13" t="s">
        <v>43</v>
      </c>
      <c r="K104" s="16" t="s">
        <v>997</v>
      </c>
      <c r="L104" s="9">
        <v>1</v>
      </c>
      <c r="M104" s="15">
        <f t="shared" si="54"/>
        <v>103</v>
      </c>
      <c r="P104" s="9">
        <v>3</v>
      </c>
      <c r="Q104" s="9"/>
      <c r="R104" s="16"/>
      <c r="S104" s="9"/>
      <c r="T104" s="15">
        <f t="shared" si="55"/>
        <v>0</v>
      </c>
      <c r="V104" s="9"/>
      <c r="W104" s="16"/>
      <c r="X104" s="9"/>
      <c r="Y104" s="15">
        <f t="shared" si="56"/>
        <v>0</v>
      </c>
      <c r="AB104" s="9">
        <v>3</v>
      </c>
      <c r="AC104" s="9"/>
      <c r="AD104" s="16"/>
      <c r="AE104" s="9"/>
      <c r="AF104" s="15">
        <f t="shared" si="57"/>
        <v>0</v>
      </c>
      <c r="AH104" s="9"/>
      <c r="AI104" s="16"/>
      <c r="AJ104" s="9"/>
      <c r="AK104" s="15">
        <f t="shared" si="58"/>
        <v>0</v>
      </c>
      <c r="AN104" s="9">
        <v>3</v>
      </c>
      <c r="AO104" s="9">
        <v>4.3</v>
      </c>
      <c r="AP104" s="16" t="s">
        <v>917</v>
      </c>
      <c r="AQ104" s="9">
        <v>3</v>
      </c>
      <c r="AR104" s="15">
        <f t="shared" si="59"/>
        <v>159</v>
      </c>
      <c r="AT104" s="9">
        <v>4.9000000000000004</v>
      </c>
      <c r="AU104" s="16" t="s">
        <v>1111</v>
      </c>
      <c r="AV104" s="9">
        <v>3</v>
      </c>
      <c r="AW104" s="15">
        <f t="shared" si="60"/>
        <v>144</v>
      </c>
      <c r="AY104" s="9">
        <v>3</v>
      </c>
      <c r="AZ104" s="9"/>
      <c r="BA104" s="16"/>
      <c r="BB104" s="9"/>
      <c r="BC104" s="15">
        <f t="shared" si="61"/>
        <v>0</v>
      </c>
      <c r="BE104" s="9"/>
      <c r="BF104" s="16"/>
      <c r="BG104" s="9"/>
      <c r="BH104" s="15">
        <f t="shared" si="63"/>
        <v>0</v>
      </c>
      <c r="BK104" s="9">
        <v>3</v>
      </c>
      <c r="BL104" s="9"/>
      <c r="BM104" s="16"/>
      <c r="BN104" s="9"/>
      <c r="BO104" s="15">
        <f t="shared" si="62"/>
        <v>0</v>
      </c>
      <c r="BQ104" s="9"/>
      <c r="BR104" s="16"/>
      <c r="BS104" s="9"/>
      <c r="BT104" s="15">
        <f t="shared" si="64"/>
        <v>0</v>
      </c>
    </row>
    <row r="105" spans="1:72" ht="75" x14ac:dyDescent="0.25">
      <c r="A105" s="3"/>
      <c r="B105" s="7"/>
      <c r="C105" s="81">
        <v>98</v>
      </c>
      <c r="D105" s="9">
        <v>4</v>
      </c>
      <c r="E105" s="9">
        <v>1.4</v>
      </c>
      <c r="F105" s="16" t="s">
        <v>922</v>
      </c>
      <c r="G105" s="9">
        <v>2</v>
      </c>
      <c r="H105" s="15">
        <f t="shared" si="53"/>
        <v>73</v>
      </c>
      <c r="I105" s="28"/>
      <c r="J105" s="13" t="s">
        <v>44</v>
      </c>
      <c r="K105" s="16" t="s">
        <v>998</v>
      </c>
      <c r="L105" s="9">
        <v>2</v>
      </c>
      <c r="M105" s="15">
        <f t="shared" si="54"/>
        <v>192</v>
      </c>
      <c r="P105" s="9">
        <v>4</v>
      </c>
      <c r="Q105" s="9"/>
      <c r="R105" s="16"/>
      <c r="S105" s="9"/>
      <c r="T105" s="15">
        <f t="shared" si="55"/>
        <v>0</v>
      </c>
      <c r="V105" s="9"/>
      <c r="W105" s="16"/>
      <c r="X105" s="9"/>
      <c r="Y105" s="15">
        <f t="shared" si="56"/>
        <v>0</v>
      </c>
      <c r="AB105" s="9">
        <v>4</v>
      </c>
      <c r="AC105" s="9"/>
      <c r="AD105" s="16"/>
      <c r="AE105" s="9"/>
      <c r="AF105" s="15">
        <f t="shared" si="57"/>
        <v>0</v>
      </c>
      <c r="AH105" s="9"/>
      <c r="AI105" s="16"/>
      <c r="AJ105" s="9"/>
      <c r="AK105" s="15">
        <f t="shared" si="58"/>
        <v>0</v>
      </c>
      <c r="AN105" s="9">
        <v>4</v>
      </c>
      <c r="AO105" s="9">
        <v>4.4000000000000004</v>
      </c>
      <c r="AP105" s="12" t="s">
        <v>918</v>
      </c>
      <c r="AQ105" s="9">
        <v>3</v>
      </c>
      <c r="AR105" s="15">
        <f t="shared" si="59"/>
        <v>176</v>
      </c>
      <c r="AT105" s="13" t="s">
        <v>107</v>
      </c>
      <c r="AU105" s="12" t="s">
        <v>1112</v>
      </c>
      <c r="AV105" s="9">
        <v>3</v>
      </c>
      <c r="AW105" s="15">
        <f t="shared" si="60"/>
        <v>163</v>
      </c>
      <c r="AY105" s="9">
        <v>4</v>
      </c>
      <c r="AZ105" s="9"/>
      <c r="BA105" s="16"/>
      <c r="BB105" s="9"/>
      <c r="BC105" s="15">
        <f t="shared" si="61"/>
        <v>0</v>
      </c>
      <c r="BE105" s="9"/>
      <c r="BF105" s="16"/>
      <c r="BG105" s="9"/>
      <c r="BH105" s="15">
        <f t="shared" si="63"/>
        <v>0</v>
      </c>
      <c r="BK105" s="9">
        <v>4</v>
      </c>
      <c r="BL105" s="9"/>
      <c r="BM105" s="16"/>
      <c r="BN105" s="9"/>
      <c r="BO105" s="15">
        <f t="shared" si="62"/>
        <v>0</v>
      </c>
      <c r="BQ105" s="9"/>
      <c r="BR105" s="16"/>
      <c r="BS105" s="9"/>
      <c r="BT105" s="15">
        <f t="shared" si="64"/>
        <v>0</v>
      </c>
    </row>
    <row r="106" spans="1:72" ht="60" x14ac:dyDescent="0.25">
      <c r="A106" s="3"/>
      <c r="B106" s="7"/>
      <c r="C106" s="81">
        <v>99</v>
      </c>
      <c r="D106" s="9">
        <v>5</v>
      </c>
      <c r="E106" s="9">
        <v>1.5</v>
      </c>
      <c r="F106" s="16" t="s">
        <v>1256</v>
      </c>
      <c r="G106" s="9">
        <v>2</v>
      </c>
      <c r="H106" s="15">
        <f t="shared" si="53"/>
        <v>118</v>
      </c>
      <c r="I106" s="28"/>
      <c r="J106" s="13" t="s">
        <v>45</v>
      </c>
      <c r="K106" s="16" t="s">
        <v>999</v>
      </c>
      <c r="L106" s="9">
        <v>2</v>
      </c>
      <c r="M106" s="15">
        <f t="shared" si="54"/>
        <v>157</v>
      </c>
      <c r="P106" s="9">
        <v>5</v>
      </c>
      <c r="Q106" s="9"/>
      <c r="R106" s="16"/>
      <c r="S106" s="9"/>
      <c r="T106" s="15">
        <f t="shared" si="55"/>
        <v>0</v>
      </c>
      <c r="V106" s="9"/>
      <c r="W106" s="16"/>
      <c r="X106" s="9"/>
      <c r="Y106" s="15">
        <f t="shared" si="56"/>
        <v>0</v>
      </c>
      <c r="AB106" s="9">
        <v>5</v>
      </c>
      <c r="AC106" s="9"/>
      <c r="AD106" s="16"/>
      <c r="AE106" s="9"/>
      <c r="AF106" s="15">
        <f t="shared" si="57"/>
        <v>0</v>
      </c>
      <c r="AH106" s="9"/>
      <c r="AI106" s="16"/>
      <c r="AJ106" s="9"/>
      <c r="AK106" s="15">
        <f t="shared" si="58"/>
        <v>0</v>
      </c>
      <c r="AN106" s="9">
        <v>5</v>
      </c>
      <c r="AO106" s="9">
        <v>4.5</v>
      </c>
      <c r="AP106" s="12" t="s">
        <v>130</v>
      </c>
      <c r="AQ106" s="9">
        <v>3</v>
      </c>
      <c r="AR106" s="15">
        <f t="shared" si="59"/>
        <v>124</v>
      </c>
      <c r="AT106" s="13" t="s">
        <v>136</v>
      </c>
      <c r="AU106" s="16" t="s">
        <v>1113</v>
      </c>
      <c r="AV106" s="9">
        <v>3</v>
      </c>
      <c r="AW106" s="15">
        <f t="shared" si="60"/>
        <v>107</v>
      </c>
      <c r="AY106" s="9">
        <v>5</v>
      </c>
      <c r="AZ106" s="9"/>
      <c r="BA106" s="16"/>
      <c r="BB106" s="9"/>
      <c r="BC106" s="15">
        <f t="shared" si="61"/>
        <v>0</v>
      </c>
      <c r="BE106" s="9"/>
      <c r="BF106" s="16"/>
      <c r="BG106" s="9"/>
      <c r="BH106" s="15">
        <f t="shared" si="63"/>
        <v>0</v>
      </c>
      <c r="BK106" s="9">
        <v>5</v>
      </c>
      <c r="BL106" s="9"/>
      <c r="BM106" s="16"/>
      <c r="BN106" s="9"/>
      <c r="BO106" s="15">
        <f t="shared" si="62"/>
        <v>0</v>
      </c>
      <c r="BQ106" s="9"/>
      <c r="BR106" s="16"/>
      <c r="BS106" s="9"/>
      <c r="BT106" s="15">
        <f t="shared" si="64"/>
        <v>0</v>
      </c>
    </row>
    <row r="107" spans="1:72" ht="75" x14ac:dyDescent="0.25">
      <c r="A107" s="3"/>
      <c r="B107" s="7"/>
      <c r="C107" s="81">
        <v>100</v>
      </c>
      <c r="D107" s="9">
        <v>6</v>
      </c>
      <c r="E107" s="9">
        <v>1.6</v>
      </c>
      <c r="F107" s="16" t="s">
        <v>886</v>
      </c>
      <c r="G107" s="9">
        <v>1</v>
      </c>
      <c r="H107" s="15">
        <f t="shared" si="53"/>
        <v>79</v>
      </c>
      <c r="I107" s="28"/>
      <c r="J107" s="13" t="s">
        <v>46</v>
      </c>
      <c r="K107" s="16" t="s">
        <v>1000</v>
      </c>
      <c r="L107" s="9">
        <v>1</v>
      </c>
      <c r="M107" s="15">
        <f t="shared" si="54"/>
        <v>185</v>
      </c>
      <c r="P107" s="9">
        <v>6</v>
      </c>
      <c r="Q107" s="9"/>
      <c r="R107" s="16"/>
      <c r="S107" s="9"/>
      <c r="T107" s="15">
        <f t="shared" si="55"/>
        <v>0</v>
      </c>
      <c r="V107" s="9"/>
      <c r="W107" s="16"/>
      <c r="X107" s="9"/>
      <c r="Y107" s="15">
        <f t="shared" si="56"/>
        <v>0</v>
      </c>
      <c r="AB107" s="9">
        <v>6</v>
      </c>
      <c r="AC107" s="9"/>
      <c r="AD107" s="16"/>
      <c r="AE107" s="9"/>
      <c r="AF107" s="15">
        <f t="shared" si="57"/>
        <v>0</v>
      </c>
      <c r="AH107" s="9"/>
      <c r="AI107" s="16"/>
      <c r="AJ107" s="9"/>
      <c r="AK107" s="15">
        <f t="shared" si="58"/>
        <v>0</v>
      </c>
      <c r="AN107" s="9">
        <v>6</v>
      </c>
      <c r="AO107" s="9">
        <v>4.5999999999999996</v>
      </c>
      <c r="AP107" s="16" t="s">
        <v>919</v>
      </c>
      <c r="AQ107" s="9">
        <v>3</v>
      </c>
      <c r="AR107" s="15">
        <f t="shared" si="59"/>
        <v>172</v>
      </c>
      <c r="AT107" s="13">
        <v>4.12</v>
      </c>
      <c r="AU107" s="12" t="s">
        <v>1118</v>
      </c>
      <c r="AV107" s="9">
        <v>3</v>
      </c>
      <c r="AW107" s="15">
        <f t="shared" si="60"/>
        <v>129</v>
      </c>
      <c r="AY107" s="9">
        <v>6</v>
      </c>
      <c r="AZ107" s="9"/>
      <c r="BA107" s="16"/>
      <c r="BB107" s="9"/>
      <c r="BC107" s="15">
        <f t="shared" si="61"/>
        <v>0</v>
      </c>
      <c r="BE107" s="9"/>
      <c r="BF107" s="16"/>
      <c r="BG107" s="9"/>
      <c r="BH107" s="15">
        <f t="shared" si="63"/>
        <v>0</v>
      </c>
      <c r="BK107" s="9">
        <v>6</v>
      </c>
      <c r="BL107" s="9"/>
      <c r="BM107" s="16"/>
      <c r="BN107" s="9"/>
      <c r="BO107" s="15">
        <f t="shared" si="62"/>
        <v>0</v>
      </c>
      <c r="BQ107" s="9"/>
      <c r="BR107" s="16"/>
      <c r="BS107" s="9"/>
      <c r="BT107" s="15">
        <f t="shared" si="64"/>
        <v>0</v>
      </c>
    </row>
    <row r="108" spans="1:72" ht="60" x14ac:dyDescent="0.25">
      <c r="A108" s="3"/>
      <c r="B108" s="7"/>
      <c r="C108" s="81">
        <v>101</v>
      </c>
      <c r="D108" s="9">
        <v>7</v>
      </c>
      <c r="E108" s="9">
        <v>1.7</v>
      </c>
      <c r="F108" s="16" t="s">
        <v>887</v>
      </c>
      <c r="G108" s="9">
        <v>2</v>
      </c>
      <c r="H108" s="15">
        <f t="shared" si="53"/>
        <v>185</v>
      </c>
      <c r="I108" s="28"/>
      <c r="J108" s="13" t="s">
        <v>47</v>
      </c>
      <c r="K108" s="16" t="s">
        <v>1001</v>
      </c>
      <c r="L108" s="9">
        <v>2</v>
      </c>
      <c r="M108" s="15">
        <f t="shared" si="54"/>
        <v>92</v>
      </c>
      <c r="P108" s="9">
        <v>7</v>
      </c>
      <c r="Q108" s="9"/>
      <c r="R108" s="16"/>
      <c r="S108" s="9"/>
      <c r="T108" s="15">
        <f t="shared" si="55"/>
        <v>0</v>
      </c>
      <c r="V108" s="9"/>
      <c r="W108" s="16"/>
      <c r="X108" s="9"/>
      <c r="Y108" s="15">
        <f t="shared" si="56"/>
        <v>0</v>
      </c>
      <c r="AB108" s="9">
        <v>7</v>
      </c>
      <c r="AC108" s="9"/>
      <c r="AD108" s="16"/>
      <c r="AE108" s="9"/>
      <c r="AF108" s="15">
        <f t="shared" si="57"/>
        <v>0</v>
      </c>
      <c r="AH108" s="9"/>
      <c r="AI108" s="16"/>
      <c r="AJ108" s="9"/>
      <c r="AK108" s="15">
        <f t="shared" si="58"/>
        <v>0</v>
      </c>
      <c r="AN108" s="9">
        <v>7</v>
      </c>
      <c r="AO108" s="9"/>
      <c r="AP108" s="12"/>
      <c r="AQ108" s="9"/>
      <c r="AR108" s="15">
        <f t="shared" si="59"/>
        <v>0</v>
      </c>
      <c r="AT108" s="13"/>
      <c r="AU108" s="16"/>
      <c r="AV108" s="9"/>
      <c r="AW108" s="15">
        <f t="shared" si="60"/>
        <v>0</v>
      </c>
      <c r="AY108" s="9">
        <v>7</v>
      </c>
      <c r="AZ108" s="9"/>
      <c r="BA108" s="16"/>
      <c r="BB108" s="9"/>
      <c r="BC108" s="15">
        <f t="shared" si="61"/>
        <v>0</v>
      </c>
      <c r="BE108" s="9"/>
      <c r="BF108" s="16"/>
      <c r="BG108" s="9"/>
      <c r="BH108" s="15">
        <f t="shared" si="63"/>
        <v>0</v>
      </c>
      <c r="BK108" s="9">
        <v>7</v>
      </c>
      <c r="BL108" s="9"/>
      <c r="BM108" s="16"/>
      <c r="BN108" s="9"/>
      <c r="BO108" s="15">
        <f t="shared" si="62"/>
        <v>0</v>
      </c>
      <c r="BQ108" s="9"/>
      <c r="BR108" s="16"/>
      <c r="BS108" s="9"/>
      <c r="BT108" s="15">
        <f t="shared" si="64"/>
        <v>0</v>
      </c>
    </row>
    <row r="109" spans="1:72" ht="60" x14ac:dyDescent="0.25">
      <c r="A109" s="3"/>
      <c r="B109" s="7"/>
      <c r="C109" s="81">
        <v>102</v>
      </c>
      <c r="D109" s="9">
        <v>8</v>
      </c>
      <c r="E109" s="9">
        <v>1.8</v>
      </c>
      <c r="F109" s="16" t="s">
        <v>888</v>
      </c>
      <c r="G109" s="9">
        <v>2</v>
      </c>
      <c r="H109" s="15">
        <f t="shared" si="53"/>
        <v>169</v>
      </c>
      <c r="I109" s="28"/>
      <c r="J109" s="13" t="s">
        <v>48</v>
      </c>
      <c r="K109" s="16" t="s">
        <v>1002</v>
      </c>
      <c r="L109" s="9">
        <v>2</v>
      </c>
      <c r="M109" s="15">
        <f t="shared" si="54"/>
        <v>108</v>
      </c>
      <c r="P109" s="9">
        <v>8</v>
      </c>
      <c r="Q109" s="9"/>
      <c r="R109" s="16"/>
      <c r="S109" s="9"/>
      <c r="T109" s="15">
        <f t="shared" si="55"/>
        <v>0</v>
      </c>
      <c r="V109" s="9"/>
      <c r="W109" s="16"/>
      <c r="X109" s="9"/>
      <c r="Y109" s="15">
        <f t="shared" si="56"/>
        <v>0</v>
      </c>
      <c r="AB109" s="9">
        <v>8</v>
      </c>
      <c r="AC109" s="9"/>
      <c r="AD109" s="16"/>
      <c r="AE109" s="9"/>
      <c r="AF109" s="15">
        <f t="shared" si="57"/>
        <v>0</v>
      </c>
      <c r="AH109" s="9"/>
      <c r="AI109" s="16"/>
      <c r="AJ109" s="9"/>
      <c r="AK109" s="15">
        <f t="shared" si="58"/>
        <v>0</v>
      </c>
      <c r="AN109" s="9">
        <v>8</v>
      </c>
      <c r="AO109" s="9"/>
      <c r="AP109" s="12"/>
      <c r="AQ109" s="9"/>
      <c r="AR109" s="15">
        <f t="shared" si="59"/>
        <v>0</v>
      </c>
      <c r="AT109" s="13"/>
      <c r="AU109" s="12"/>
      <c r="AV109" s="9"/>
      <c r="AW109" s="15">
        <f t="shared" si="60"/>
        <v>0</v>
      </c>
      <c r="AY109" s="9">
        <v>8</v>
      </c>
      <c r="AZ109" s="9"/>
      <c r="BA109" s="16"/>
      <c r="BB109" s="9"/>
      <c r="BC109" s="15">
        <f t="shared" si="61"/>
        <v>0</v>
      </c>
      <c r="BE109" s="9"/>
      <c r="BF109" s="16"/>
      <c r="BG109" s="9"/>
      <c r="BH109" s="15">
        <f t="shared" si="63"/>
        <v>0</v>
      </c>
      <c r="BK109" s="9">
        <v>8</v>
      </c>
      <c r="BL109" s="9"/>
      <c r="BM109" s="16"/>
      <c r="BN109" s="9"/>
      <c r="BO109" s="15">
        <f t="shared" si="62"/>
        <v>0</v>
      </c>
      <c r="BQ109" s="9"/>
      <c r="BR109" s="16"/>
      <c r="BS109" s="9"/>
      <c r="BT109" s="15">
        <f t="shared" si="64"/>
        <v>0</v>
      </c>
    </row>
    <row r="110" spans="1:72" ht="60" x14ac:dyDescent="0.25">
      <c r="A110" s="3"/>
      <c r="B110" s="7"/>
      <c r="C110" s="81">
        <v>103</v>
      </c>
      <c r="D110" s="9">
        <v>9</v>
      </c>
      <c r="E110" s="9">
        <v>1.9</v>
      </c>
      <c r="F110" s="16" t="s">
        <v>889</v>
      </c>
      <c r="G110" s="9">
        <v>2</v>
      </c>
      <c r="H110" s="15">
        <f t="shared" si="53"/>
        <v>144</v>
      </c>
      <c r="I110" s="28"/>
      <c r="J110" s="13" t="s">
        <v>49</v>
      </c>
      <c r="K110" s="16" t="s">
        <v>1003</v>
      </c>
      <c r="L110" s="9">
        <v>2</v>
      </c>
      <c r="M110" s="15">
        <f t="shared" si="54"/>
        <v>110</v>
      </c>
      <c r="P110" s="9">
        <v>9</v>
      </c>
      <c r="Q110" s="9"/>
      <c r="R110" s="16"/>
      <c r="S110" s="9"/>
      <c r="T110" s="15">
        <f t="shared" si="55"/>
        <v>0</v>
      </c>
      <c r="V110" s="9"/>
      <c r="W110" s="16"/>
      <c r="X110" s="9"/>
      <c r="Y110" s="15">
        <f t="shared" si="56"/>
        <v>0</v>
      </c>
      <c r="AB110" s="9">
        <v>9</v>
      </c>
      <c r="AC110" s="9"/>
      <c r="AD110" s="16"/>
      <c r="AE110" s="9"/>
      <c r="AF110" s="15">
        <f t="shared" si="57"/>
        <v>0</v>
      </c>
      <c r="AH110" s="9"/>
      <c r="AI110" s="16"/>
      <c r="AJ110" s="9"/>
      <c r="AK110" s="15">
        <f t="shared" si="58"/>
        <v>0</v>
      </c>
      <c r="AN110" s="9">
        <v>9</v>
      </c>
      <c r="AO110" s="9"/>
      <c r="AP110" s="12"/>
      <c r="AQ110" s="9"/>
      <c r="AR110" s="15">
        <f t="shared" si="59"/>
        <v>0</v>
      </c>
      <c r="AT110" s="13"/>
      <c r="AU110" s="12"/>
      <c r="AV110" s="9"/>
      <c r="AW110" s="15">
        <f t="shared" si="60"/>
        <v>0</v>
      </c>
      <c r="AY110" s="9">
        <v>9</v>
      </c>
      <c r="AZ110" s="9"/>
      <c r="BA110" s="16"/>
      <c r="BB110" s="9"/>
      <c r="BC110" s="15">
        <f t="shared" si="61"/>
        <v>0</v>
      </c>
      <c r="BE110" s="9"/>
      <c r="BF110" s="16"/>
      <c r="BG110" s="9"/>
      <c r="BH110" s="15">
        <f t="shared" si="63"/>
        <v>0</v>
      </c>
      <c r="BK110" s="9">
        <v>9</v>
      </c>
      <c r="BL110" s="9"/>
      <c r="BM110" s="16"/>
      <c r="BN110" s="9"/>
      <c r="BO110" s="15">
        <f t="shared" si="62"/>
        <v>0</v>
      </c>
      <c r="BQ110" s="9"/>
      <c r="BR110" s="16"/>
      <c r="BS110" s="9"/>
      <c r="BT110" s="15">
        <f t="shared" si="64"/>
        <v>0</v>
      </c>
    </row>
    <row r="111" spans="1:72" ht="60" x14ac:dyDescent="0.25">
      <c r="A111" s="3"/>
      <c r="B111" s="7"/>
      <c r="C111" s="81">
        <v>104</v>
      </c>
      <c r="D111" s="9">
        <v>10</v>
      </c>
      <c r="E111" s="13" t="s">
        <v>26</v>
      </c>
      <c r="F111" s="16" t="s">
        <v>890</v>
      </c>
      <c r="G111" s="9">
        <v>2</v>
      </c>
      <c r="H111" s="15">
        <f t="shared" si="53"/>
        <v>163</v>
      </c>
      <c r="I111" s="28"/>
      <c r="J111" s="13" t="s">
        <v>50</v>
      </c>
      <c r="K111" s="16" t="s">
        <v>1004</v>
      </c>
      <c r="L111" s="18">
        <v>2</v>
      </c>
      <c r="M111" s="15">
        <f t="shared" si="54"/>
        <v>141</v>
      </c>
      <c r="P111" s="9">
        <v>10</v>
      </c>
      <c r="Q111" s="9"/>
      <c r="R111" s="16"/>
      <c r="S111" s="9"/>
      <c r="T111" s="15">
        <f t="shared" si="55"/>
        <v>0</v>
      </c>
      <c r="V111" s="9"/>
      <c r="W111" s="16"/>
      <c r="X111" s="9"/>
      <c r="Y111" s="15">
        <f t="shared" si="56"/>
        <v>0</v>
      </c>
      <c r="AB111" s="9">
        <v>10</v>
      </c>
      <c r="AC111" s="9"/>
      <c r="AD111" s="16"/>
      <c r="AE111" s="9"/>
      <c r="AF111" s="15">
        <f t="shared" si="57"/>
        <v>0</v>
      </c>
      <c r="AH111" s="9"/>
      <c r="AI111" s="16"/>
      <c r="AJ111" s="9"/>
      <c r="AK111" s="15">
        <f t="shared" si="58"/>
        <v>0</v>
      </c>
      <c r="AN111" s="9">
        <v>10</v>
      </c>
      <c r="AO111" s="13"/>
      <c r="AP111" s="12"/>
      <c r="AQ111" s="9"/>
      <c r="AR111" s="15">
        <f t="shared" si="59"/>
        <v>0</v>
      </c>
      <c r="AT111" s="13"/>
      <c r="AU111" s="12"/>
      <c r="AV111" s="18"/>
      <c r="AW111" s="15">
        <f t="shared" si="60"/>
        <v>0</v>
      </c>
      <c r="AY111" s="9">
        <v>10</v>
      </c>
      <c r="AZ111" s="9"/>
      <c r="BA111" s="16"/>
      <c r="BB111" s="9"/>
      <c r="BC111" s="15">
        <f t="shared" si="61"/>
        <v>0</v>
      </c>
      <c r="BE111" s="9"/>
      <c r="BF111" s="16"/>
      <c r="BG111" s="9"/>
      <c r="BH111" s="15">
        <f t="shared" si="63"/>
        <v>0</v>
      </c>
      <c r="BK111" s="9">
        <v>10</v>
      </c>
      <c r="BL111" s="9"/>
      <c r="BM111" s="16"/>
      <c r="BN111" s="9"/>
      <c r="BO111" s="15">
        <f t="shared" si="62"/>
        <v>0</v>
      </c>
      <c r="BQ111" s="9"/>
      <c r="BR111" s="16"/>
      <c r="BS111" s="9"/>
      <c r="BT111" s="15">
        <f t="shared" si="64"/>
        <v>0</v>
      </c>
    </row>
    <row r="112" spans="1:72" x14ac:dyDescent="0.25">
      <c r="A112" s="3"/>
      <c r="B112" s="7"/>
      <c r="C112" s="81">
        <v>105</v>
      </c>
      <c r="D112" s="28"/>
      <c r="E112" s="28"/>
      <c r="F112" s="28"/>
      <c r="G112" s="28"/>
      <c r="H112" s="28"/>
      <c r="I112" s="28"/>
      <c r="J112" s="28"/>
      <c r="K112" s="28"/>
      <c r="L112" s="28"/>
      <c r="M112" s="28"/>
    </row>
    <row r="113" spans="1:72" ht="18.75" x14ac:dyDescent="0.3">
      <c r="A113" s="3"/>
      <c r="B113" s="7"/>
      <c r="C113" s="81">
        <v>106</v>
      </c>
      <c r="D113" s="28"/>
      <c r="E113" s="135" t="s">
        <v>52</v>
      </c>
      <c r="F113" s="135"/>
      <c r="G113" s="135"/>
      <c r="H113" s="135"/>
      <c r="I113" s="135"/>
      <c r="J113" s="135"/>
      <c r="K113" s="135"/>
      <c r="L113" s="135"/>
      <c r="M113" s="135"/>
      <c r="Q113" s="17" t="s">
        <v>52</v>
      </c>
      <c r="R113" s="17"/>
      <c r="S113" s="17"/>
      <c r="T113" s="17"/>
      <c r="U113" s="17"/>
      <c r="V113" s="17"/>
      <c r="W113" s="17"/>
      <c r="X113" s="17"/>
      <c r="Y113" s="17"/>
      <c r="AC113" s="17" t="s">
        <v>52</v>
      </c>
      <c r="AD113" s="17"/>
      <c r="AE113" s="17"/>
      <c r="AF113" s="17"/>
      <c r="AG113" s="17"/>
      <c r="AH113" s="17"/>
      <c r="AI113" s="17"/>
      <c r="AJ113" s="17"/>
      <c r="AK113" s="17"/>
      <c r="AO113" s="17" t="s">
        <v>52</v>
      </c>
      <c r="AP113" s="17"/>
      <c r="AQ113" s="17"/>
      <c r="AR113" s="17"/>
      <c r="AS113" s="17"/>
      <c r="AT113" s="17"/>
      <c r="AU113" s="17"/>
      <c r="AV113" s="17"/>
      <c r="AW113" s="17"/>
      <c r="AZ113" s="17" t="s">
        <v>52</v>
      </c>
      <c r="BA113" s="17"/>
      <c r="BB113" s="17"/>
      <c r="BC113" s="17"/>
      <c r="BD113" s="17"/>
      <c r="BE113" s="17"/>
      <c r="BF113" s="17"/>
      <c r="BG113" s="17"/>
      <c r="BH113" s="17"/>
      <c r="BL113" s="17" t="s">
        <v>52</v>
      </c>
      <c r="BM113" s="17"/>
      <c r="BN113" s="17"/>
      <c r="BO113" s="17"/>
      <c r="BP113" s="17"/>
      <c r="BQ113" s="17"/>
      <c r="BR113" s="17"/>
      <c r="BS113" s="17"/>
      <c r="BT113" s="17"/>
    </row>
    <row r="114" spans="1:72" x14ac:dyDescent="0.25">
      <c r="A114" s="3"/>
      <c r="B114" s="7"/>
      <c r="C114" s="81">
        <v>107</v>
      </c>
      <c r="D114" s="28"/>
      <c r="E114" s="28"/>
      <c r="F114" s="28"/>
      <c r="G114" s="28"/>
      <c r="H114" s="28"/>
      <c r="I114" s="28"/>
      <c r="J114" s="28"/>
      <c r="K114" s="28"/>
      <c r="L114" s="28"/>
      <c r="M114" s="28"/>
    </row>
    <row r="115" spans="1:72" ht="15" customHeight="1" x14ac:dyDescent="0.25">
      <c r="A115" s="3"/>
      <c r="B115" s="7"/>
      <c r="C115" s="81">
        <v>108</v>
      </c>
      <c r="D115" s="31" t="s">
        <v>66</v>
      </c>
      <c r="E115" s="31" t="s">
        <v>1211</v>
      </c>
      <c r="F115" s="33" t="s">
        <v>1212</v>
      </c>
      <c r="G115" s="29" t="s">
        <v>673</v>
      </c>
      <c r="H115" s="31" t="s">
        <v>683</v>
      </c>
      <c r="I115" s="28"/>
      <c r="J115" s="31" t="s">
        <v>1211</v>
      </c>
      <c r="K115" s="33" t="s">
        <v>1212</v>
      </c>
      <c r="L115" s="29" t="s">
        <v>673</v>
      </c>
      <c r="M115" s="31" t="s">
        <v>683</v>
      </c>
      <c r="P115" s="31" t="s">
        <v>66</v>
      </c>
      <c r="Q115" s="31" t="s">
        <v>1211</v>
      </c>
      <c r="R115" s="33" t="s">
        <v>1212</v>
      </c>
      <c r="S115" s="29" t="s">
        <v>673</v>
      </c>
      <c r="T115" s="31" t="s">
        <v>683</v>
      </c>
      <c r="V115" s="31" t="s">
        <v>1211</v>
      </c>
      <c r="W115" s="33" t="s">
        <v>1212</v>
      </c>
      <c r="X115" s="29" t="s">
        <v>673</v>
      </c>
      <c r="Y115" s="31" t="s">
        <v>683</v>
      </c>
      <c r="AB115" s="31" t="s">
        <v>66</v>
      </c>
      <c r="AC115" s="31" t="s">
        <v>1211</v>
      </c>
      <c r="AD115" s="33" t="s">
        <v>1212</v>
      </c>
      <c r="AE115" s="29" t="s">
        <v>673</v>
      </c>
      <c r="AF115" s="31" t="s">
        <v>683</v>
      </c>
      <c r="AH115" s="31" t="s">
        <v>1211</v>
      </c>
      <c r="AI115" s="33" t="s">
        <v>1212</v>
      </c>
      <c r="AJ115" s="29" t="s">
        <v>673</v>
      </c>
      <c r="AK115" s="31" t="s">
        <v>683</v>
      </c>
      <c r="AN115" s="31" t="s">
        <v>66</v>
      </c>
      <c r="AO115" s="31" t="s">
        <v>1211</v>
      </c>
      <c r="AP115" s="33" t="s">
        <v>1212</v>
      </c>
      <c r="AQ115" s="29" t="s">
        <v>673</v>
      </c>
      <c r="AR115" s="31" t="s">
        <v>683</v>
      </c>
      <c r="AT115" s="31" t="s">
        <v>1211</v>
      </c>
      <c r="AU115" s="33" t="s">
        <v>1212</v>
      </c>
      <c r="AV115" s="29" t="s">
        <v>673</v>
      </c>
      <c r="AW115" s="31" t="s">
        <v>683</v>
      </c>
      <c r="AY115" s="31" t="s">
        <v>66</v>
      </c>
      <c r="AZ115" s="31" t="s">
        <v>1211</v>
      </c>
      <c r="BA115" s="33" t="s">
        <v>1212</v>
      </c>
      <c r="BB115" s="29" t="s">
        <v>673</v>
      </c>
      <c r="BC115" s="31" t="s">
        <v>683</v>
      </c>
      <c r="BE115" s="31" t="s">
        <v>1211</v>
      </c>
      <c r="BF115" s="33" t="s">
        <v>1212</v>
      </c>
      <c r="BG115" s="29" t="s">
        <v>673</v>
      </c>
      <c r="BH115" s="31" t="s">
        <v>683</v>
      </c>
      <c r="BK115" s="31" t="s">
        <v>66</v>
      </c>
      <c r="BL115" s="31" t="s">
        <v>1211</v>
      </c>
      <c r="BM115" s="33" t="s">
        <v>1212</v>
      </c>
      <c r="BN115" s="29" t="s">
        <v>673</v>
      </c>
      <c r="BO115" s="31" t="s">
        <v>683</v>
      </c>
      <c r="BQ115" s="31" t="s">
        <v>1211</v>
      </c>
      <c r="BR115" s="33" t="s">
        <v>1212</v>
      </c>
      <c r="BS115" s="29" t="s">
        <v>673</v>
      </c>
      <c r="BT115" s="31" t="s">
        <v>683</v>
      </c>
    </row>
    <row r="116" spans="1:72" x14ac:dyDescent="0.25">
      <c r="A116" s="3"/>
      <c r="B116" s="7"/>
      <c r="C116" s="81">
        <v>109</v>
      </c>
      <c r="D116" s="32"/>
      <c r="E116" s="32"/>
      <c r="F116" s="33"/>
      <c r="G116" s="30"/>
      <c r="H116" s="32"/>
      <c r="I116" s="28"/>
      <c r="J116" s="32"/>
      <c r="K116" s="33"/>
      <c r="L116" s="30"/>
      <c r="M116" s="32"/>
      <c r="P116" s="32"/>
      <c r="Q116" s="32"/>
      <c r="R116" s="33"/>
      <c r="S116" s="30"/>
      <c r="T116" s="32"/>
      <c r="V116" s="32"/>
      <c r="W116" s="33"/>
      <c r="X116" s="30"/>
      <c r="Y116" s="32"/>
      <c r="AB116" s="32"/>
      <c r="AC116" s="32"/>
      <c r="AD116" s="33"/>
      <c r="AE116" s="30"/>
      <c r="AF116" s="32"/>
      <c r="AH116" s="32"/>
      <c r="AI116" s="33"/>
      <c r="AJ116" s="30"/>
      <c r="AK116" s="32"/>
      <c r="AN116" s="32"/>
      <c r="AO116" s="32"/>
      <c r="AP116" s="33"/>
      <c r="AQ116" s="30"/>
      <c r="AR116" s="32"/>
      <c r="AT116" s="32"/>
      <c r="AU116" s="33"/>
      <c r="AV116" s="30"/>
      <c r="AW116" s="32"/>
      <c r="AY116" s="32"/>
      <c r="AZ116" s="32"/>
      <c r="BA116" s="33"/>
      <c r="BB116" s="30"/>
      <c r="BC116" s="32"/>
      <c r="BE116" s="32"/>
      <c r="BF116" s="33"/>
      <c r="BG116" s="30"/>
      <c r="BH116" s="32"/>
      <c r="BK116" s="32"/>
      <c r="BL116" s="32"/>
      <c r="BM116" s="33"/>
      <c r="BN116" s="30"/>
      <c r="BO116" s="32"/>
      <c r="BQ116" s="32"/>
      <c r="BR116" s="33"/>
      <c r="BS116" s="30"/>
      <c r="BT116" s="32"/>
    </row>
    <row r="117" spans="1:72" ht="60" x14ac:dyDescent="0.25">
      <c r="A117" s="3"/>
      <c r="B117" s="7"/>
      <c r="C117" s="81">
        <v>110</v>
      </c>
      <c r="D117" s="9">
        <v>1</v>
      </c>
      <c r="E117" s="9">
        <v>4.0999999999999996</v>
      </c>
      <c r="F117" s="16" t="s">
        <v>1005</v>
      </c>
      <c r="G117" s="9">
        <v>9</v>
      </c>
      <c r="H117" s="15">
        <f>LEN(F117)</f>
        <v>171</v>
      </c>
      <c r="I117" s="28"/>
      <c r="J117" s="9">
        <v>4.3</v>
      </c>
      <c r="K117" s="16" t="s">
        <v>1006</v>
      </c>
      <c r="L117" s="9">
        <v>9</v>
      </c>
      <c r="M117" s="15">
        <f>LEN(K117)</f>
        <v>118</v>
      </c>
      <c r="P117" s="9">
        <v>1</v>
      </c>
      <c r="Q117" s="9"/>
      <c r="R117" s="16" t="s">
        <v>688</v>
      </c>
      <c r="S117" s="9" t="s">
        <v>689</v>
      </c>
      <c r="T117" s="15">
        <f t="shared" ref="T117:T126" si="65">LEN(R117)</f>
        <v>6</v>
      </c>
      <c r="V117" s="9"/>
      <c r="W117" s="16"/>
      <c r="X117" s="9"/>
      <c r="Y117" s="15">
        <f t="shared" ref="Y117:Y126" si="66">LEN(W117)</f>
        <v>0</v>
      </c>
      <c r="AB117" s="9">
        <v>1</v>
      </c>
      <c r="AC117" s="9"/>
      <c r="AD117" s="16"/>
      <c r="AE117" s="9"/>
      <c r="AF117" s="15">
        <f t="shared" ref="AF117:AF126" si="67">LEN(AD117)</f>
        <v>0</v>
      </c>
      <c r="AH117" s="9"/>
      <c r="AI117" s="16"/>
      <c r="AJ117" s="9"/>
      <c r="AK117" s="15">
        <f t="shared" ref="AK117:AK126" si="68">LEN(AI117)</f>
        <v>0</v>
      </c>
      <c r="AN117" s="9">
        <v>1</v>
      </c>
      <c r="AO117" s="9">
        <v>4.0999999999999996</v>
      </c>
      <c r="AP117" s="16" t="s">
        <v>1114</v>
      </c>
      <c r="AQ117" s="9">
        <v>13</v>
      </c>
      <c r="AR117" s="15">
        <f>LEN(AP117)</f>
        <v>127</v>
      </c>
      <c r="AT117" s="9">
        <v>4.3</v>
      </c>
      <c r="AU117" s="16" t="s">
        <v>1116</v>
      </c>
      <c r="AV117" s="9">
        <v>13</v>
      </c>
      <c r="AW117" s="15">
        <f>LEN(AU117)</f>
        <v>92</v>
      </c>
      <c r="AY117" s="9">
        <v>1</v>
      </c>
      <c r="AZ117" s="9"/>
      <c r="BA117" s="16"/>
      <c r="BB117" s="9"/>
      <c r="BC117" s="15">
        <f t="shared" ref="BC117:BC126" si="69">LEN(BA117)</f>
        <v>0</v>
      </c>
      <c r="BE117" s="9"/>
      <c r="BF117" s="16"/>
      <c r="BG117" s="9"/>
      <c r="BH117" s="15">
        <f>LEN(BF117)</f>
        <v>0</v>
      </c>
      <c r="BK117" s="9">
        <v>1</v>
      </c>
      <c r="BL117" s="9"/>
      <c r="BM117" s="16"/>
      <c r="BN117" s="9"/>
      <c r="BO117" s="15">
        <f t="shared" ref="BO117:BO126" si="70">LEN(BM117)</f>
        <v>0</v>
      </c>
      <c r="BQ117" s="9"/>
      <c r="BR117" s="16"/>
      <c r="BS117" s="9"/>
      <c r="BT117" s="15">
        <f>LEN(BR117)</f>
        <v>0</v>
      </c>
    </row>
    <row r="118" spans="1:72" ht="60" x14ac:dyDescent="0.25">
      <c r="A118" s="3"/>
      <c r="B118" s="7"/>
      <c r="C118" s="81">
        <v>111</v>
      </c>
      <c r="D118" s="9">
        <v>2</v>
      </c>
      <c r="E118" s="9">
        <v>4.2</v>
      </c>
      <c r="F118" s="16" t="s">
        <v>1007</v>
      </c>
      <c r="G118" s="9">
        <v>9</v>
      </c>
      <c r="H118" s="15">
        <f>LEN(F118)</f>
        <v>164</v>
      </c>
      <c r="I118" s="28"/>
      <c r="J118" s="9">
        <v>4.4000000000000004</v>
      </c>
      <c r="K118" s="16" t="s">
        <v>1008</v>
      </c>
      <c r="L118" s="9">
        <v>9</v>
      </c>
      <c r="M118" s="15">
        <f>LEN(K118)</f>
        <v>140</v>
      </c>
      <c r="P118" s="9">
        <v>2</v>
      </c>
      <c r="Q118" s="9"/>
      <c r="R118" s="16" t="s">
        <v>690</v>
      </c>
      <c r="S118" s="9" t="s">
        <v>691</v>
      </c>
      <c r="T118" s="15">
        <f t="shared" si="65"/>
        <v>6</v>
      </c>
      <c r="V118" s="9"/>
      <c r="W118" s="16"/>
      <c r="X118" s="9"/>
      <c r="Y118" s="15">
        <f t="shared" si="66"/>
        <v>0</v>
      </c>
      <c r="AB118" s="9">
        <v>2</v>
      </c>
      <c r="AC118" s="9"/>
      <c r="AD118" s="16"/>
      <c r="AE118" s="9"/>
      <c r="AF118" s="15">
        <f t="shared" si="67"/>
        <v>0</v>
      </c>
      <c r="AH118" s="9"/>
      <c r="AI118" s="16"/>
      <c r="AJ118" s="9"/>
      <c r="AK118" s="15">
        <f t="shared" si="68"/>
        <v>0</v>
      </c>
      <c r="AN118" s="9">
        <v>2</v>
      </c>
      <c r="AO118" s="9">
        <v>4.2</v>
      </c>
      <c r="AP118" s="16" t="s">
        <v>1115</v>
      </c>
      <c r="AQ118" s="9">
        <v>5</v>
      </c>
      <c r="AR118" s="15">
        <f>LEN(AP118)</f>
        <v>91</v>
      </c>
      <c r="AT118" s="9">
        <v>4.4000000000000004</v>
      </c>
      <c r="AU118" s="16" t="s">
        <v>1117</v>
      </c>
      <c r="AV118" s="9">
        <v>5</v>
      </c>
      <c r="AW118" s="15">
        <f>LEN(AU118)</f>
        <v>103</v>
      </c>
      <c r="AY118" s="9">
        <v>2</v>
      </c>
      <c r="AZ118" s="9"/>
      <c r="BA118" s="16"/>
      <c r="BB118" s="9"/>
      <c r="BC118" s="15">
        <f t="shared" si="69"/>
        <v>0</v>
      </c>
      <c r="BE118" s="9"/>
      <c r="BF118" s="16"/>
      <c r="BG118" s="9"/>
      <c r="BH118" s="15">
        <f t="shared" ref="BH118:BH126" si="71">LEN(BF118)</f>
        <v>0</v>
      </c>
      <c r="BK118" s="9">
        <v>2</v>
      </c>
      <c r="BL118" s="9"/>
      <c r="BM118" s="16"/>
      <c r="BN118" s="9"/>
      <c r="BO118" s="15">
        <f t="shared" si="70"/>
        <v>0</v>
      </c>
      <c r="BQ118" s="9"/>
      <c r="BR118" s="16"/>
      <c r="BS118" s="9"/>
      <c r="BT118" s="15">
        <f t="shared" ref="BT118:BT126" si="72">LEN(BR118)</f>
        <v>0</v>
      </c>
    </row>
    <row r="119" spans="1:72" x14ac:dyDescent="0.25">
      <c r="A119" s="3"/>
      <c r="B119" s="7"/>
      <c r="C119" s="81">
        <v>112</v>
      </c>
      <c r="D119" s="9">
        <v>3</v>
      </c>
      <c r="E119" s="138"/>
      <c r="F119" s="138"/>
      <c r="G119" s="138"/>
      <c r="H119" s="138"/>
      <c r="I119" s="28"/>
      <c r="J119" s="138"/>
      <c r="K119" s="138"/>
      <c r="L119" s="138"/>
      <c r="M119" s="138"/>
      <c r="P119" s="9">
        <v>3</v>
      </c>
      <c r="Q119" s="9"/>
      <c r="R119" s="16"/>
      <c r="S119" s="9"/>
      <c r="T119" s="15">
        <f t="shared" si="65"/>
        <v>0</v>
      </c>
      <c r="V119" s="9"/>
      <c r="W119" s="16"/>
      <c r="X119" s="9"/>
      <c r="Y119" s="15">
        <f t="shared" si="66"/>
        <v>0</v>
      </c>
      <c r="AB119" s="9">
        <v>3</v>
      </c>
      <c r="AC119" s="9"/>
      <c r="AD119" s="16"/>
      <c r="AE119" s="9"/>
      <c r="AF119" s="15">
        <f t="shared" si="67"/>
        <v>0</v>
      </c>
      <c r="AH119" s="9"/>
      <c r="AI119" s="16"/>
      <c r="AJ119" s="9"/>
      <c r="AK119" s="15">
        <f t="shared" si="68"/>
        <v>0</v>
      </c>
      <c r="AN119" s="9">
        <v>3</v>
      </c>
      <c r="AO119" s="9"/>
      <c r="AP119" s="16"/>
      <c r="AQ119" s="9"/>
      <c r="AR119" s="15"/>
      <c r="AT119" s="9"/>
      <c r="AU119" s="16"/>
      <c r="AV119" s="9"/>
      <c r="AW119" s="15"/>
      <c r="AY119" s="9">
        <v>3</v>
      </c>
      <c r="AZ119" s="9"/>
      <c r="BA119" s="16"/>
      <c r="BB119" s="9"/>
      <c r="BC119" s="15">
        <f t="shared" si="69"/>
        <v>0</v>
      </c>
      <c r="BE119" s="9"/>
      <c r="BF119" s="16"/>
      <c r="BG119" s="9"/>
      <c r="BH119" s="15">
        <f t="shared" si="71"/>
        <v>0</v>
      </c>
      <c r="BK119" s="9">
        <v>3</v>
      </c>
      <c r="BL119" s="9"/>
      <c r="BM119" s="16"/>
      <c r="BN119" s="9"/>
      <c r="BO119" s="15">
        <f t="shared" si="70"/>
        <v>0</v>
      </c>
      <c r="BQ119" s="9"/>
      <c r="BR119" s="16"/>
      <c r="BS119" s="9"/>
      <c r="BT119" s="15">
        <f t="shared" si="72"/>
        <v>0</v>
      </c>
    </row>
    <row r="120" spans="1:72" x14ac:dyDescent="0.25">
      <c r="A120" s="3"/>
      <c r="B120" s="7"/>
      <c r="C120" s="81">
        <v>113</v>
      </c>
      <c r="D120" s="9">
        <v>4</v>
      </c>
      <c r="E120" s="138"/>
      <c r="F120" s="138"/>
      <c r="G120" s="138"/>
      <c r="H120" s="138"/>
      <c r="I120" s="28"/>
      <c r="J120" s="138"/>
      <c r="K120" s="138"/>
      <c r="L120" s="138"/>
      <c r="M120" s="138"/>
      <c r="P120" s="9">
        <v>4</v>
      </c>
      <c r="Q120" s="9"/>
      <c r="R120" s="16"/>
      <c r="S120" s="9"/>
      <c r="T120" s="15">
        <f t="shared" si="65"/>
        <v>0</v>
      </c>
      <c r="V120" s="9"/>
      <c r="W120" s="16"/>
      <c r="X120" s="9"/>
      <c r="Y120" s="15">
        <f t="shared" si="66"/>
        <v>0</v>
      </c>
      <c r="AB120" s="9">
        <v>4</v>
      </c>
      <c r="AC120" s="9"/>
      <c r="AD120" s="16"/>
      <c r="AE120" s="9"/>
      <c r="AF120" s="15">
        <f t="shared" si="67"/>
        <v>0</v>
      </c>
      <c r="AH120" s="9"/>
      <c r="AI120" s="16"/>
      <c r="AJ120" s="9"/>
      <c r="AK120" s="15">
        <f t="shared" si="68"/>
        <v>0</v>
      </c>
      <c r="AN120" s="9">
        <v>4</v>
      </c>
      <c r="AO120" s="9"/>
      <c r="AP120" s="16"/>
      <c r="AQ120" s="9"/>
      <c r="AR120" s="15"/>
      <c r="AT120" s="9"/>
      <c r="AU120" s="16"/>
      <c r="AV120" s="9"/>
      <c r="AW120" s="15"/>
      <c r="AY120" s="9">
        <v>4</v>
      </c>
      <c r="AZ120" s="9"/>
      <c r="BA120" s="16"/>
      <c r="BB120" s="9"/>
      <c r="BC120" s="15">
        <f t="shared" si="69"/>
        <v>0</v>
      </c>
      <c r="BE120" s="9"/>
      <c r="BF120" s="16"/>
      <c r="BG120" s="9"/>
      <c r="BH120" s="15">
        <f t="shared" si="71"/>
        <v>0</v>
      </c>
      <c r="BK120" s="9">
        <v>4</v>
      </c>
      <c r="BL120" s="9"/>
      <c r="BM120" s="16"/>
      <c r="BN120" s="9"/>
      <c r="BO120" s="15">
        <f t="shared" si="70"/>
        <v>0</v>
      </c>
      <c r="BQ120" s="9"/>
      <c r="BR120" s="16"/>
      <c r="BS120" s="9"/>
      <c r="BT120" s="15">
        <f t="shared" si="72"/>
        <v>0</v>
      </c>
    </row>
    <row r="121" spans="1:72" x14ac:dyDescent="0.25">
      <c r="A121" s="3"/>
      <c r="B121" s="7"/>
      <c r="C121" s="81">
        <v>114</v>
      </c>
      <c r="D121" s="9">
        <v>5</v>
      </c>
      <c r="E121" s="138"/>
      <c r="F121" s="138"/>
      <c r="G121" s="138"/>
      <c r="H121" s="138"/>
      <c r="I121" s="28"/>
      <c r="J121" s="138"/>
      <c r="K121" s="138"/>
      <c r="L121" s="138"/>
      <c r="M121" s="138"/>
      <c r="P121" s="9">
        <v>5</v>
      </c>
      <c r="Q121" s="9"/>
      <c r="R121" s="16"/>
      <c r="S121" s="9"/>
      <c r="T121" s="15">
        <f t="shared" si="65"/>
        <v>0</v>
      </c>
      <c r="V121" s="9"/>
      <c r="W121" s="16"/>
      <c r="X121" s="9"/>
      <c r="Y121" s="15">
        <f t="shared" si="66"/>
        <v>0</v>
      </c>
      <c r="AB121" s="9">
        <v>5</v>
      </c>
      <c r="AC121" s="9"/>
      <c r="AD121" s="16"/>
      <c r="AE121" s="9"/>
      <c r="AF121" s="15">
        <f t="shared" si="67"/>
        <v>0</v>
      </c>
      <c r="AH121" s="9"/>
      <c r="AI121" s="16"/>
      <c r="AJ121" s="9"/>
      <c r="AK121" s="15">
        <f t="shared" si="68"/>
        <v>0</v>
      </c>
      <c r="AN121" s="9">
        <v>5</v>
      </c>
      <c r="AO121" s="9"/>
      <c r="AP121" s="12"/>
      <c r="AQ121" s="9"/>
      <c r="AR121" s="15"/>
      <c r="AT121" s="9"/>
      <c r="AU121" s="16"/>
      <c r="AV121" s="9"/>
      <c r="AW121" s="15"/>
      <c r="AY121" s="9">
        <v>5</v>
      </c>
      <c r="AZ121" s="9"/>
      <c r="BA121" s="16"/>
      <c r="BB121" s="9"/>
      <c r="BC121" s="15">
        <f t="shared" si="69"/>
        <v>0</v>
      </c>
      <c r="BE121" s="9"/>
      <c r="BF121" s="16"/>
      <c r="BG121" s="9"/>
      <c r="BH121" s="15">
        <f t="shared" si="71"/>
        <v>0</v>
      </c>
      <c r="BK121" s="9">
        <v>5</v>
      </c>
      <c r="BL121" s="9"/>
      <c r="BM121" s="16"/>
      <c r="BN121" s="9"/>
      <c r="BO121" s="15">
        <f t="shared" si="70"/>
        <v>0</v>
      </c>
      <c r="BQ121" s="9"/>
      <c r="BR121" s="16"/>
      <c r="BS121" s="9"/>
      <c r="BT121" s="15">
        <f t="shared" si="72"/>
        <v>0</v>
      </c>
    </row>
    <row r="122" spans="1:72" ht="15" customHeight="1" x14ac:dyDescent="0.25">
      <c r="A122" s="3"/>
      <c r="B122" s="7"/>
      <c r="C122" s="81">
        <v>115</v>
      </c>
      <c r="D122" s="9">
        <v>6</v>
      </c>
      <c r="E122" s="138"/>
      <c r="F122" s="138"/>
      <c r="G122" s="138"/>
      <c r="H122" s="138"/>
      <c r="I122" s="28"/>
      <c r="J122" s="138"/>
      <c r="K122" s="138"/>
      <c r="L122" s="138"/>
      <c r="M122" s="138"/>
      <c r="P122" s="9">
        <v>6</v>
      </c>
      <c r="Q122" s="9"/>
      <c r="R122" s="16"/>
      <c r="S122" s="9"/>
      <c r="T122" s="15">
        <f t="shared" si="65"/>
        <v>0</v>
      </c>
      <c r="V122" s="9"/>
      <c r="W122" s="16"/>
      <c r="X122" s="9"/>
      <c r="Y122" s="15">
        <f t="shared" si="66"/>
        <v>0</v>
      </c>
      <c r="AB122" s="9">
        <v>6</v>
      </c>
      <c r="AC122" s="9"/>
      <c r="AD122" s="16"/>
      <c r="AE122" s="9"/>
      <c r="AF122" s="15">
        <f t="shared" si="67"/>
        <v>0</v>
      </c>
      <c r="AH122" s="9"/>
      <c r="AI122" s="16"/>
      <c r="AJ122" s="9"/>
      <c r="AK122" s="15">
        <f t="shared" si="68"/>
        <v>0</v>
      </c>
      <c r="AN122" s="9">
        <v>6</v>
      </c>
      <c r="AO122" s="9"/>
      <c r="AP122" s="12"/>
      <c r="AQ122" s="9"/>
      <c r="AR122" s="15"/>
      <c r="AT122" s="9"/>
      <c r="AU122" s="16"/>
      <c r="AV122" s="9"/>
      <c r="AW122" s="15"/>
      <c r="AY122" s="9">
        <v>6</v>
      </c>
      <c r="AZ122" s="9"/>
      <c r="BA122" s="16"/>
      <c r="BB122" s="9"/>
      <c r="BC122" s="15">
        <f t="shared" si="69"/>
        <v>0</v>
      </c>
      <c r="BE122" s="9"/>
      <c r="BF122" s="16"/>
      <c r="BG122" s="9"/>
      <c r="BH122" s="15">
        <f t="shared" si="71"/>
        <v>0</v>
      </c>
      <c r="BK122" s="9">
        <v>6</v>
      </c>
      <c r="BL122" s="9"/>
      <c r="BM122" s="16"/>
      <c r="BN122" s="9"/>
      <c r="BO122" s="15">
        <f t="shared" si="70"/>
        <v>0</v>
      </c>
      <c r="BQ122" s="9"/>
      <c r="BR122" s="16"/>
      <c r="BS122" s="9"/>
      <c r="BT122" s="15">
        <f t="shared" si="72"/>
        <v>0</v>
      </c>
    </row>
    <row r="123" spans="1:72" x14ac:dyDescent="0.25">
      <c r="A123" s="3"/>
      <c r="B123" s="7"/>
      <c r="C123" s="81">
        <v>116</v>
      </c>
      <c r="D123" s="9">
        <v>7</v>
      </c>
      <c r="E123" s="138"/>
      <c r="F123" s="138"/>
      <c r="G123" s="138"/>
      <c r="H123" s="138"/>
      <c r="I123" s="28"/>
      <c r="J123" s="138"/>
      <c r="K123" s="138"/>
      <c r="L123" s="138"/>
      <c r="M123" s="138"/>
      <c r="P123" s="9">
        <v>7</v>
      </c>
      <c r="Q123" s="9"/>
      <c r="R123" s="16"/>
      <c r="S123" s="9"/>
      <c r="T123" s="15">
        <f t="shared" si="65"/>
        <v>0</v>
      </c>
      <c r="V123" s="9"/>
      <c r="W123" s="16"/>
      <c r="X123" s="9"/>
      <c r="Y123" s="15">
        <f t="shared" si="66"/>
        <v>0</v>
      </c>
      <c r="AB123" s="9">
        <v>7</v>
      </c>
      <c r="AC123" s="9"/>
      <c r="AD123" s="16"/>
      <c r="AE123" s="9"/>
      <c r="AF123" s="15">
        <f t="shared" si="67"/>
        <v>0</v>
      </c>
      <c r="AH123" s="9"/>
      <c r="AI123" s="16"/>
      <c r="AJ123" s="9"/>
      <c r="AK123" s="15">
        <f t="shared" si="68"/>
        <v>0</v>
      </c>
      <c r="AN123" s="9">
        <v>7</v>
      </c>
      <c r="AO123" s="9"/>
      <c r="AP123" s="12"/>
      <c r="AQ123" s="9"/>
      <c r="AR123" s="15"/>
      <c r="AT123" s="9"/>
      <c r="AU123" s="16"/>
      <c r="AV123" s="9"/>
      <c r="AW123" s="15"/>
      <c r="AY123" s="9">
        <v>7</v>
      </c>
      <c r="AZ123" s="9"/>
      <c r="BA123" s="16"/>
      <c r="BB123" s="9"/>
      <c r="BC123" s="15">
        <f t="shared" si="69"/>
        <v>0</v>
      </c>
      <c r="BE123" s="9"/>
      <c r="BF123" s="16"/>
      <c r="BG123" s="9"/>
      <c r="BH123" s="15">
        <f t="shared" si="71"/>
        <v>0</v>
      </c>
      <c r="BK123" s="9">
        <v>7</v>
      </c>
      <c r="BL123" s="9"/>
      <c r="BM123" s="16"/>
      <c r="BN123" s="9"/>
      <c r="BO123" s="15">
        <f t="shared" si="70"/>
        <v>0</v>
      </c>
      <c r="BQ123" s="9"/>
      <c r="BR123" s="16"/>
      <c r="BS123" s="9"/>
      <c r="BT123" s="15">
        <f t="shared" si="72"/>
        <v>0</v>
      </c>
    </row>
    <row r="124" spans="1:72" x14ac:dyDescent="0.25">
      <c r="A124" s="3"/>
      <c r="B124" s="7"/>
      <c r="C124" s="81">
        <v>117</v>
      </c>
      <c r="D124" s="9">
        <v>8</v>
      </c>
      <c r="E124" s="138"/>
      <c r="F124" s="138"/>
      <c r="G124" s="138"/>
      <c r="H124" s="138"/>
      <c r="I124" s="28"/>
      <c r="J124" s="138"/>
      <c r="K124" s="138"/>
      <c r="L124" s="138"/>
      <c r="M124" s="138"/>
      <c r="P124" s="9">
        <v>8</v>
      </c>
      <c r="Q124" s="9"/>
      <c r="R124" s="16"/>
      <c r="S124" s="9"/>
      <c r="T124" s="15">
        <f t="shared" si="65"/>
        <v>0</v>
      </c>
      <c r="V124" s="9"/>
      <c r="W124" s="16"/>
      <c r="X124" s="9"/>
      <c r="Y124" s="15">
        <f t="shared" si="66"/>
        <v>0</v>
      </c>
      <c r="AB124" s="9">
        <v>8</v>
      </c>
      <c r="AC124" s="9"/>
      <c r="AD124" s="16"/>
      <c r="AE124" s="9"/>
      <c r="AF124" s="15">
        <f t="shared" si="67"/>
        <v>0</v>
      </c>
      <c r="AH124" s="9"/>
      <c r="AI124" s="16"/>
      <c r="AJ124" s="9"/>
      <c r="AK124" s="15">
        <f t="shared" si="68"/>
        <v>0</v>
      </c>
      <c r="AN124" s="9">
        <v>8</v>
      </c>
      <c r="AO124" s="9"/>
      <c r="AP124" s="12"/>
      <c r="AQ124" s="9"/>
      <c r="AR124" s="15"/>
      <c r="AT124" s="9"/>
      <c r="AU124" s="16"/>
      <c r="AV124" s="9"/>
      <c r="AW124" s="15"/>
      <c r="AY124" s="9">
        <v>8</v>
      </c>
      <c r="AZ124" s="9"/>
      <c r="BA124" s="16"/>
      <c r="BB124" s="9"/>
      <c r="BC124" s="15">
        <f t="shared" si="69"/>
        <v>0</v>
      </c>
      <c r="BE124" s="9"/>
      <c r="BF124" s="16"/>
      <c r="BG124" s="9"/>
      <c r="BH124" s="15">
        <f t="shared" si="71"/>
        <v>0</v>
      </c>
      <c r="BK124" s="9">
        <v>8</v>
      </c>
      <c r="BL124" s="9"/>
      <c r="BM124" s="16"/>
      <c r="BN124" s="9"/>
      <c r="BO124" s="15">
        <f t="shared" si="70"/>
        <v>0</v>
      </c>
      <c r="BQ124" s="9"/>
      <c r="BR124" s="16"/>
      <c r="BS124" s="9"/>
      <c r="BT124" s="15">
        <f t="shared" si="72"/>
        <v>0</v>
      </c>
    </row>
    <row r="125" spans="1:72" x14ac:dyDescent="0.25">
      <c r="A125" s="3"/>
      <c r="B125" s="7"/>
      <c r="C125" s="81">
        <v>118</v>
      </c>
      <c r="D125" s="9">
        <v>9</v>
      </c>
      <c r="E125" s="138"/>
      <c r="F125" s="138"/>
      <c r="G125" s="138"/>
      <c r="H125" s="138"/>
      <c r="I125" s="28"/>
      <c r="J125" s="138"/>
      <c r="K125" s="138"/>
      <c r="L125" s="138"/>
      <c r="M125" s="138"/>
      <c r="P125" s="9">
        <v>9</v>
      </c>
      <c r="Q125" s="9"/>
      <c r="R125" s="16"/>
      <c r="S125" s="9"/>
      <c r="T125" s="15">
        <f t="shared" si="65"/>
        <v>0</v>
      </c>
      <c r="V125" s="9"/>
      <c r="W125" s="16"/>
      <c r="X125" s="9"/>
      <c r="Y125" s="15">
        <f t="shared" si="66"/>
        <v>0</v>
      </c>
      <c r="AB125" s="9">
        <v>9</v>
      </c>
      <c r="AC125" s="9"/>
      <c r="AD125" s="16"/>
      <c r="AE125" s="9"/>
      <c r="AF125" s="15">
        <f t="shared" si="67"/>
        <v>0</v>
      </c>
      <c r="AH125" s="9"/>
      <c r="AI125" s="16"/>
      <c r="AJ125" s="9"/>
      <c r="AK125" s="15">
        <f t="shared" si="68"/>
        <v>0</v>
      </c>
      <c r="AN125" s="9">
        <v>9</v>
      </c>
      <c r="AO125" s="9"/>
      <c r="AP125" s="12"/>
      <c r="AQ125" s="9"/>
      <c r="AR125" s="15"/>
      <c r="AT125" s="9"/>
      <c r="AU125" s="16"/>
      <c r="AV125" s="9"/>
      <c r="AW125" s="15"/>
      <c r="AY125" s="9">
        <v>9</v>
      </c>
      <c r="AZ125" s="9"/>
      <c r="BA125" s="16"/>
      <c r="BB125" s="9"/>
      <c r="BC125" s="15">
        <f t="shared" si="69"/>
        <v>0</v>
      </c>
      <c r="BE125" s="9"/>
      <c r="BF125" s="16"/>
      <c r="BG125" s="9"/>
      <c r="BH125" s="15">
        <f t="shared" si="71"/>
        <v>0</v>
      </c>
      <c r="BK125" s="9">
        <v>9</v>
      </c>
      <c r="BL125" s="9"/>
      <c r="BM125" s="16"/>
      <c r="BN125" s="9"/>
      <c r="BO125" s="15">
        <f t="shared" si="70"/>
        <v>0</v>
      </c>
      <c r="BQ125" s="9"/>
      <c r="BR125" s="16"/>
      <c r="BS125" s="9"/>
      <c r="BT125" s="15">
        <f t="shared" si="72"/>
        <v>0</v>
      </c>
    </row>
    <row r="126" spans="1:72" x14ac:dyDescent="0.25">
      <c r="A126" s="3"/>
      <c r="B126" s="7"/>
      <c r="C126" s="81">
        <v>119</v>
      </c>
      <c r="D126" s="9">
        <v>10</v>
      </c>
      <c r="E126" s="138"/>
      <c r="F126" s="138"/>
      <c r="G126" s="138"/>
      <c r="H126" s="138"/>
      <c r="I126" s="28"/>
      <c r="J126" s="138"/>
      <c r="K126" s="138"/>
      <c r="L126" s="138"/>
      <c r="M126" s="138"/>
      <c r="P126" s="9">
        <v>10</v>
      </c>
      <c r="Q126" s="9"/>
      <c r="R126" s="16"/>
      <c r="S126" s="9"/>
      <c r="T126" s="15">
        <f t="shared" si="65"/>
        <v>0</v>
      </c>
      <c r="V126" s="9"/>
      <c r="W126" s="16"/>
      <c r="X126" s="9"/>
      <c r="Y126" s="15">
        <f t="shared" si="66"/>
        <v>0</v>
      </c>
      <c r="AB126" s="9">
        <v>10</v>
      </c>
      <c r="AC126" s="9"/>
      <c r="AD126" s="16"/>
      <c r="AE126" s="9"/>
      <c r="AF126" s="15">
        <f t="shared" si="67"/>
        <v>0</v>
      </c>
      <c r="AH126" s="9"/>
      <c r="AI126" s="16"/>
      <c r="AJ126" s="9"/>
      <c r="AK126" s="15">
        <f t="shared" si="68"/>
        <v>0</v>
      </c>
      <c r="AN126" s="9">
        <v>10</v>
      </c>
      <c r="AO126" s="14"/>
      <c r="AP126" s="14"/>
      <c r="AQ126" s="14"/>
      <c r="AR126" s="14"/>
      <c r="AT126" s="14"/>
      <c r="AU126" s="14"/>
      <c r="AV126" s="14"/>
      <c r="AW126" s="14"/>
      <c r="AY126" s="9">
        <v>10</v>
      </c>
      <c r="AZ126" s="9"/>
      <c r="BA126" s="16"/>
      <c r="BB126" s="9"/>
      <c r="BC126" s="15">
        <f t="shared" si="69"/>
        <v>0</v>
      </c>
      <c r="BE126" s="9"/>
      <c r="BF126" s="16"/>
      <c r="BG126" s="9"/>
      <c r="BH126" s="15">
        <f t="shared" si="71"/>
        <v>0</v>
      </c>
      <c r="BK126" s="9">
        <v>10</v>
      </c>
      <c r="BL126" s="9"/>
      <c r="BM126" s="16"/>
      <c r="BN126" s="9"/>
      <c r="BO126" s="15">
        <f t="shared" si="70"/>
        <v>0</v>
      </c>
      <c r="BQ126" s="9"/>
      <c r="BR126" s="16"/>
      <c r="BS126" s="9"/>
      <c r="BT126" s="15">
        <f t="shared" si="72"/>
        <v>0</v>
      </c>
    </row>
    <row r="127" spans="1:72" x14ac:dyDescent="0.25">
      <c r="A127" s="3"/>
      <c r="B127" s="7"/>
      <c r="C127" s="81">
        <v>120</v>
      </c>
      <c r="D127" s="9"/>
      <c r="E127" s="28"/>
      <c r="F127" s="28"/>
      <c r="G127" s="28"/>
      <c r="H127" s="28"/>
      <c r="I127" s="28"/>
      <c r="J127" s="28"/>
      <c r="K127" s="28"/>
      <c r="L127" s="28"/>
      <c r="M127" s="28"/>
    </row>
    <row r="128" spans="1:72" ht="18.75" x14ac:dyDescent="0.3">
      <c r="A128" s="3"/>
      <c r="B128" s="7"/>
      <c r="C128" s="81">
        <v>121</v>
      </c>
      <c r="D128" s="9"/>
      <c r="E128" s="135" t="s">
        <v>53</v>
      </c>
      <c r="F128" s="135"/>
      <c r="G128" s="135"/>
      <c r="H128" s="135"/>
      <c r="I128" s="135"/>
      <c r="J128" s="135"/>
      <c r="K128" s="135"/>
      <c r="L128" s="135"/>
      <c r="M128" s="135"/>
      <c r="Q128" s="17" t="s">
        <v>53</v>
      </c>
      <c r="R128" s="17"/>
      <c r="S128" s="17"/>
      <c r="T128" s="17"/>
      <c r="U128" s="17"/>
      <c r="V128" s="17"/>
      <c r="W128" s="17"/>
      <c r="X128" s="17"/>
      <c r="Y128" s="17"/>
      <c r="AC128" s="17" t="s">
        <v>53</v>
      </c>
      <c r="AD128" s="17"/>
      <c r="AE128" s="17"/>
      <c r="AF128" s="17"/>
      <c r="AG128" s="17"/>
      <c r="AH128" s="17"/>
      <c r="AI128" s="17"/>
      <c r="AJ128" s="17"/>
      <c r="AK128" s="17"/>
      <c r="AO128" s="17" t="s">
        <v>53</v>
      </c>
      <c r="AP128" s="17"/>
      <c r="AQ128" s="17"/>
      <c r="AR128" s="17"/>
      <c r="AS128" s="17"/>
      <c r="AT128" s="17"/>
      <c r="AU128" s="17"/>
      <c r="AV128" s="17"/>
      <c r="AW128" s="17"/>
      <c r="AZ128" s="17" t="s">
        <v>53</v>
      </c>
      <c r="BA128" s="17"/>
      <c r="BB128" s="17"/>
      <c r="BC128" s="17"/>
      <c r="BD128" s="17"/>
      <c r="BE128" s="17"/>
      <c r="BF128" s="17"/>
      <c r="BG128" s="17"/>
      <c r="BH128" s="17"/>
      <c r="BL128" s="17" t="s">
        <v>53</v>
      </c>
      <c r="BM128" s="17"/>
      <c r="BN128" s="17"/>
      <c r="BO128" s="17"/>
      <c r="BP128" s="17"/>
      <c r="BQ128" s="17"/>
      <c r="BR128" s="17"/>
      <c r="BS128" s="17"/>
      <c r="BT128" s="17"/>
    </row>
    <row r="129" spans="1:72" x14ac:dyDescent="0.25">
      <c r="A129" s="3"/>
      <c r="B129" s="7"/>
      <c r="C129" s="81">
        <v>122</v>
      </c>
      <c r="D129" s="9"/>
      <c r="E129" s="28"/>
      <c r="F129" s="28"/>
      <c r="G129" s="28"/>
      <c r="H129" s="28"/>
      <c r="I129" s="28"/>
      <c r="J129" s="28"/>
      <c r="K129" s="28"/>
      <c r="L129" s="28"/>
      <c r="M129" s="28"/>
    </row>
    <row r="130" spans="1:72" ht="15" customHeight="1" x14ac:dyDescent="0.25">
      <c r="A130" s="3"/>
      <c r="B130" s="7"/>
      <c r="C130" s="81">
        <v>123</v>
      </c>
      <c r="D130" s="31" t="s">
        <v>66</v>
      </c>
      <c r="E130" s="31" t="s">
        <v>1211</v>
      </c>
      <c r="F130" s="33" t="s">
        <v>1212</v>
      </c>
      <c r="G130" s="29" t="s">
        <v>673</v>
      </c>
      <c r="H130" s="31" t="s">
        <v>683</v>
      </c>
      <c r="I130" s="28"/>
      <c r="J130" s="31" t="s">
        <v>1211</v>
      </c>
      <c r="K130" s="33" t="s">
        <v>1212</v>
      </c>
      <c r="L130" s="29" t="s">
        <v>673</v>
      </c>
      <c r="M130" s="31" t="s">
        <v>683</v>
      </c>
      <c r="P130" s="31" t="s">
        <v>66</v>
      </c>
      <c r="Q130" s="31" t="s">
        <v>1211</v>
      </c>
      <c r="R130" s="33" t="s">
        <v>1212</v>
      </c>
      <c r="S130" s="29" t="s">
        <v>673</v>
      </c>
      <c r="T130" s="31" t="s">
        <v>683</v>
      </c>
      <c r="V130" s="31" t="s">
        <v>1211</v>
      </c>
      <c r="W130" s="33" t="s">
        <v>1212</v>
      </c>
      <c r="X130" s="29" t="s">
        <v>673</v>
      </c>
      <c r="Y130" s="31" t="s">
        <v>683</v>
      </c>
      <c r="AB130" s="31" t="s">
        <v>66</v>
      </c>
      <c r="AC130" s="31" t="s">
        <v>1211</v>
      </c>
      <c r="AD130" s="33" t="s">
        <v>1212</v>
      </c>
      <c r="AE130" s="29" t="s">
        <v>673</v>
      </c>
      <c r="AF130" s="31" t="s">
        <v>683</v>
      </c>
      <c r="AH130" s="31" t="s">
        <v>1211</v>
      </c>
      <c r="AI130" s="33" t="s">
        <v>1212</v>
      </c>
      <c r="AJ130" s="29" t="s">
        <v>673</v>
      </c>
      <c r="AK130" s="31" t="s">
        <v>683</v>
      </c>
      <c r="AN130" s="31" t="s">
        <v>66</v>
      </c>
      <c r="AO130" s="31" t="s">
        <v>1211</v>
      </c>
      <c r="AP130" s="33" t="s">
        <v>1212</v>
      </c>
      <c r="AQ130" s="29" t="s">
        <v>673</v>
      </c>
      <c r="AR130" s="31" t="s">
        <v>683</v>
      </c>
      <c r="AT130" s="31" t="s">
        <v>1211</v>
      </c>
      <c r="AU130" s="33" t="s">
        <v>1212</v>
      </c>
      <c r="AV130" s="29" t="s">
        <v>673</v>
      </c>
      <c r="AW130" s="31" t="s">
        <v>683</v>
      </c>
      <c r="AY130" s="31" t="s">
        <v>66</v>
      </c>
      <c r="AZ130" s="31" t="s">
        <v>1211</v>
      </c>
      <c r="BA130" s="33" t="s">
        <v>1212</v>
      </c>
      <c r="BB130" s="29" t="s">
        <v>673</v>
      </c>
      <c r="BC130" s="31" t="s">
        <v>683</v>
      </c>
      <c r="BE130" s="31" t="s">
        <v>1211</v>
      </c>
      <c r="BF130" s="33" t="s">
        <v>1212</v>
      </c>
      <c r="BG130" s="29" t="s">
        <v>673</v>
      </c>
      <c r="BH130" s="31" t="s">
        <v>683</v>
      </c>
      <c r="BK130" s="31" t="s">
        <v>66</v>
      </c>
      <c r="BL130" s="31" t="s">
        <v>1211</v>
      </c>
      <c r="BM130" s="33" t="s">
        <v>1212</v>
      </c>
      <c r="BN130" s="29" t="s">
        <v>673</v>
      </c>
      <c r="BO130" s="31" t="s">
        <v>683</v>
      </c>
      <c r="BQ130" s="31" t="s">
        <v>1211</v>
      </c>
      <c r="BR130" s="33" t="s">
        <v>1212</v>
      </c>
      <c r="BS130" s="29" t="s">
        <v>673</v>
      </c>
      <c r="BT130" s="31" t="s">
        <v>683</v>
      </c>
    </row>
    <row r="131" spans="1:72" x14ac:dyDescent="0.25">
      <c r="A131" s="3"/>
      <c r="B131" s="7"/>
      <c r="C131" s="81">
        <v>124</v>
      </c>
      <c r="D131" s="32"/>
      <c r="E131" s="32"/>
      <c r="F131" s="33"/>
      <c r="G131" s="30"/>
      <c r="H131" s="32"/>
      <c r="I131" s="28"/>
      <c r="J131" s="32"/>
      <c r="K131" s="33"/>
      <c r="L131" s="30"/>
      <c r="M131" s="32"/>
      <c r="P131" s="32"/>
      <c r="Q131" s="32"/>
      <c r="R131" s="33"/>
      <c r="S131" s="30"/>
      <c r="T131" s="32"/>
      <c r="V131" s="32"/>
      <c r="W131" s="33"/>
      <c r="X131" s="30"/>
      <c r="Y131" s="32"/>
      <c r="AB131" s="32"/>
      <c r="AC131" s="32"/>
      <c r="AD131" s="33"/>
      <c r="AE131" s="30"/>
      <c r="AF131" s="32"/>
      <c r="AH131" s="32"/>
      <c r="AI131" s="33"/>
      <c r="AJ131" s="30"/>
      <c r="AK131" s="32"/>
      <c r="AN131" s="32"/>
      <c r="AO131" s="32"/>
      <c r="AP131" s="33"/>
      <c r="AQ131" s="30"/>
      <c r="AR131" s="32"/>
      <c r="AT131" s="32"/>
      <c r="AU131" s="33"/>
      <c r="AV131" s="30"/>
      <c r="AW131" s="32"/>
      <c r="AY131" s="32"/>
      <c r="AZ131" s="32"/>
      <c r="BA131" s="33"/>
      <c r="BB131" s="30"/>
      <c r="BC131" s="32"/>
      <c r="BE131" s="32"/>
      <c r="BF131" s="33"/>
      <c r="BG131" s="30"/>
      <c r="BH131" s="32"/>
      <c r="BK131" s="32"/>
      <c r="BL131" s="32"/>
      <c r="BM131" s="33"/>
      <c r="BN131" s="30"/>
      <c r="BO131" s="32"/>
      <c r="BQ131" s="32"/>
      <c r="BR131" s="33"/>
      <c r="BS131" s="30"/>
      <c r="BT131" s="32"/>
    </row>
    <row r="132" spans="1:72" ht="75" x14ac:dyDescent="0.25">
      <c r="A132" s="3"/>
      <c r="B132" s="7"/>
      <c r="C132" s="81">
        <v>125</v>
      </c>
      <c r="D132" s="9">
        <v>1</v>
      </c>
      <c r="E132" s="9">
        <v>4.0999999999999996</v>
      </c>
      <c r="F132" s="16" t="s">
        <v>1009</v>
      </c>
      <c r="G132" s="9">
        <v>9</v>
      </c>
      <c r="H132" s="15">
        <f>LEN(F132)</f>
        <v>141</v>
      </c>
      <c r="I132" s="28"/>
      <c r="J132" s="9">
        <v>4.3</v>
      </c>
      <c r="K132" s="16" t="s">
        <v>1012</v>
      </c>
      <c r="L132" s="9">
        <v>9</v>
      </c>
      <c r="M132" s="15">
        <f>LEN(K132)</f>
        <v>147</v>
      </c>
      <c r="P132" s="9">
        <v>1</v>
      </c>
      <c r="Q132" s="9"/>
      <c r="R132" s="16" t="s">
        <v>692</v>
      </c>
      <c r="S132" s="9" t="s">
        <v>694</v>
      </c>
      <c r="T132" s="15">
        <f t="shared" ref="T132:T141" si="73">LEN(R132)</f>
        <v>7</v>
      </c>
      <c r="V132" s="9"/>
      <c r="W132" s="16"/>
      <c r="X132" s="9"/>
      <c r="Y132" s="15">
        <f t="shared" ref="Y132:Y141" si="74">LEN(W132)</f>
        <v>0</v>
      </c>
      <c r="AB132" s="9">
        <v>1</v>
      </c>
      <c r="AC132" s="9"/>
      <c r="AD132" s="16"/>
      <c r="AE132" s="9"/>
      <c r="AF132" s="15">
        <f t="shared" ref="AF132:AF141" si="75">LEN(AD132)</f>
        <v>0</v>
      </c>
      <c r="AH132" s="9"/>
      <c r="AI132" s="16"/>
      <c r="AJ132" s="9"/>
      <c r="AK132" s="15">
        <f t="shared" ref="AK132:AK141" si="76">LEN(AI132)</f>
        <v>0</v>
      </c>
      <c r="AN132" s="9">
        <v>1</v>
      </c>
      <c r="AO132" s="9">
        <v>4.0999999999999996</v>
      </c>
      <c r="AP132" s="10" t="s">
        <v>1119</v>
      </c>
      <c r="AQ132" s="9">
        <v>2</v>
      </c>
      <c r="AR132" s="15">
        <f t="shared" ref="AR132:AR141" si="77">LEN(AP132)</f>
        <v>163</v>
      </c>
      <c r="AT132" s="9">
        <v>4.9000000000000004</v>
      </c>
      <c r="AU132" s="24" t="s">
        <v>1127</v>
      </c>
      <c r="AV132" s="9">
        <v>2</v>
      </c>
      <c r="AW132" s="15">
        <f t="shared" ref="AW132:AW139" si="78">LEN(AU132)</f>
        <v>120</v>
      </c>
      <c r="AY132" s="9">
        <v>1</v>
      </c>
      <c r="AZ132" s="9"/>
      <c r="BA132" s="16"/>
      <c r="BB132" s="9"/>
      <c r="BC132" s="15">
        <f t="shared" ref="BC132:BC141" si="79">LEN(BA132)</f>
        <v>0</v>
      </c>
      <c r="BE132" s="9"/>
      <c r="BF132" s="16"/>
      <c r="BG132" s="9"/>
      <c r="BH132" s="15">
        <f>LEN(BF132)</f>
        <v>0</v>
      </c>
      <c r="BK132" s="9">
        <v>1</v>
      </c>
      <c r="BL132" s="9"/>
      <c r="BM132" s="16"/>
      <c r="BN132" s="9"/>
      <c r="BO132" s="15">
        <f t="shared" ref="BO132:BO141" si="80">LEN(BM132)</f>
        <v>0</v>
      </c>
      <c r="BQ132" s="9"/>
      <c r="BR132" s="16"/>
      <c r="BS132" s="9"/>
      <c r="BT132" s="15">
        <f>LEN(BR132)</f>
        <v>0</v>
      </c>
    </row>
    <row r="133" spans="1:72" ht="60" x14ac:dyDescent="0.25">
      <c r="A133" s="3"/>
      <c r="B133" s="7"/>
      <c r="C133" s="81">
        <v>126</v>
      </c>
      <c r="D133" s="9">
        <v>2</v>
      </c>
      <c r="E133" s="9">
        <v>4.2</v>
      </c>
      <c r="F133" s="16" t="s">
        <v>1010</v>
      </c>
      <c r="G133" s="9">
        <v>9</v>
      </c>
      <c r="H133" s="15">
        <f>LEN(F133)</f>
        <v>114</v>
      </c>
      <c r="I133" s="28"/>
      <c r="J133" s="9">
        <v>4.4000000000000004</v>
      </c>
      <c r="K133" s="16" t="s">
        <v>1011</v>
      </c>
      <c r="L133" s="9">
        <v>9</v>
      </c>
      <c r="M133" s="15">
        <f>LEN(K133)</f>
        <v>154</v>
      </c>
      <c r="P133" s="9">
        <v>2</v>
      </c>
      <c r="Q133" s="9"/>
      <c r="R133" s="16" t="s">
        <v>693</v>
      </c>
      <c r="S133" s="9" t="s">
        <v>695</v>
      </c>
      <c r="T133" s="15">
        <f t="shared" si="73"/>
        <v>7</v>
      </c>
      <c r="V133" s="9"/>
      <c r="W133" s="16"/>
      <c r="X133" s="9"/>
      <c r="Y133" s="15">
        <f t="shared" si="74"/>
        <v>0</v>
      </c>
      <c r="AB133" s="9">
        <v>2</v>
      </c>
      <c r="AC133" s="9"/>
      <c r="AD133" s="16"/>
      <c r="AE133" s="9"/>
      <c r="AF133" s="15">
        <f t="shared" si="75"/>
        <v>0</v>
      </c>
      <c r="AH133" s="9"/>
      <c r="AI133" s="16"/>
      <c r="AJ133" s="9"/>
      <c r="AK133" s="15">
        <f t="shared" si="76"/>
        <v>0</v>
      </c>
      <c r="AN133" s="9">
        <v>2</v>
      </c>
      <c r="AO133" s="9">
        <v>4.2</v>
      </c>
      <c r="AP133" s="12" t="s">
        <v>1120</v>
      </c>
      <c r="AQ133" s="9">
        <v>2</v>
      </c>
      <c r="AR133" s="15">
        <f t="shared" si="77"/>
        <v>157</v>
      </c>
      <c r="AT133" s="13" t="s">
        <v>107</v>
      </c>
      <c r="AU133" s="25" t="s">
        <v>1128</v>
      </c>
      <c r="AV133" s="9">
        <v>2</v>
      </c>
      <c r="AW133" s="15">
        <f t="shared" si="78"/>
        <v>114</v>
      </c>
      <c r="AY133" s="9">
        <v>2</v>
      </c>
      <c r="AZ133" s="9"/>
      <c r="BA133" s="16"/>
      <c r="BB133" s="9"/>
      <c r="BC133" s="15">
        <f t="shared" si="79"/>
        <v>0</v>
      </c>
      <c r="BE133" s="9"/>
      <c r="BF133" s="16"/>
      <c r="BG133" s="9"/>
      <c r="BH133" s="15">
        <f t="shared" ref="BH133:BH141" si="81">LEN(BF133)</f>
        <v>0</v>
      </c>
      <c r="BK133" s="9">
        <v>2</v>
      </c>
      <c r="BL133" s="9"/>
      <c r="BM133" s="16"/>
      <c r="BN133" s="9"/>
      <c r="BO133" s="15">
        <f t="shared" si="80"/>
        <v>0</v>
      </c>
      <c r="BQ133" s="9"/>
      <c r="BR133" s="16"/>
      <c r="BS133" s="9"/>
      <c r="BT133" s="15">
        <f t="shared" ref="BT133:BT141" si="82">LEN(BR133)</f>
        <v>0</v>
      </c>
    </row>
    <row r="134" spans="1:72" ht="60" x14ac:dyDescent="0.25">
      <c r="A134" s="3"/>
      <c r="B134" s="7"/>
      <c r="C134" s="81">
        <v>127</v>
      </c>
      <c r="D134" s="9">
        <v>3</v>
      </c>
      <c r="E134" s="9"/>
      <c r="F134" s="16"/>
      <c r="G134" s="9"/>
      <c r="H134" s="15"/>
      <c r="I134" s="28"/>
      <c r="J134" s="9"/>
      <c r="K134" s="16"/>
      <c r="L134" s="9"/>
      <c r="M134" s="15"/>
      <c r="P134" s="9">
        <v>3</v>
      </c>
      <c r="Q134" s="9"/>
      <c r="R134" s="16" t="s">
        <v>670</v>
      </c>
      <c r="S134" s="9" t="s">
        <v>696</v>
      </c>
      <c r="T134" s="15">
        <f t="shared" si="73"/>
        <v>7</v>
      </c>
      <c r="V134" s="9"/>
      <c r="W134" s="16"/>
      <c r="X134" s="9"/>
      <c r="Y134" s="15">
        <f t="shared" si="74"/>
        <v>0</v>
      </c>
      <c r="AB134" s="9">
        <v>3</v>
      </c>
      <c r="AC134" s="9"/>
      <c r="AD134" s="16"/>
      <c r="AE134" s="9"/>
      <c r="AF134" s="15">
        <f t="shared" si="75"/>
        <v>0</v>
      </c>
      <c r="AH134" s="9"/>
      <c r="AI134" s="16"/>
      <c r="AJ134" s="9"/>
      <c r="AK134" s="15">
        <f t="shared" si="76"/>
        <v>0</v>
      </c>
      <c r="AN134" s="9">
        <v>3</v>
      </c>
      <c r="AO134" s="9">
        <v>4.3</v>
      </c>
      <c r="AP134" s="10" t="s">
        <v>1121</v>
      </c>
      <c r="AQ134" s="9">
        <v>2</v>
      </c>
      <c r="AR134" s="15">
        <f t="shared" si="77"/>
        <v>107</v>
      </c>
      <c r="AT134" s="9">
        <v>4.1100000000000003</v>
      </c>
      <c r="AU134" s="24" t="s">
        <v>1129</v>
      </c>
      <c r="AV134" s="9">
        <v>2</v>
      </c>
      <c r="AW134" s="15">
        <f t="shared" si="78"/>
        <v>169</v>
      </c>
      <c r="AY134" s="9">
        <v>3</v>
      </c>
      <c r="AZ134" s="9"/>
      <c r="BA134" s="16"/>
      <c r="BB134" s="9"/>
      <c r="BC134" s="15">
        <f t="shared" si="79"/>
        <v>0</v>
      </c>
      <c r="BE134" s="9"/>
      <c r="BF134" s="16"/>
      <c r="BG134" s="9"/>
      <c r="BH134" s="15">
        <f t="shared" si="81"/>
        <v>0</v>
      </c>
      <c r="BK134" s="9">
        <v>3</v>
      </c>
      <c r="BL134" s="9"/>
      <c r="BM134" s="16"/>
      <c r="BN134" s="9"/>
      <c r="BO134" s="15">
        <f t="shared" si="80"/>
        <v>0</v>
      </c>
      <c r="BQ134" s="9"/>
      <c r="BR134" s="16"/>
      <c r="BS134" s="9"/>
      <c r="BT134" s="15">
        <f t="shared" si="82"/>
        <v>0</v>
      </c>
    </row>
    <row r="135" spans="1:72" ht="60" x14ac:dyDescent="0.25">
      <c r="A135" s="3"/>
      <c r="B135" s="7"/>
      <c r="C135" s="81">
        <v>128</v>
      </c>
      <c r="D135" s="9">
        <v>4</v>
      </c>
      <c r="E135" s="9"/>
      <c r="F135" s="16"/>
      <c r="G135" s="9"/>
      <c r="H135" s="15"/>
      <c r="I135" s="28"/>
      <c r="J135" s="9"/>
      <c r="K135" s="16"/>
      <c r="L135" s="9"/>
      <c r="M135" s="15"/>
      <c r="P135" s="9">
        <v>4</v>
      </c>
      <c r="Q135" s="9"/>
      <c r="R135" s="16" t="s">
        <v>671</v>
      </c>
      <c r="S135" s="9" t="s">
        <v>697</v>
      </c>
      <c r="T135" s="15">
        <f t="shared" si="73"/>
        <v>7</v>
      </c>
      <c r="V135" s="9"/>
      <c r="W135" s="16"/>
      <c r="X135" s="9"/>
      <c r="Y135" s="15">
        <f t="shared" si="74"/>
        <v>0</v>
      </c>
      <c r="AB135" s="9">
        <v>4</v>
      </c>
      <c r="AC135" s="9"/>
      <c r="AD135" s="16"/>
      <c r="AE135" s="9"/>
      <c r="AF135" s="15">
        <f t="shared" si="75"/>
        <v>0</v>
      </c>
      <c r="AH135" s="9"/>
      <c r="AI135" s="16"/>
      <c r="AJ135" s="9"/>
      <c r="AK135" s="15">
        <f t="shared" si="76"/>
        <v>0</v>
      </c>
      <c r="AN135" s="9">
        <v>4</v>
      </c>
      <c r="AO135" s="9">
        <v>4.4000000000000004</v>
      </c>
      <c r="AP135" s="10" t="s">
        <v>1122</v>
      </c>
      <c r="AQ135" s="9">
        <v>3</v>
      </c>
      <c r="AR135" s="15">
        <f t="shared" si="77"/>
        <v>125</v>
      </c>
      <c r="AT135" s="9">
        <v>4.12</v>
      </c>
      <c r="AU135" s="12" t="s">
        <v>1131</v>
      </c>
      <c r="AV135" s="9">
        <v>3</v>
      </c>
      <c r="AW135" s="15">
        <f t="shared" si="78"/>
        <v>174</v>
      </c>
      <c r="AY135" s="9">
        <v>4</v>
      </c>
      <c r="AZ135" s="9"/>
      <c r="BA135" s="16"/>
      <c r="BB135" s="9"/>
      <c r="BC135" s="15">
        <f t="shared" si="79"/>
        <v>0</v>
      </c>
      <c r="BE135" s="9"/>
      <c r="BF135" s="16"/>
      <c r="BG135" s="9"/>
      <c r="BH135" s="15">
        <f t="shared" si="81"/>
        <v>0</v>
      </c>
      <c r="BK135" s="9">
        <v>4</v>
      </c>
      <c r="BL135" s="9"/>
      <c r="BM135" s="16"/>
      <c r="BN135" s="9"/>
      <c r="BO135" s="15">
        <f t="shared" si="80"/>
        <v>0</v>
      </c>
      <c r="BQ135" s="9"/>
      <c r="BR135" s="16"/>
      <c r="BS135" s="9"/>
      <c r="BT135" s="15">
        <f t="shared" si="82"/>
        <v>0</v>
      </c>
    </row>
    <row r="136" spans="1:72" ht="45" x14ac:dyDescent="0.25">
      <c r="A136" s="3"/>
      <c r="B136" s="7"/>
      <c r="C136" s="81">
        <v>129</v>
      </c>
      <c r="D136" s="9">
        <v>5</v>
      </c>
      <c r="E136" s="9"/>
      <c r="F136" s="16"/>
      <c r="G136" s="9"/>
      <c r="H136" s="15"/>
      <c r="I136" s="28"/>
      <c r="J136" s="9"/>
      <c r="K136" s="16"/>
      <c r="L136" s="9"/>
      <c r="M136" s="15"/>
      <c r="P136" s="9">
        <v>5</v>
      </c>
      <c r="Q136" s="9"/>
      <c r="R136" s="16"/>
      <c r="S136" s="9"/>
      <c r="T136" s="15">
        <f t="shared" si="73"/>
        <v>0</v>
      </c>
      <c r="V136" s="9"/>
      <c r="W136" s="16"/>
      <c r="X136" s="9"/>
      <c r="Y136" s="15">
        <f t="shared" si="74"/>
        <v>0</v>
      </c>
      <c r="AB136" s="9">
        <v>5</v>
      </c>
      <c r="AC136" s="9"/>
      <c r="AD136" s="16"/>
      <c r="AE136" s="9"/>
      <c r="AF136" s="15">
        <f t="shared" si="75"/>
        <v>0</v>
      </c>
      <c r="AH136" s="9"/>
      <c r="AI136" s="16"/>
      <c r="AJ136" s="9"/>
      <c r="AK136" s="15">
        <f t="shared" si="76"/>
        <v>0</v>
      </c>
      <c r="AN136" s="9">
        <v>5</v>
      </c>
      <c r="AO136" s="9">
        <v>4.5</v>
      </c>
      <c r="AP136" s="12" t="s">
        <v>1123</v>
      </c>
      <c r="AQ136" s="9">
        <v>2</v>
      </c>
      <c r="AR136" s="15">
        <f t="shared" si="77"/>
        <v>74</v>
      </c>
      <c r="AT136" s="9">
        <v>4.13</v>
      </c>
      <c r="AU136" s="24" t="s">
        <v>1132</v>
      </c>
      <c r="AV136" s="9">
        <v>2</v>
      </c>
      <c r="AW136" s="15">
        <f t="shared" si="78"/>
        <v>119</v>
      </c>
      <c r="AY136" s="9">
        <v>5</v>
      </c>
      <c r="AZ136" s="9"/>
      <c r="BA136" s="16"/>
      <c r="BB136" s="9"/>
      <c r="BC136" s="15">
        <f t="shared" si="79"/>
        <v>0</v>
      </c>
      <c r="BE136" s="9"/>
      <c r="BF136" s="16"/>
      <c r="BG136" s="9"/>
      <c r="BH136" s="15">
        <f t="shared" si="81"/>
        <v>0</v>
      </c>
      <c r="BK136" s="9">
        <v>5</v>
      </c>
      <c r="BL136" s="9"/>
      <c r="BM136" s="16"/>
      <c r="BN136" s="9"/>
      <c r="BO136" s="15">
        <f t="shared" si="80"/>
        <v>0</v>
      </c>
      <c r="BQ136" s="9"/>
      <c r="BR136" s="16"/>
      <c r="BS136" s="9"/>
      <c r="BT136" s="15">
        <f t="shared" si="82"/>
        <v>0</v>
      </c>
    </row>
    <row r="137" spans="1:72" ht="60" x14ac:dyDescent="0.25">
      <c r="A137" s="3"/>
      <c r="B137" s="7"/>
      <c r="C137" s="81">
        <v>130</v>
      </c>
      <c r="D137" s="9">
        <v>6</v>
      </c>
      <c r="E137" s="9"/>
      <c r="F137" s="16"/>
      <c r="G137" s="9"/>
      <c r="H137" s="15"/>
      <c r="I137" s="28"/>
      <c r="J137" s="9"/>
      <c r="K137" s="16"/>
      <c r="L137" s="9"/>
      <c r="M137" s="15"/>
      <c r="P137" s="9">
        <v>6</v>
      </c>
      <c r="Q137" s="9"/>
      <c r="R137" s="16"/>
      <c r="S137" s="9"/>
      <c r="T137" s="15">
        <f t="shared" si="73"/>
        <v>0</v>
      </c>
      <c r="V137" s="9"/>
      <c r="W137" s="16"/>
      <c r="X137" s="9"/>
      <c r="Y137" s="15">
        <f t="shared" si="74"/>
        <v>0</v>
      </c>
      <c r="AB137" s="9">
        <v>6</v>
      </c>
      <c r="AC137" s="9"/>
      <c r="AD137" s="16"/>
      <c r="AE137" s="9"/>
      <c r="AF137" s="15">
        <f t="shared" si="75"/>
        <v>0</v>
      </c>
      <c r="AH137" s="9"/>
      <c r="AI137" s="16"/>
      <c r="AJ137" s="9"/>
      <c r="AK137" s="15">
        <f t="shared" si="76"/>
        <v>0</v>
      </c>
      <c r="AN137" s="9">
        <v>6</v>
      </c>
      <c r="AO137" s="9">
        <v>4.5999999999999996</v>
      </c>
      <c r="AP137" s="12" t="s">
        <v>1124</v>
      </c>
      <c r="AQ137" s="9">
        <v>2</v>
      </c>
      <c r="AR137" s="15">
        <f t="shared" si="77"/>
        <v>129</v>
      </c>
      <c r="AT137" s="9">
        <v>4.1399999999999997</v>
      </c>
      <c r="AU137" s="25" t="s">
        <v>1130</v>
      </c>
      <c r="AV137" s="9">
        <v>2</v>
      </c>
      <c r="AW137" s="15">
        <f t="shared" si="78"/>
        <v>140</v>
      </c>
      <c r="AY137" s="9">
        <v>6</v>
      </c>
      <c r="AZ137" s="9"/>
      <c r="BA137" s="16"/>
      <c r="BB137" s="9"/>
      <c r="BC137" s="15">
        <f t="shared" si="79"/>
        <v>0</v>
      </c>
      <c r="BE137" s="9"/>
      <c r="BF137" s="16"/>
      <c r="BG137" s="9"/>
      <c r="BH137" s="15">
        <f t="shared" si="81"/>
        <v>0</v>
      </c>
      <c r="BK137" s="9">
        <v>6</v>
      </c>
      <c r="BL137" s="9"/>
      <c r="BM137" s="16"/>
      <c r="BN137" s="9"/>
      <c r="BO137" s="15">
        <f t="shared" si="80"/>
        <v>0</v>
      </c>
      <c r="BQ137" s="9"/>
      <c r="BR137" s="16"/>
      <c r="BS137" s="9"/>
      <c r="BT137" s="15">
        <f t="shared" si="82"/>
        <v>0</v>
      </c>
    </row>
    <row r="138" spans="1:72" ht="60" x14ac:dyDescent="0.25">
      <c r="A138" s="3"/>
      <c r="B138" s="7"/>
      <c r="C138" s="81">
        <v>131</v>
      </c>
      <c r="D138" s="9">
        <v>7</v>
      </c>
      <c r="E138" s="9"/>
      <c r="F138" s="16"/>
      <c r="G138" s="9"/>
      <c r="H138" s="15"/>
      <c r="I138" s="28"/>
      <c r="J138" s="9"/>
      <c r="K138" s="16"/>
      <c r="L138" s="9"/>
      <c r="M138" s="15"/>
      <c r="P138" s="9">
        <v>7</v>
      </c>
      <c r="Q138" s="9"/>
      <c r="R138" s="16"/>
      <c r="S138" s="9"/>
      <c r="T138" s="15">
        <f t="shared" si="73"/>
        <v>0</v>
      </c>
      <c r="V138" s="9"/>
      <c r="W138" s="16"/>
      <c r="X138" s="9"/>
      <c r="Y138" s="15">
        <f t="shared" si="74"/>
        <v>0</v>
      </c>
      <c r="AB138" s="9">
        <v>7</v>
      </c>
      <c r="AC138" s="9"/>
      <c r="AD138" s="16"/>
      <c r="AE138" s="9"/>
      <c r="AF138" s="15">
        <f t="shared" si="75"/>
        <v>0</v>
      </c>
      <c r="AH138" s="9"/>
      <c r="AI138" s="16"/>
      <c r="AJ138" s="9"/>
      <c r="AK138" s="15">
        <f t="shared" si="76"/>
        <v>0</v>
      </c>
      <c r="AN138" s="9">
        <v>7</v>
      </c>
      <c r="AO138" s="9">
        <v>4.7</v>
      </c>
      <c r="AP138" s="23" t="s">
        <v>1125</v>
      </c>
      <c r="AQ138" s="9">
        <v>2</v>
      </c>
      <c r="AR138" s="15">
        <f t="shared" si="77"/>
        <v>78</v>
      </c>
      <c r="AT138" s="9">
        <v>4.1500000000000004</v>
      </c>
      <c r="AU138" s="24" t="s">
        <v>1133</v>
      </c>
      <c r="AV138" s="9">
        <v>2</v>
      </c>
      <c r="AW138" s="15">
        <f t="shared" si="78"/>
        <v>160</v>
      </c>
      <c r="AY138" s="9">
        <v>7</v>
      </c>
      <c r="AZ138" s="9"/>
      <c r="BA138" s="16"/>
      <c r="BB138" s="9"/>
      <c r="BC138" s="15">
        <f t="shared" si="79"/>
        <v>0</v>
      </c>
      <c r="BE138" s="9"/>
      <c r="BF138" s="16"/>
      <c r="BG138" s="9"/>
      <c r="BH138" s="15">
        <f t="shared" si="81"/>
        <v>0</v>
      </c>
      <c r="BK138" s="9">
        <v>7</v>
      </c>
      <c r="BL138" s="9"/>
      <c r="BM138" s="16"/>
      <c r="BN138" s="9"/>
      <c r="BO138" s="15">
        <f t="shared" si="80"/>
        <v>0</v>
      </c>
      <c r="BQ138" s="9"/>
      <c r="BR138" s="16"/>
      <c r="BS138" s="9"/>
      <c r="BT138" s="15">
        <f t="shared" si="82"/>
        <v>0</v>
      </c>
    </row>
    <row r="139" spans="1:72" ht="45" x14ac:dyDescent="0.25">
      <c r="A139" s="3"/>
      <c r="B139" s="7"/>
      <c r="C139" s="81">
        <v>132</v>
      </c>
      <c r="D139" s="9">
        <v>8</v>
      </c>
      <c r="E139" s="9"/>
      <c r="F139" s="16"/>
      <c r="G139" s="9"/>
      <c r="H139" s="15"/>
      <c r="I139" s="28"/>
      <c r="J139" s="9"/>
      <c r="K139" s="16"/>
      <c r="L139" s="9"/>
      <c r="M139" s="15"/>
      <c r="P139" s="9">
        <v>8</v>
      </c>
      <c r="Q139" s="9"/>
      <c r="R139" s="16"/>
      <c r="S139" s="9"/>
      <c r="T139" s="15">
        <f t="shared" si="73"/>
        <v>0</v>
      </c>
      <c r="V139" s="9"/>
      <c r="W139" s="16"/>
      <c r="X139" s="9"/>
      <c r="Y139" s="15">
        <f t="shared" si="74"/>
        <v>0</v>
      </c>
      <c r="AB139" s="9">
        <v>8</v>
      </c>
      <c r="AC139" s="9"/>
      <c r="AD139" s="16"/>
      <c r="AE139" s="9"/>
      <c r="AF139" s="15">
        <f t="shared" si="75"/>
        <v>0</v>
      </c>
      <c r="AH139" s="9"/>
      <c r="AI139" s="16"/>
      <c r="AJ139" s="9"/>
      <c r="AK139" s="15">
        <f t="shared" si="76"/>
        <v>0</v>
      </c>
      <c r="AN139" s="9">
        <v>8</v>
      </c>
      <c r="AO139" s="9">
        <v>4.8</v>
      </c>
      <c r="AP139" s="24" t="s">
        <v>1126</v>
      </c>
      <c r="AQ139" s="9">
        <v>2</v>
      </c>
      <c r="AR139" s="15">
        <f t="shared" si="77"/>
        <v>97</v>
      </c>
      <c r="AT139" s="9">
        <v>4.16</v>
      </c>
      <c r="AU139" s="24" t="s">
        <v>1134</v>
      </c>
      <c r="AV139" s="9">
        <v>3</v>
      </c>
      <c r="AW139" s="15">
        <f t="shared" si="78"/>
        <v>153</v>
      </c>
      <c r="AY139" s="9">
        <v>8</v>
      </c>
      <c r="AZ139" s="9"/>
      <c r="BA139" s="16"/>
      <c r="BB139" s="9"/>
      <c r="BC139" s="15">
        <f t="shared" si="79"/>
        <v>0</v>
      </c>
      <c r="BE139" s="9"/>
      <c r="BF139" s="16"/>
      <c r="BG139" s="9"/>
      <c r="BH139" s="15">
        <f t="shared" si="81"/>
        <v>0</v>
      </c>
      <c r="BK139" s="9">
        <v>8</v>
      </c>
      <c r="BL139" s="9"/>
      <c r="BM139" s="16"/>
      <c r="BN139" s="9"/>
      <c r="BO139" s="15">
        <f t="shared" si="80"/>
        <v>0</v>
      </c>
      <c r="BQ139" s="9"/>
      <c r="BR139" s="16"/>
      <c r="BS139" s="9"/>
      <c r="BT139" s="15">
        <f t="shared" si="82"/>
        <v>0</v>
      </c>
    </row>
    <row r="140" spans="1:72" x14ac:dyDescent="0.25">
      <c r="A140" s="3"/>
      <c r="B140" s="7"/>
      <c r="C140" s="81">
        <v>133</v>
      </c>
      <c r="D140" s="9">
        <v>9</v>
      </c>
      <c r="E140" s="9"/>
      <c r="F140" s="16"/>
      <c r="G140" s="9"/>
      <c r="H140" s="15"/>
      <c r="I140" s="28"/>
      <c r="J140" s="9"/>
      <c r="K140" s="16"/>
      <c r="L140" s="9"/>
      <c r="M140" s="15"/>
      <c r="P140" s="9">
        <v>9</v>
      </c>
      <c r="Q140" s="9"/>
      <c r="R140" s="16"/>
      <c r="S140" s="9"/>
      <c r="T140" s="15">
        <f t="shared" si="73"/>
        <v>0</v>
      </c>
      <c r="V140" s="9"/>
      <c r="W140" s="16"/>
      <c r="X140" s="9"/>
      <c r="Y140" s="15">
        <f t="shared" si="74"/>
        <v>0</v>
      </c>
      <c r="AB140" s="9">
        <v>9</v>
      </c>
      <c r="AC140" s="9"/>
      <c r="AD140" s="16"/>
      <c r="AE140" s="9"/>
      <c r="AF140" s="15">
        <f t="shared" si="75"/>
        <v>0</v>
      </c>
      <c r="AH140" s="9"/>
      <c r="AI140" s="16"/>
      <c r="AJ140" s="9"/>
      <c r="AK140" s="15">
        <f t="shared" si="76"/>
        <v>0</v>
      </c>
      <c r="AN140" s="9">
        <v>9</v>
      </c>
      <c r="AO140" s="9"/>
      <c r="AP140" s="12"/>
      <c r="AQ140" s="9"/>
      <c r="AR140" s="15">
        <f t="shared" si="77"/>
        <v>0</v>
      </c>
      <c r="AT140" s="9"/>
      <c r="AU140" s="16"/>
      <c r="AV140" s="9"/>
      <c r="AW140" s="15"/>
      <c r="AY140" s="9">
        <v>9</v>
      </c>
      <c r="AZ140" s="9"/>
      <c r="BA140" s="16"/>
      <c r="BB140" s="9"/>
      <c r="BC140" s="15">
        <f t="shared" si="79"/>
        <v>0</v>
      </c>
      <c r="BE140" s="9"/>
      <c r="BF140" s="16"/>
      <c r="BG140" s="9"/>
      <c r="BH140" s="15">
        <f t="shared" si="81"/>
        <v>0</v>
      </c>
      <c r="BK140" s="9">
        <v>9</v>
      </c>
      <c r="BL140" s="9"/>
      <c r="BM140" s="16"/>
      <c r="BN140" s="9"/>
      <c r="BO140" s="15">
        <f t="shared" si="80"/>
        <v>0</v>
      </c>
      <c r="BQ140" s="9"/>
      <c r="BR140" s="16"/>
      <c r="BS140" s="9"/>
      <c r="BT140" s="15">
        <f t="shared" si="82"/>
        <v>0</v>
      </c>
    </row>
    <row r="141" spans="1:72" x14ac:dyDescent="0.25">
      <c r="A141" s="3"/>
      <c r="B141" s="7"/>
      <c r="C141" s="81">
        <v>134</v>
      </c>
      <c r="D141" s="9">
        <v>10</v>
      </c>
      <c r="E141" s="138"/>
      <c r="F141" s="138"/>
      <c r="G141" s="138"/>
      <c r="H141" s="138"/>
      <c r="I141" s="28"/>
      <c r="J141" s="138"/>
      <c r="K141" s="138"/>
      <c r="L141" s="138"/>
      <c r="M141" s="138"/>
      <c r="P141" s="9">
        <v>10</v>
      </c>
      <c r="Q141" s="9"/>
      <c r="R141" s="16"/>
      <c r="S141" s="9"/>
      <c r="T141" s="15">
        <f t="shared" si="73"/>
        <v>0</v>
      </c>
      <c r="V141" s="9"/>
      <c r="W141" s="16"/>
      <c r="X141" s="9"/>
      <c r="Y141" s="15">
        <f t="shared" si="74"/>
        <v>0</v>
      </c>
      <c r="AB141" s="9">
        <v>10</v>
      </c>
      <c r="AC141" s="9"/>
      <c r="AD141" s="16"/>
      <c r="AE141" s="9"/>
      <c r="AF141" s="15">
        <f t="shared" si="75"/>
        <v>0</v>
      </c>
      <c r="AH141" s="9"/>
      <c r="AI141" s="16"/>
      <c r="AJ141" s="9"/>
      <c r="AK141" s="15">
        <f t="shared" si="76"/>
        <v>0</v>
      </c>
      <c r="AN141" s="9">
        <v>10</v>
      </c>
      <c r="AO141" s="14"/>
      <c r="AP141" s="14"/>
      <c r="AQ141" s="14"/>
      <c r="AR141" s="15">
        <f t="shared" si="77"/>
        <v>0</v>
      </c>
      <c r="AT141" s="14"/>
      <c r="AU141" s="14"/>
      <c r="AV141" s="14"/>
      <c r="AW141" s="14"/>
      <c r="AY141" s="9">
        <v>10</v>
      </c>
      <c r="AZ141" s="9"/>
      <c r="BA141" s="16"/>
      <c r="BB141" s="9"/>
      <c r="BC141" s="15">
        <f t="shared" si="79"/>
        <v>0</v>
      </c>
      <c r="BE141" s="9"/>
      <c r="BF141" s="16"/>
      <c r="BG141" s="9"/>
      <c r="BH141" s="15">
        <f t="shared" si="81"/>
        <v>0</v>
      </c>
      <c r="BK141" s="9">
        <v>10</v>
      </c>
      <c r="BL141" s="9"/>
      <c r="BM141" s="16"/>
      <c r="BN141" s="9"/>
      <c r="BO141" s="15">
        <f t="shared" si="80"/>
        <v>0</v>
      </c>
      <c r="BQ141" s="9"/>
      <c r="BR141" s="16"/>
      <c r="BS141" s="9"/>
      <c r="BT141" s="15">
        <f t="shared" si="82"/>
        <v>0</v>
      </c>
    </row>
    <row r="142" spans="1:72" x14ac:dyDescent="0.25">
      <c r="A142" s="3"/>
      <c r="B142" s="7"/>
      <c r="C142" s="81">
        <v>135</v>
      </c>
      <c r="D142" s="9"/>
      <c r="E142" s="28"/>
      <c r="F142" s="28"/>
      <c r="G142" s="28"/>
      <c r="H142" s="28"/>
      <c r="I142" s="28"/>
      <c r="J142" s="28"/>
      <c r="K142" s="28"/>
      <c r="L142" s="28"/>
      <c r="M142" s="28"/>
      <c r="P142" s="19"/>
      <c r="AB142" s="19"/>
      <c r="AN142" s="19"/>
      <c r="AY142" s="19"/>
      <c r="BK142" s="19"/>
    </row>
    <row r="143" spans="1:72" ht="18.75" x14ac:dyDescent="0.3">
      <c r="A143" s="3"/>
      <c r="B143" s="7"/>
      <c r="C143" s="81">
        <v>136</v>
      </c>
      <c r="D143" s="9"/>
      <c r="E143" s="139" t="s">
        <v>54</v>
      </c>
      <c r="F143" s="135"/>
      <c r="G143" s="135"/>
      <c r="H143" s="135"/>
      <c r="I143" s="135"/>
      <c r="J143" s="135"/>
      <c r="K143" s="135"/>
      <c r="L143" s="135"/>
      <c r="M143" s="135"/>
      <c r="Q143" s="17" t="s">
        <v>54</v>
      </c>
      <c r="R143" s="17"/>
      <c r="S143" s="17"/>
      <c r="T143" s="17"/>
      <c r="U143" s="17"/>
      <c r="V143" s="17"/>
      <c r="W143" s="17"/>
      <c r="X143" s="17"/>
      <c r="Y143" s="17"/>
      <c r="AC143" s="17" t="s">
        <v>54</v>
      </c>
      <c r="AD143" s="17"/>
      <c r="AE143" s="17"/>
      <c r="AF143" s="17"/>
      <c r="AG143" s="17"/>
      <c r="AH143" s="17"/>
      <c r="AI143" s="17"/>
      <c r="AJ143" s="17"/>
      <c r="AK143" s="17"/>
      <c r="AO143" s="17" t="s">
        <v>54</v>
      </c>
      <c r="AP143" s="17"/>
      <c r="AQ143" s="17"/>
      <c r="AR143" s="17"/>
      <c r="AS143" s="17"/>
      <c r="AT143" s="17"/>
      <c r="AU143" s="17"/>
      <c r="AV143" s="17"/>
      <c r="AW143" s="17"/>
      <c r="AZ143" s="17" t="s">
        <v>54</v>
      </c>
      <c r="BA143" s="17"/>
      <c r="BB143" s="17"/>
      <c r="BC143" s="17"/>
      <c r="BD143" s="17"/>
      <c r="BE143" s="17"/>
      <c r="BF143" s="17"/>
      <c r="BG143" s="17"/>
      <c r="BH143" s="17"/>
      <c r="BL143" s="17" t="s">
        <v>54</v>
      </c>
      <c r="BM143" s="17"/>
      <c r="BN143" s="17"/>
      <c r="BO143" s="17"/>
      <c r="BP143" s="17"/>
      <c r="BQ143" s="17"/>
      <c r="BR143" s="17"/>
      <c r="BS143" s="17"/>
      <c r="BT143" s="17"/>
    </row>
    <row r="144" spans="1:72" x14ac:dyDescent="0.25">
      <c r="A144" s="3"/>
      <c r="B144" s="7"/>
      <c r="C144" s="81">
        <v>137</v>
      </c>
      <c r="D144" s="9"/>
      <c r="E144" s="28"/>
      <c r="F144" s="28"/>
      <c r="G144" s="28"/>
      <c r="H144" s="28"/>
      <c r="I144" s="28"/>
      <c r="J144" s="28"/>
      <c r="K144" s="28"/>
      <c r="L144" s="28"/>
      <c r="M144" s="28"/>
    </row>
    <row r="145" spans="1:72" ht="15" customHeight="1" x14ac:dyDescent="0.25">
      <c r="A145" s="3"/>
      <c r="B145" s="7"/>
      <c r="C145" s="81">
        <v>138</v>
      </c>
      <c r="D145" s="31" t="s">
        <v>66</v>
      </c>
      <c r="E145" s="31" t="s">
        <v>1211</v>
      </c>
      <c r="F145" s="33" t="s">
        <v>1212</v>
      </c>
      <c r="G145" s="29" t="s">
        <v>673</v>
      </c>
      <c r="H145" s="31" t="s">
        <v>683</v>
      </c>
      <c r="I145" s="28"/>
      <c r="J145" s="31" t="s">
        <v>1211</v>
      </c>
      <c r="K145" s="33" t="s">
        <v>1212</v>
      </c>
      <c r="L145" s="29" t="s">
        <v>673</v>
      </c>
      <c r="M145" s="31" t="s">
        <v>683</v>
      </c>
      <c r="P145" s="31" t="s">
        <v>66</v>
      </c>
      <c r="Q145" s="31" t="s">
        <v>1211</v>
      </c>
      <c r="R145" s="33" t="s">
        <v>1212</v>
      </c>
      <c r="S145" s="29" t="s">
        <v>673</v>
      </c>
      <c r="T145" s="31" t="s">
        <v>683</v>
      </c>
      <c r="V145" s="31" t="s">
        <v>1211</v>
      </c>
      <c r="W145" s="33" t="s">
        <v>1212</v>
      </c>
      <c r="X145" s="29" t="s">
        <v>673</v>
      </c>
      <c r="Y145" s="31" t="s">
        <v>683</v>
      </c>
      <c r="AB145" s="31" t="s">
        <v>66</v>
      </c>
      <c r="AC145" s="31" t="s">
        <v>1211</v>
      </c>
      <c r="AD145" s="33" t="s">
        <v>1212</v>
      </c>
      <c r="AE145" s="29" t="s">
        <v>673</v>
      </c>
      <c r="AF145" s="31" t="s">
        <v>683</v>
      </c>
      <c r="AH145" s="31" t="s">
        <v>1211</v>
      </c>
      <c r="AI145" s="33" t="s">
        <v>1212</v>
      </c>
      <c r="AJ145" s="29" t="s">
        <v>673</v>
      </c>
      <c r="AK145" s="31" t="s">
        <v>683</v>
      </c>
      <c r="AN145" s="31" t="s">
        <v>66</v>
      </c>
      <c r="AO145" s="31" t="s">
        <v>1211</v>
      </c>
      <c r="AP145" s="33" t="s">
        <v>1212</v>
      </c>
      <c r="AQ145" s="29" t="s">
        <v>673</v>
      </c>
      <c r="AR145" s="31" t="s">
        <v>683</v>
      </c>
      <c r="AT145" s="31" t="s">
        <v>1211</v>
      </c>
      <c r="AU145" s="33" t="s">
        <v>1212</v>
      </c>
      <c r="AV145" s="29" t="s">
        <v>673</v>
      </c>
      <c r="AW145" s="31" t="s">
        <v>683</v>
      </c>
      <c r="AY145" s="31" t="s">
        <v>66</v>
      </c>
      <c r="AZ145" s="31" t="s">
        <v>1211</v>
      </c>
      <c r="BA145" s="33" t="s">
        <v>1212</v>
      </c>
      <c r="BB145" s="29" t="s">
        <v>673</v>
      </c>
      <c r="BC145" s="31" t="s">
        <v>683</v>
      </c>
      <c r="BE145" s="31" t="s">
        <v>1211</v>
      </c>
      <c r="BF145" s="33" t="s">
        <v>1212</v>
      </c>
      <c r="BG145" s="29" t="s">
        <v>673</v>
      </c>
      <c r="BH145" s="31" t="s">
        <v>683</v>
      </c>
      <c r="BK145" s="31" t="s">
        <v>66</v>
      </c>
      <c r="BL145" s="31" t="s">
        <v>1211</v>
      </c>
      <c r="BM145" s="33" t="s">
        <v>1212</v>
      </c>
      <c r="BN145" s="29" t="s">
        <v>673</v>
      </c>
      <c r="BO145" s="31" t="s">
        <v>683</v>
      </c>
      <c r="BQ145" s="31" t="s">
        <v>1211</v>
      </c>
      <c r="BR145" s="33" t="s">
        <v>1212</v>
      </c>
      <c r="BS145" s="29" t="s">
        <v>673</v>
      </c>
      <c r="BT145" s="31" t="s">
        <v>683</v>
      </c>
    </row>
    <row r="146" spans="1:72" x14ac:dyDescent="0.25">
      <c r="A146" s="3"/>
      <c r="B146" s="7"/>
      <c r="C146" s="81">
        <v>139</v>
      </c>
      <c r="D146" s="32"/>
      <c r="E146" s="32"/>
      <c r="F146" s="33"/>
      <c r="G146" s="30"/>
      <c r="H146" s="32"/>
      <c r="I146" s="28"/>
      <c r="J146" s="32"/>
      <c r="K146" s="33"/>
      <c r="L146" s="30"/>
      <c r="M146" s="32"/>
      <c r="P146" s="32"/>
      <c r="Q146" s="32"/>
      <c r="R146" s="33"/>
      <c r="S146" s="30"/>
      <c r="T146" s="32"/>
      <c r="V146" s="32"/>
      <c r="W146" s="33"/>
      <c r="X146" s="30"/>
      <c r="Y146" s="32"/>
      <c r="AB146" s="32"/>
      <c r="AC146" s="32"/>
      <c r="AD146" s="33"/>
      <c r="AE146" s="30"/>
      <c r="AF146" s="32"/>
      <c r="AH146" s="32"/>
      <c r="AI146" s="33"/>
      <c r="AJ146" s="30"/>
      <c r="AK146" s="32"/>
      <c r="AN146" s="32"/>
      <c r="AO146" s="32"/>
      <c r="AP146" s="33"/>
      <c r="AQ146" s="30"/>
      <c r="AR146" s="32"/>
      <c r="AT146" s="32"/>
      <c r="AU146" s="33"/>
      <c r="AV146" s="30"/>
      <c r="AW146" s="32"/>
      <c r="AY146" s="32"/>
      <c r="AZ146" s="32"/>
      <c r="BA146" s="33"/>
      <c r="BB146" s="30"/>
      <c r="BC146" s="32"/>
      <c r="BE146" s="32"/>
      <c r="BF146" s="33"/>
      <c r="BG146" s="30"/>
      <c r="BH146" s="32"/>
      <c r="BK146" s="32"/>
      <c r="BL146" s="32"/>
      <c r="BM146" s="33"/>
      <c r="BN146" s="30"/>
      <c r="BO146" s="32"/>
      <c r="BQ146" s="32"/>
      <c r="BR146" s="33"/>
      <c r="BS146" s="30"/>
      <c r="BT146" s="32"/>
    </row>
    <row r="147" spans="1:72" ht="60" x14ac:dyDescent="0.25">
      <c r="A147" s="3"/>
      <c r="B147" s="7"/>
      <c r="C147" s="81">
        <v>140</v>
      </c>
      <c r="D147" s="9">
        <v>1</v>
      </c>
      <c r="E147" s="9">
        <v>4.0999999999999996</v>
      </c>
      <c r="F147" s="16" t="s">
        <v>1013</v>
      </c>
      <c r="G147" s="9">
        <v>12</v>
      </c>
      <c r="H147" s="15">
        <f>LEN(F147)</f>
        <v>178</v>
      </c>
      <c r="I147" s="28"/>
      <c r="J147" s="9">
        <v>4.3</v>
      </c>
      <c r="K147" s="16" t="s">
        <v>1207</v>
      </c>
      <c r="L147" s="9">
        <v>12</v>
      </c>
      <c r="M147" s="15">
        <f>LEN(K147)</f>
        <v>142</v>
      </c>
      <c r="P147" s="9">
        <v>1</v>
      </c>
      <c r="Q147" s="9"/>
      <c r="R147" s="16" t="s">
        <v>698</v>
      </c>
      <c r="S147" s="9" t="s">
        <v>699</v>
      </c>
      <c r="T147" s="15">
        <f t="shared" ref="T147:T156" si="83">LEN(R147)</f>
        <v>8</v>
      </c>
      <c r="V147" s="9"/>
      <c r="W147" s="16"/>
      <c r="X147" s="9"/>
      <c r="Y147" s="15">
        <f t="shared" ref="Y147:Y156" si="84">LEN(W147)</f>
        <v>0</v>
      </c>
      <c r="AB147" s="9">
        <v>1</v>
      </c>
      <c r="AC147" s="9"/>
      <c r="AD147" s="16"/>
      <c r="AE147" s="9"/>
      <c r="AF147" s="15">
        <f t="shared" ref="AF147:AF156" si="85">LEN(AD147)</f>
        <v>0</v>
      </c>
      <c r="AH147" s="9"/>
      <c r="AI147" s="16"/>
      <c r="AJ147" s="9"/>
      <c r="AK147" s="15">
        <f t="shared" ref="AK147:AK156" si="86">LEN(AI147)</f>
        <v>0</v>
      </c>
      <c r="AN147" s="9">
        <v>1</v>
      </c>
      <c r="AO147" s="9">
        <v>4.0999999999999996</v>
      </c>
      <c r="AP147" s="16" t="s">
        <v>1135</v>
      </c>
      <c r="AQ147" s="9">
        <v>12</v>
      </c>
      <c r="AR147" s="15">
        <f>LEN(AP147)</f>
        <v>138</v>
      </c>
      <c r="AT147" s="9">
        <v>4.3</v>
      </c>
      <c r="AU147" s="16" t="s">
        <v>1138</v>
      </c>
      <c r="AV147" s="9">
        <v>12</v>
      </c>
      <c r="AW147" s="15">
        <f>LEN(AU147)</f>
        <v>152</v>
      </c>
      <c r="AY147" s="9">
        <v>1</v>
      </c>
      <c r="AZ147" s="9"/>
      <c r="BA147" s="16"/>
      <c r="BB147" s="9"/>
      <c r="BC147" s="15">
        <f t="shared" ref="BC147:BC156" si="87">LEN(BA147)</f>
        <v>0</v>
      </c>
      <c r="BE147" s="9"/>
      <c r="BF147" s="16"/>
      <c r="BG147" s="9"/>
      <c r="BH147" s="15">
        <f>LEN(BF147)</f>
        <v>0</v>
      </c>
      <c r="BK147" s="9">
        <v>1</v>
      </c>
      <c r="BL147" s="9"/>
      <c r="BM147" s="16"/>
      <c r="BN147" s="9"/>
      <c r="BO147" s="15">
        <f t="shared" ref="BO147:BO156" si="88">LEN(BM147)</f>
        <v>0</v>
      </c>
      <c r="BQ147" s="9"/>
      <c r="BR147" s="16"/>
      <c r="BS147" s="9"/>
      <c r="BT147" s="15">
        <f>LEN(BR147)</f>
        <v>0</v>
      </c>
    </row>
    <row r="148" spans="1:72" ht="75" x14ac:dyDescent="0.25">
      <c r="A148" s="3"/>
      <c r="B148" s="7"/>
      <c r="C148" s="81">
        <v>141</v>
      </c>
      <c r="D148" s="9">
        <v>2</v>
      </c>
      <c r="E148" s="9">
        <v>4.2</v>
      </c>
      <c r="F148" s="16" t="s">
        <v>1014</v>
      </c>
      <c r="G148" s="9">
        <v>6</v>
      </c>
      <c r="H148" s="15">
        <f>LEN(F148)</f>
        <v>192</v>
      </c>
      <c r="I148" s="28"/>
      <c r="J148" s="9">
        <v>4.4000000000000004</v>
      </c>
      <c r="K148" s="16" t="s">
        <v>1015</v>
      </c>
      <c r="L148" s="9">
        <v>6</v>
      </c>
      <c r="M148" s="15">
        <f>LEN(K148)</f>
        <v>121</v>
      </c>
      <c r="P148" s="9">
        <v>2</v>
      </c>
      <c r="Q148" s="9"/>
      <c r="R148" s="16" t="s">
        <v>702</v>
      </c>
      <c r="S148" s="9" t="s">
        <v>700</v>
      </c>
      <c r="T148" s="15">
        <f t="shared" si="83"/>
        <v>8</v>
      </c>
      <c r="V148" s="9"/>
      <c r="W148" s="16"/>
      <c r="X148" s="9"/>
      <c r="Y148" s="15">
        <f t="shared" si="84"/>
        <v>0</v>
      </c>
      <c r="AB148" s="9">
        <v>2</v>
      </c>
      <c r="AC148" s="9"/>
      <c r="AD148" s="16"/>
      <c r="AE148" s="9"/>
      <c r="AF148" s="15">
        <f t="shared" si="85"/>
        <v>0</v>
      </c>
      <c r="AH148" s="9"/>
      <c r="AI148" s="16"/>
      <c r="AJ148" s="9"/>
      <c r="AK148" s="15">
        <f t="shared" si="86"/>
        <v>0</v>
      </c>
      <c r="AN148" s="9">
        <v>2</v>
      </c>
      <c r="AO148" s="9">
        <v>4.2</v>
      </c>
      <c r="AP148" s="10" t="s">
        <v>1136</v>
      </c>
      <c r="AQ148" s="9">
        <v>6</v>
      </c>
      <c r="AR148" s="15">
        <f>LEN(AP148)</f>
        <v>211</v>
      </c>
      <c r="AT148" s="9">
        <v>4.4000000000000004</v>
      </c>
      <c r="AU148" s="16" t="s">
        <v>1137</v>
      </c>
      <c r="AV148" s="9">
        <v>6</v>
      </c>
      <c r="AW148" s="15">
        <f>LEN(AU148)</f>
        <v>172</v>
      </c>
      <c r="AY148" s="9">
        <v>2</v>
      </c>
      <c r="AZ148" s="9"/>
      <c r="BA148" s="16"/>
      <c r="BB148" s="9"/>
      <c r="BC148" s="15">
        <f t="shared" si="87"/>
        <v>0</v>
      </c>
      <c r="BE148" s="9"/>
      <c r="BF148" s="16"/>
      <c r="BG148" s="9"/>
      <c r="BH148" s="15">
        <f t="shared" ref="BH148:BH156" si="89">LEN(BF148)</f>
        <v>0</v>
      </c>
      <c r="BK148" s="9">
        <v>2</v>
      </c>
      <c r="BL148" s="9"/>
      <c r="BM148" s="16"/>
      <c r="BN148" s="9"/>
      <c r="BO148" s="15">
        <f t="shared" si="88"/>
        <v>0</v>
      </c>
      <c r="BQ148" s="9"/>
      <c r="BR148" s="16"/>
      <c r="BS148" s="9"/>
      <c r="BT148" s="15">
        <f t="shared" ref="BT148:BT156" si="90">LEN(BR148)</f>
        <v>0</v>
      </c>
    </row>
    <row r="149" spans="1:72" x14ac:dyDescent="0.25">
      <c r="A149" s="3"/>
      <c r="B149" s="7"/>
      <c r="C149" s="81">
        <v>142</v>
      </c>
      <c r="D149" s="9">
        <v>3</v>
      </c>
      <c r="E149" s="9"/>
      <c r="F149" s="16"/>
      <c r="G149" s="9"/>
      <c r="H149" s="15"/>
      <c r="I149" s="28"/>
      <c r="J149" s="9"/>
      <c r="K149" s="16"/>
      <c r="L149" s="9"/>
      <c r="M149" s="15"/>
      <c r="P149" s="9">
        <v>3</v>
      </c>
      <c r="Q149" s="9"/>
      <c r="R149" s="16" t="s">
        <v>672</v>
      </c>
      <c r="S149" s="9" t="s">
        <v>701</v>
      </c>
      <c r="T149" s="15">
        <f t="shared" si="83"/>
        <v>8</v>
      </c>
      <c r="V149" s="9"/>
      <c r="W149" s="16"/>
      <c r="X149" s="9"/>
      <c r="Y149" s="15">
        <f t="shared" si="84"/>
        <v>0</v>
      </c>
      <c r="AB149" s="9">
        <v>3</v>
      </c>
      <c r="AC149" s="9"/>
      <c r="AD149" s="16"/>
      <c r="AE149" s="9"/>
      <c r="AF149" s="15">
        <f t="shared" si="85"/>
        <v>0</v>
      </c>
      <c r="AH149" s="9"/>
      <c r="AI149" s="16"/>
      <c r="AJ149" s="9"/>
      <c r="AK149" s="15">
        <f t="shared" si="86"/>
        <v>0</v>
      </c>
      <c r="AN149" s="9">
        <v>3</v>
      </c>
      <c r="AO149" s="9"/>
      <c r="AP149" s="16"/>
      <c r="AQ149" s="9"/>
      <c r="AR149" s="15"/>
      <c r="AT149" s="9"/>
      <c r="AU149" s="16"/>
      <c r="AV149" s="9"/>
      <c r="AW149" s="15"/>
      <c r="AY149" s="9">
        <v>3</v>
      </c>
      <c r="AZ149" s="9"/>
      <c r="BA149" s="16"/>
      <c r="BB149" s="9"/>
      <c r="BC149" s="15">
        <f t="shared" si="87"/>
        <v>0</v>
      </c>
      <c r="BE149" s="9"/>
      <c r="BF149" s="16"/>
      <c r="BG149" s="9"/>
      <c r="BH149" s="15">
        <f t="shared" si="89"/>
        <v>0</v>
      </c>
      <c r="BK149" s="9">
        <v>3</v>
      </c>
      <c r="BL149" s="9"/>
      <c r="BM149" s="16"/>
      <c r="BN149" s="9"/>
      <c r="BO149" s="15">
        <f t="shared" si="88"/>
        <v>0</v>
      </c>
      <c r="BQ149" s="9"/>
      <c r="BR149" s="16"/>
      <c r="BS149" s="9"/>
      <c r="BT149" s="15">
        <f t="shared" si="90"/>
        <v>0</v>
      </c>
    </row>
    <row r="150" spans="1:72" x14ac:dyDescent="0.25">
      <c r="A150" s="3"/>
      <c r="B150" s="7"/>
      <c r="C150" s="81">
        <v>143</v>
      </c>
      <c r="D150" s="9">
        <v>4</v>
      </c>
      <c r="E150" s="9"/>
      <c r="F150" s="16"/>
      <c r="G150" s="9"/>
      <c r="H150" s="15"/>
      <c r="I150" s="28"/>
      <c r="J150" s="9"/>
      <c r="K150" s="16"/>
      <c r="L150" s="9"/>
      <c r="M150" s="15"/>
      <c r="P150" s="9">
        <v>4</v>
      </c>
      <c r="Q150" s="9"/>
      <c r="R150" s="16"/>
      <c r="S150" s="9"/>
      <c r="T150" s="15">
        <f t="shared" si="83"/>
        <v>0</v>
      </c>
      <c r="V150" s="9"/>
      <c r="W150" s="16"/>
      <c r="X150" s="9"/>
      <c r="Y150" s="15">
        <f t="shared" si="84"/>
        <v>0</v>
      </c>
      <c r="AB150" s="9">
        <v>4</v>
      </c>
      <c r="AC150" s="9"/>
      <c r="AD150" s="16"/>
      <c r="AE150" s="9"/>
      <c r="AF150" s="15">
        <f t="shared" si="85"/>
        <v>0</v>
      </c>
      <c r="AH150" s="9"/>
      <c r="AI150" s="16"/>
      <c r="AJ150" s="9"/>
      <c r="AK150" s="15">
        <f t="shared" si="86"/>
        <v>0</v>
      </c>
      <c r="AN150" s="9">
        <v>4</v>
      </c>
      <c r="AO150" s="9"/>
      <c r="AP150" s="16"/>
      <c r="AQ150" s="9"/>
      <c r="AR150" s="15"/>
      <c r="AT150" s="9"/>
      <c r="AU150" s="16"/>
      <c r="AV150" s="9"/>
      <c r="AW150" s="15"/>
      <c r="AY150" s="9">
        <v>4</v>
      </c>
      <c r="AZ150" s="9"/>
      <c r="BA150" s="16"/>
      <c r="BB150" s="9"/>
      <c r="BC150" s="15">
        <f t="shared" si="87"/>
        <v>0</v>
      </c>
      <c r="BE150" s="9"/>
      <c r="BF150" s="16"/>
      <c r="BG150" s="9"/>
      <c r="BH150" s="15">
        <f t="shared" si="89"/>
        <v>0</v>
      </c>
      <c r="BK150" s="9">
        <v>4</v>
      </c>
      <c r="BL150" s="9"/>
      <c r="BM150" s="16"/>
      <c r="BN150" s="9"/>
      <c r="BO150" s="15">
        <f t="shared" si="88"/>
        <v>0</v>
      </c>
      <c r="BQ150" s="9"/>
      <c r="BR150" s="16"/>
      <c r="BS150" s="9"/>
      <c r="BT150" s="15">
        <f t="shared" si="90"/>
        <v>0</v>
      </c>
    </row>
    <row r="151" spans="1:72" x14ac:dyDescent="0.25">
      <c r="A151" s="3"/>
      <c r="B151" s="7"/>
      <c r="C151" s="81">
        <v>144</v>
      </c>
      <c r="D151" s="9">
        <v>5</v>
      </c>
      <c r="E151" s="9"/>
      <c r="F151" s="16"/>
      <c r="G151" s="9"/>
      <c r="H151" s="15"/>
      <c r="I151" s="28"/>
      <c r="J151" s="9"/>
      <c r="K151" s="16"/>
      <c r="L151" s="9"/>
      <c r="M151" s="15"/>
      <c r="P151" s="9">
        <v>5</v>
      </c>
      <c r="Q151" s="9"/>
      <c r="R151" s="16"/>
      <c r="S151" s="9"/>
      <c r="T151" s="15">
        <f t="shared" si="83"/>
        <v>0</v>
      </c>
      <c r="V151" s="9"/>
      <c r="W151" s="16"/>
      <c r="X151" s="9"/>
      <c r="Y151" s="15">
        <f t="shared" si="84"/>
        <v>0</v>
      </c>
      <c r="AB151" s="9">
        <v>5</v>
      </c>
      <c r="AC151" s="9"/>
      <c r="AD151" s="16"/>
      <c r="AE151" s="9"/>
      <c r="AF151" s="15">
        <f t="shared" si="85"/>
        <v>0</v>
      </c>
      <c r="AH151" s="9"/>
      <c r="AI151" s="16"/>
      <c r="AJ151" s="9"/>
      <c r="AK151" s="15">
        <f t="shared" si="86"/>
        <v>0</v>
      </c>
      <c r="AN151" s="9">
        <v>5</v>
      </c>
      <c r="AO151" s="9"/>
      <c r="AP151" s="12"/>
      <c r="AQ151" s="9"/>
      <c r="AR151" s="15"/>
      <c r="AT151" s="9"/>
      <c r="AU151" s="16"/>
      <c r="AV151" s="9"/>
      <c r="AW151" s="15"/>
      <c r="AY151" s="9">
        <v>5</v>
      </c>
      <c r="AZ151" s="9"/>
      <c r="BA151" s="16"/>
      <c r="BB151" s="9"/>
      <c r="BC151" s="15">
        <f t="shared" si="87"/>
        <v>0</v>
      </c>
      <c r="BE151" s="9"/>
      <c r="BF151" s="16"/>
      <c r="BG151" s="9"/>
      <c r="BH151" s="15">
        <f t="shared" si="89"/>
        <v>0</v>
      </c>
      <c r="BK151" s="9">
        <v>5</v>
      </c>
      <c r="BL151" s="9"/>
      <c r="BM151" s="16"/>
      <c r="BN151" s="9"/>
      <c r="BO151" s="15">
        <f t="shared" si="88"/>
        <v>0</v>
      </c>
      <c r="BQ151" s="9"/>
      <c r="BR151" s="16"/>
      <c r="BS151" s="9"/>
      <c r="BT151" s="15">
        <f t="shared" si="90"/>
        <v>0</v>
      </c>
    </row>
    <row r="152" spans="1:72" x14ac:dyDescent="0.25">
      <c r="A152" s="3"/>
      <c r="B152" s="7"/>
      <c r="C152" s="81">
        <v>145</v>
      </c>
      <c r="D152" s="9">
        <v>6</v>
      </c>
      <c r="E152" s="9"/>
      <c r="F152" s="16"/>
      <c r="G152" s="9"/>
      <c r="H152" s="15"/>
      <c r="I152" s="28"/>
      <c r="J152" s="9"/>
      <c r="K152" s="16"/>
      <c r="L152" s="9"/>
      <c r="M152" s="15"/>
      <c r="P152" s="9">
        <v>6</v>
      </c>
      <c r="Q152" s="9"/>
      <c r="R152" s="16"/>
      <c r="S152" s="9"/>
      <c r="T152" s="15">
        <f t="shared" si="83"/>
        <v>0</v>
      </c>
      <c r="V152" s="9"/>
      <c r="W152" s="16"/>
      <c r="X152" s="9"/>
      <c r="Y152" s="15">
        <f t="shared" si="84"/>
        <v>0</v>
      </c>
      <c r="AB152" s="9">
        <v>6</v>
      </c>
      <c r="AC152" s="9"/>
      <c r="AD152" s="16"/>
      <c r="AE152" s="9"/>
      <c r="AF152" s="15">
        <f t="shared" si="85"/>
        <v>0</v>
      </c>
      <c r="AH152" s="9"/>
      <c r="AI152" s="16"/>
      <c r="AJ152" s="9"/>
      <c r="AK152" s="15">
        <f t="shared" si="86"/>
        <v>0</v>
      </c>
      <c r="AN152" s="9">
        <v>6</v>
      </c>
      <c r="AO152" s="9"/>
      <c r="AP152" s="12"/>
      <c r="AQ152" s="9"/>
      <c r="AR152" s="15"/>
      <c r="AT152" s="9"/>
      <c r="AU152" s="16"/>
      <c r="AV152" s="9"/>
      <c r="AW152" s="15"/>
      <c r="AY152" s="9">
        <v>6</v>
      </c>
      <c r="AZ152" s="9"/>
      <c r="BA152" s="16"/>
      <c r="BB152" s="9"/>
      <c r="BC152" s="15">
        <f t="shared" si="87"/>
        <v>0</v>
      </c>
      <c r="BE152" s="9"/>
      <c r="BF152" s="16"/>
      <c r="BG152" s="9"/>
      <c r="BH152" s="15">
        <f t="shared" si="89"/>
        <v>0</v>
      </c>
      <c r="BK152" s="9">
        <v>6</v>
      </c>
      <c r="BL152" s="9"/>
      <c r="BM152" s="16"/>
      <c r="BN152" s="9"/>
      <c r="BO152" s="15">
        <f t="shared" si="88"/>
        <v>0</v>
      </c>
      <c r="BQ152" s="9"/>
      <c r="BR152" s="16"/>
      <c r="BS152" s="9"/>
      <c r="BT152" s="15">
        <f t="shared" si="90"/>
        <v>0</v>
      </c>
    </row>
    <row r="153" spans="1:72" x14ac:dyDescent="0.25">
      <c r="A153" s="3"/>
      <c r="B153" s="7"/>
      <c r="C153" s="81">
        <v>146</v>
      </c>
      <c r="D153" s="9">
        <v>7</v>
      </c>
      <c r="E153" s="9"/>
      <c r="F153" s="16"/>
      <c r="G153" s="9"/>
      <c r="H153" s="15"/>
      <c r="I153" s="28"/>
      <c r="J153" s="9"/>
      <c r="K153" s="16"/>
      <c r="L153" s="9"/>
      <c r="M153" s="15"/>
      <c r="P153" s="9">
        <v>7</v>
      </c>
      <c r="Q153" s="9"/>
      <c r="R153" s="16"/>
      <c r="S153" s="9"/>
      <c r="T153" s="15">
        <f t="shared" si="83"/>
        <v>0</v>
      </c>
      <c r="V153" s="9"/>
      <c r="W153" s="16"/>
      <c r="X153" s="9"/>
      <c r="Y153" s="15">
        <f t="shared" si="84"/>
        <v>0</v>
      </c>
      <c r="AB153" s="9">
        <v>7</v>
      </c>
      <c r="AC153" s="9"/>
      <c r="AD153" s="16"/>
      <c r="AE153" s="9"/>
      <c r="AF153" s="15">
        <f t="shared" si="85"/>
        <v>0</v>
      </c>
      <c r="AH153" s="9"/>
      <c r="AI153" s="16"/>
      <c r="AJ153" s="9"/>
      <c r="AK153" s="15">
        <f t="shared" si="86"/>
        <v>0</v>
      </c>
      <c r="AN153" s="9">
        <v>7</v>
      </c>
      <c r="AO153" s="9"/>
      <c r="AP153" s="12"/>
      <c r="AQ153" s="9"/>
      <c r="AR153" s="15"/>
      <c r="AT153" s="9"/>
      <c r="AU153" s="16"/>
      <c r="AV153" s="9"/>
      <c r="AW153" s="15"/>
      <c r="AY153" s="9">
        <v>7</v>
      </c>
      <c r="AZ153" s="9"/>
      <c r="BA153" s="16"/>
      <c r="BB153" s="9"/>
      <c r="BC153" s="15">
        <f t="shared" si="87"/>
        <v>0</v>
      </c>
      <c r="BE153" s="9"/>
      <c r="BF153" s="16"/>
      <c r="BG153" s="9"/>
      <c r="BH153" s="15">
        <f t="shared" si="89"/>
        <v>0</v>
      </c>
      <c r="BK153" s="9">
        <v>7</v>
      </c>
      <c r="BL153" s="9"/>
      <c r="BM153" s="16"/>
      <c r="BN153" s="9"/>
      <c r="BO153" s="15">
        <f t="shared" si="88"/>
        <v>0</v>
      </c>
      <c r="BQ153" s="9"/>
      <c r="BR153" s="16"/>
      <c r="BS153" s="9"/>
      <c r="BT153" s="15">
        <f t="shared" si="90"/>
        <v>0</v>
      </c>
    </row>
    <row r="154" spans="1:72" x14ac:dyDescent="0.25">
      <c r="A154" s="3"/>
      <c r="B154" s="7"/>
      <c r="C154" s="81">
        <v>147</v>
      </c>
      <c r="D154" s="9">
        <v>8</v>
      </c>
      <c r="E154" s="9"/>
      <c r="F154" s="16"/>
      <c r="G154" s="9"/>
      <c r="H154" s="15"/>
      <c r="I154" s="28"/>
      <c r="J154" s="9"/>
      <c r="K154" s="16"/>
      <c r="L154" s="9"/>
      <c r="M154" s="15"/>
      <c r="P154" s="9">
        <v>8</v>
      </c>
      <c r="Q154" s="9"/>
      <c r="R154" s="16"/>
      <c r="S154" s="9"/>
      <c r="T154" s="15">
        <f t="shared" si="83"/>
        <v>0</v>
      </c>
      <c r="V154" s="9"/>
      <c r="W154" s="16"/>
      <c r="X154" s="9"/>
      <c r="Y154" s="15">
        <f t="shared" si="84"/>
        <v>0</v>
      </c>
      <c r="AB154" s="9">
        <v>8</v>
      </c>
      <c r="AC154" s="9"/>
      <c r="AD154" s="16"/>
      <c r="AE154" s="9"/>
      <c r="AF154" s="15">
        <f t="shared" si="85"/>
        <v>0</v>
      </c>
      <c r="AH154" s="9"/>
      <c r="AI154" s="16"/>
      <c r="AJ154" s="9"/>
      <c r="AK154" s="15">
        <f t="shared" si="86"/>
        <v>0</v>
      </c>
      <c r="AN154" s="9">
        <v>8</v>
      </c>
      <c r="AO154" s="9"/>
      <c r="AP154" s="12"/>
      <c r="AQ154" s="9"/>
      <c r="AR154" s="15"/>
      <c r="AT154" s="9"/>
      <c r="AU154" s="16"/>
      <c r="AV154" s="9"/>
      <c r="AW154" s="15"/>
      <c r="AY154" s="9">
        <v>8</v>
      </c>
      <c r="AZ154" s="9"/>
      <c r="BA154" s="16"/>
      <c r="BB154" s="9"/>
      <c r="BC154" s="15">
        <f t="shared" si="87"/>
        <v>0</v>
      </c>
      <c r="BE154" s="9"/>
      <c r="BF154" s="16"/>
      <c r="BG154" s="9"/>
      <c r="BH154" s="15">
        <f t="shared" si="89"/>
        <v>0</v>
      </c>
      <c r="BK154" s="9">
        <v>8</v>
      </c>
      <c r="BL154" s="9"/>
      <c r="BM154" s="16"/>
      <c r="BN154" s="9"/>
      <c r="BO154" s="15">
        <f t="shared" si="88"/>
        <v>0</v>
      </c>
      <c r="BQ154" s="9"/>
      <c r="BR154" s="16"/>
      <c r="BS154" s="9"/>
      <c r="BT154" s="15">
        <f t="shared" si="90"/>
        <v>0</v>
      </c>
    </row>
    <row r="155" spans="1:72" x14ac:dyDescent="0.25">
      <c r="A155" s="3"/>
      <c r="B155" s="7"/>
      <c r="C155" s="81">
        <v>148</v>
      </c>
      <c r="D155" s="9">
        <v>9</v>
      </c>
      <c r="E155" s="9"/>
      <c r="F155" s="16"/>
      <c r="G155" s="9"/>
      <c r="H155" s="15"/>
      <c r="I155" s="28"/>
      <c r="J155" s="9"/>
      <c r="K155" s="16"/>
      <c r="L155" s="9"/>
      <c r="M155" s="15"/>
      <c r="P155" s="9">
        <v>9</v>
      </c>
      <c r="Q155" s="9"/>
      <c r="R155" s="16"/>
      <c r="S155" s="9"/>
      <c r="T155" s="15">
        <f t="shared" si="83"/>
        <v>0</v>
      </c>
      <c r="V155" s="9"/>
      <c r="W155" s="16"/>
      <c r="X155" s="9"/>
      <c r="Y155" s="15">
        <f t="shared" si="84"/>
        <v>0</v>
      </c>
      <c r="AB155" s="9">
        <v>9</v>
      </c>
      <c r="AC155" s="9"/>
      <c r="AD155" s="16"/>
      <c r="AE155" s="9"/>
      <c r="AF155" s="15">
        <f t="shared" si="85"/>
        <v>0</v>
      </c>
      <c r="AH155" s="9"/>
      <c r="AI155" s="16"/>
      <c r="AJ155" s="9"/>
      <c r="AK155" s="15">
        <f t="shared" si="86"/>
        <v>0</v>
      </c>
      <c r="AN155" s="9">
        <v>9</v>
      </c>
      <c r="AO155" s="9"/>
      <c r="AP155" s="12"/>
      <c r="AQ155" s="9"/>
      <c r="AR155" s="15"/>
      <c r="AT155" s="9"/>
      <c r="AU155" s="16"/>
      <c r="AV155" s="9"/>
      <c r="AW155" s="15"/>
      <c r="AY155" s="9">
        <v>9</v>
      </c>
      <c r="AZ155" s="9"/>
      <c r="BA155" s="16"/>
      <c r="BB155" s="9"/>
      <c r="BC155" s="15">
        <f t="shared" si="87"/>
        <v>0</v>
      </c>
      <c r="BE155" s="9"/>
      <c r="BF155" s="16"/>
      <c r="BG155" s="9"/>
      <c r="BH155" s="15">
        <f t="shared" si="89"/>
        <v>0</v>
      </c>
      <c r="BK155" s="9">
        <v>9</v>
      </c>
      <c r="BL155" s="9"/>
      <c r="BM155" s="16"/>
      <c r="BN155" s="9"/>
      <c r="BO155" s="15">
        <f t="shared" si="88"/>
        <v>0</v>
      </c>
      <c r="BQ155" s="9"/>
      <c r="BR155" s="16"/>
      <c r="BS155" s="9"/>
      <c r="BT155" s="15">
        <f t="shared" si="90"/>
        <v>0</v>
      </c>
    </row>
    <row r="156" spans="1:72" x14ac:dyDescent="0.25">
      <c r="A156" s="3"/>
      <c r="B156" s="7"/>
      <c r="C156" s="81">
        <v>149</v>
      </c>
      <c r="D156" s="9">
        <v>10</v>
      </c>
      <c r="E156" s="138"/>
      <c r="F156" s="138"/>
      <c r="G156" s="138"/>
      <c r="H156" s="138"/>
      <c r="I156" s="28"/>
      <c r="J156" s="138"/>
      <c r="K156" s="138"/>
      <c r="L156" s="138"/>
      <c r="M156" s="138"/>
      <c r="P156" s="9">
        <v>10</v>
      </c>
      <c r="Q156" s="9"/>
      <c r="R156" s="16"/>
      <c r="S156" s="9"/>
      <c r="T156" s="15">
        <f t="shared" si="83"/>
        <v>0</v>
      </c>
      <c r="V156" s="9"/>
      <c r="W156" s="16"/>
      <c r="X156" s="9"/>
      <c r="Y156" s="15">
        <f t="shared" si="84"/>
        <v>0</v>
      </c>
      <c r="AB156" s="9">
        <v>10</v>
      </c>
      <c r="AC156" s="9"/>
      <c r="AD156" s="16"/>
      <c r="AE156" s="9"/>
      <c r="AF156" s="15">
        <f t="shared" si="85"/>
        <v>0</v>
      </c>
      <c r="AH156" s="9"/>
      <c r="AI156" s="16"/>
      <c r="AJ156" s="9"/>
      <c r="AK156" s="15">
        <f t="shared" si="86"/>
        <v>0</v>
      </c>
      <c r="AN156" s="9">
        <v>10</v>
      </c>
      <c r="AO156" s="14"/>
      <c r="AP156" s="14"/>
      <c r="AQ156" s="14"/>
      <c r="AR156" s="14"/>
      <c r="AT156" s="14"/>
      <c r="AU156" s="14"/>
      <c r="AV156" s="14"/>
      <c r="AW156" s="14"/>
      <c r="AY156" s="9">
        <v>10</v>
      </c>
      <c r="AZ156" s="9"/>
      <c r="BA156" s="16"/>
      <c r="BB156" s="9"/>
      <c r="BC156" s="15">
        <f t="shared" si="87"/>
        <v>0</v>
      </c>
      <c r="BE156" s="9"/>
      <c r="BF156" s="16"/>
      <c r="BG156" s="9"/>
      <c r="BH156" s="15">
        <f t="shared" si="89"/>
        <v>0</v>
      </c>
      <c r="BK156" s="9">
        <v>10</v>
      </c>
      <c r="BL156" s="9"/>
      <c r="BM156" s="16"/>
      <c r="BN156" s="9"/>
      <c r="BO156" s="15">
        <f t="shared" si="88"/>
        <v>0</v>
      </c>
      <c r="BQ156" s="9"/>
      <c r="BR156" s="16"/>
      <c r="BS156" s="9"/>
      <c r="BT156" s="15">
        <f t="shared" si="90"/>
        <v>0</v>
      </c>
    </row>
    <row r="157" spans="1:72" x14ac:dyDescent="0.25">
      <c r="A157" s="3"/>
      <c r="B157" s="7"/>
      <c r="C157" s="81">
        <v>150</v>
      </c>
      <c r="D157" s="9"/>
      <c r="E157" s="28"/>
      <c r="F157" s="28"/>
      <c r="G157" s="28"/>
      <c r="H157" s="28"/>
      <c r="I157" s="28"/>
      <c r="J157" s="28"/>
      <c r="K157" s="28"/>
      <c r="L157" s="28"/>
      <c r="M157" s="28"/>
    </row>
    <row r="158" spans="1:72" ht="18.75" x14ac:dyDescent="0.3">
      <c r="A158" s="3"/>
      <c r="B158" s="7"/>
      <c r="C158" s="81">
        <v>151</v>
      </c>
      <c r="D158" s="9"/>
      <c r="E158" s="139" t="s">
        <v>55</v>
      </c>
      <c r="F158" s="135"/>
      <c r="G158" s="135"/>
      <c r="H158" s="135"/>
      <c r="I158" s="135"/>
      <c r="J158" s="135"/>
      <c r="K158" s="135"/>
      <c r="L158" s="135"/>
      <c r="M158" s="135"/>
      <c r="Q158" s="17" t="s">
        <v>55</v>
      </c>
      <c r="R158" s="17"/>
      <c r="S158" s="17"/>
      <c r="T158" s="17"/>
      <c r="U158" s="17"/>
      <c r="V158" s="17"/>
      <c r="W158" s="17"/>
      <c r="X158" s="17"/>
      <c r="Y158" s="17"/>
      <c r="AC158" s="17" t="s">
        <v>55</v>
      </c>
      <c r="AD158" s="17"/>
      <c r="AE158" s="17"/>
      <c r="AF158" s="17"/>
      <c r="AG158" s="17"/>
      <c r="AH158" s="17"/>
      <c r="AI158" s="17"/>
      <c r="AJ158" s="17"/>
      <c r="AK158" s="17"/>
      <c r="AO158" s="17" t="s">
        <v>55</v>
      </c>
      <c r="AP158" s="17"/>
      <c r="AQ158" s="17"/>
      <c r="AR158" s="17"/>
      <c r="AS158" s="17"/>
      <c r="AT158" s="17"/>
      <c r="AU158" s="17"/>
      <c r="AV158" s="17"/>
      <c r="AW158" s="17"/>
      <c r="AZ158" s="17" t="s">
        <v>55</v>
      </c>
      <c r="BA158" s="17"/>
      <c r="BB158" s="17"/>
      <c r="BC158" s="17"/>
      <c r="BD158" s="17"/>
      <c r="BE158" s="17"/>
      <c r="BF158" s="17"/>
      <c r="BG158" s="17"/>
      <c r="BH158" s="17"/>
      <c r="BL158" s="17" t="s">
        <v>55</v>
      </c>
      <c r="BM158" s="17"/>
      <c r="BN158" s="17"/>
      <c r="BO158" s="17"/>
      <c r="BP158" s="17"/>
      <c r="BQ158" s="17"/>
      <c r="BR158" s="17"/>
      <c r="BS158" s="17"/>
      <c r="BT158" s="17"/>
    </row>
    <row r="159" spans="1:72" x14ac:dyDescent="0.25">
      <c r="A159" s="3"/>
      <c r="B159" s="7"/>
      <c r="C159" s="81">
        <v>152</v>
      </c>
      <c r="D159" s="9"/>
      <c r="E159" s="28"/>
      <c r="F159" s="28"/>
      <c r="G159" s="28"/>
      <c r="H159" s="28"/>
      <c r="I159" s="28"/>
      <c r="J159" s="28"/>
      <c r="K159" s="28"/>
      <c r="L159" s="28"/>
      <c r="M159" s="28"/>
    </row>
    <row r="160" spans="1:72" ht="15" customHeight="1" x14ac:dyDescent="0.25">
      <c r="A160" s="3"/>
      <c r="B160" s="7"/>
      <c r="C160" s="81">
        <v>153</v>
      </c>
      <c r="D160" s="31" t="s">
        <v>66</v>
      </c>
      <c r="E160" s="31" t="s">
        <v>1211</v>
      </c>
      <c r="F160" s="33" t="s">
        <v>1212</v>
      </c>
      <c r="G160" s="29" t="s">
        <v>673</v>
      </c>
      <c r="H160" s="31" t="s">
        <v>683</v>
      </c>
      <c r="I160" s="28"/>
      <c r="J160" s="31" t="s">
        <v>1211</v>
      </c>
      <c r="K160" s="33" t="s">
        <v>1212</v>
      </c>
      <c r="L160" s="29" t="s">
        <v>673</v>
      </c>
      <c r="M160" s="31" t="s">
        <v>683</v>
      </c>
      <c r="P160" s="31" t="s">
        <v>66</v>
      </c>
      <c r="Q160" s="31" t="s">
        <v>1211</v>
      </c>
      <c r="R160" s="33" t="s">
        <v>1212</v>
      </c>
      <c r="S160" s="29" t="s">
        <v>673</v>
      </c>
      <c r="T160" s="31" t="s">
        <v>683</v>
      </c>
      <c r="V160" s="31" t="s">
        <v>1211</v>
      </c>
      <c r="W160" s="33" t="s">
        <v>1212</v>
      </c>
      <c r="X160" s="29" t="s">
        <v>673</v>
      </c>
      <c r="Y160" s="31" t="s">
        <v>683</v>
      </c>
      <c r="AB160" s="31" t="s">
        <v>66</v>
      </c>
      <c r="AC160" s="31" t="s">
        <v>1211</v>
      </c>
      <c r="AD160" s="33" t="s">
        <v>1212</v>
      </c>
      <c r="AE160" s="29" t="s">
        <v>673</v>
      </c>
      <c r="AF160" s="31" t="s">
        <v>683</v>
      </c>
      <c r="AH160" s="31" t="s">
        <v>1211</v>
      </c>
      <c r="AI160" s="33" t="s">
        <v>1212</v>
      </c>
      <c r="AJ160" s="29" t="s">
        <v>673</v>
      </c>
      <c r="AK160" s="31" t="s">
        <v>683</v>
      </c>
      <c r="AN160" s="31" t="s">
        <v>66</v>
      </c>
      <c r="AO160" s="31" t="s">
        <v>1211</v>
      </c>
      <c r="AP160" s="33" t="s">
        <v>1212</v>
      </c>
      <c r="AQ160" s="29" t="s">
        <v>673</v>
      </c>
      <c r="AR160" s="31" t="s">
        <v>683</v>
      </c>
      <c r="AT160" s="31" t="s">
        <v>1211</v>
      </c>
      <c r="AU160" s="33" t="s">
        <v>1212</v>
      </c>
      <c r="AV160" s="29" t="s">
        <v>673</v>
      </c>
      <c r="AW160" s="31" t="s">
        <v>683</v>
      </c>
      <c r="AY160" s="31" t="s">
        <v>66</v>
      </c>
      <c r="AZ160" s="31" t="s">
        <v>1211</v>
      </c>
      <c r="BA160" s="33" t="s">
        <v>1212</v>
      </c>
      <c r="BB160" s="29" t="s">
        <v>673</v>
      </c>
      <c r="BC160" s="31" t="s">
        <v>683</v>
      </c>
      <c r="BE160" s="31" t="s">
        <v>1211</v>
      </c>
      <c r="BF160" s="33" t="s">
        <v>1212</v>
      </c>
      <c r="BG160" s="29" t="s">
        <v>673</v>
      </c>
      <c r="BH160" s="31" t="s">
        <v>683</v>
      </c>
      <c r="BK160" s="31" t="s">
        <v>66</v>
      </c>
      <c r="BL160" s="31" t="s">
        <v>1211</v>
      </c>
      <c r="BM160" s="33" t="s">
        <v>1212</v>
      </c>
      <c r="BN160" s="29" t="s">
        <v>673</v>
      </c>
      <c r="BO160" s="31" t="s">
        <v>683</v>
      </c>
      <c r="BQ160" s="31" t="s">
        <v>1211</v>
      </c>
      <c r="BR160" s="33" t="s">
        <v>1212</v>
      </c>
      <c r="BS160" s="29" t="s">
        <v>673</v>
      </c>
      <c r="BT160" s="31" t="s">
        <v>683</v>
      </c>
    </row>
    <row r="161" spans="1:72" x14ac:dyDescent="0.25">
      <c r="A161" s="3"/>
      <c r="B161" s="7"/>
      <c r="C161" s="81">
        <v>154</v>
      </c>
      <c r="D161" s="32"/>
      <c r="E161" s="32"/>
      <c r="F161" s="33"/>
      <c r="G161" s="30"/>
      <c r="H161" s="32"/>
      <c r="I161" s="28"/>
      <c r="J161" s="32"/>
      <c r="K161" s="33"/>
      <c r="L161" s="30"/>
      <c r="M161" s="32"/>
      <c r="P161" s="32"/>
      <c r="Q161" s="32"/>
      <c r="R161" s="33"/>
      <c r="S161" s="30"/>
      <c r="T161" s="32"/>
      <c r="V161" s="32"/>
      <c r="W161" s="33"/>
      <c r="X161" s="30"/>
      <c r="Y161" s="32"/>
      <c r="AB161" s="32"/>
      <c r="AC161" s="32"/>
      <c r="AD161" s="33"/>
      <c r="AE161" s="30"/>
      <c r="AF161" s="32"/>
      <c r="AH161" s="32"/>
      <c r="AI161" s="33"/>
      <c r="AJ161" s="30"/>
      <c r="AK161" s="32"/>
      <c r="AN161" s="32"/>
      <c r="AO161" s="32"/>
      <c r="AP161" s="33"/>
      <c r="AQ161" s="30"/>
      <c r="AR161" s="32"/>
      <c r="AT161" s="32"/>
      <c r="AU161" s="33"/>
      <c r="AV161" s="30"/>
      <c r="AW161" s="32"/>
      <c r="AY161" s="32"/>
      <c r="AZ161" s="32"/>
      <c r="BA161" s="33"/>
      <c r="BB161" s="30"/>
      <c r="BC161" s="32"/>
      <c r="BE161" s="32"/>
      <c r="BF161" s="33"/>
      <c r="BG161" s="30"/>
      <c r="BH161" s="32"/>
      <c r="BK161" s="32"/>
      <c r="BL161" s="32"/>
      <c r="BM161" s="33"/>
      <c r="BN161" s="30"/>
      <c r="BO161" s="32"/>
      <c r="BQ161" s="32"/>
      <c r="BR161" s="33"/>
      <c r="BS161" s="30"/>
      <c r="BT161" s="32"/>
    </row>
    <row r="162" spans="1:72" ht="75" x14ac:dyDescent="0.25">
      <c r="A162" s="3"/>
      <c r="B162" s="7"/>
      <c r="C162" s="81">
        <v>155</v>
      </c>
      <c r="D162" s="9">
        <v>1</v>
      </c>
      <c r="E162" s="9">
        <v>1.1000000000000001</v>
      </c>
      <c r="F162" s="16" t="s">
        <v>56</v>
      </c>
      <c r="G162" s="9">
        <v>3</v>
      </c>
      <c r="H162" s="15">
        <f t="shared" ref="H162:H168" si="91">LEN(F162)</f>
        <v>123</v>
      </c>
      <c r="I162" s="28"/>
      <c r="J162" s="9">
        <v>1.8</v>
      </c>
      <c r="K162" s="16" t="s">
        <v>57</v>
      </c>
      <c r="L162" s="9">
        <v>3</v>
      </c>
      <c r="M162" s="15">
        <f t="shared" ref="M162:M167" si="92">LEN(K162)</f>
        <v>78</v>
      </c>
      <c r="P162" s="9">
        <v>1</v>
      </c>
      <c r="Q162" s="9"/>
      <c r="R162" s="16" t="s">
        <v>1064</v>
      </c>
      <c r="S162" s="9"/>
      <c r="T162" s="15">
        <f t="shared" ref="T162:T171" si="93">LEN(R162)</f>
        <v>143</v>
      </c>
      <c r="V162" s="9"/>
      <c r="W162" s="16" t="s">
        <v>1069</v>
      </c>
      <c r="X162" s="9"/>
      <c r="Y162" s="15">
        <f t="shared" ref="Y162:Y171" si="94">LEN(W162)</f>
        <v>113</v>
      </c>
      <c r="AB162" s="9">
        <v>1</v>
      </c>
      <c r="AC162" s="9"/>
      <c r="AD162" s="16"/>
      <c r="AE162" s="9"/>
      <c r="AF162" s="15">
        <f t="shared" ref="AF162:AF171" si="95">LEN(AD162)</f>
        <v>0</v>
      </c>
      <c r="AH162" s="9"/>
      <c r="AI162" s="16"/>
      <c r="AJ162" s="9"/>
      <c r="AK162" s="15">
        <f t="shared" ref="AK162:AK171" si="96">LEN(AI162)</f>
        <v>0</v>
      </c>
      <c r="AN162" s="9">
        <v>1</v>
      </c>
      <c r="AO162" s="9">
        <v>4.0999999999999996</v>
      </c>
      <c r="AP162" s="12" t="s">
        <v>896</v>
      </c>
      <c r="AQ162" s="9">
        <v>3</v>
      </c>
      <c r="AR162" s="15">
        <f t="shared" ref="AR162:AR167" si="97">LEN(AP162)</f>
        <v>177</v>
      </c>
      <c r="AT162" s="9">
        <v>4.7</v>
      </c>
      <c r="AU162" s="12" t="s">
        <v>1197</v>
      </c>
      <c r="AV162" s="9">
        <v>3</v>
      </c>
      <c r="AW162" s="15">
        <f t="shared" ref="AW162:AW167" si="98">LEN(AU162)</f>
        <v>121</v>
      </c>
      <c r="AY162" s="9">
        <v>1</v>
      </c>
      <c r="AZ162" s="9"/>
      <c r="BA162" s="16" t="s">
        <v>1196</v>
      </c>
      <c r="BB162" s="9"/>
      <c r="BC162" s="15">
        <f t="shared" ref="BC162:BC171" si="99">LEN(BA162)</f>
        <v>97</v>
      </c>
      <c r="BE162" s="9"/>
      <c r="BF162" s="16" t="s">
        <v>1202</v>
      </c>
      <c r="BG162" s="9"/>
      <c r="BH162" s="15">
        <f>LEN(BF162)</f>
        <v>71</v>
      </c>
      <c r="BK162" s="9">
        <v>1</v>
      </c>
      <c r="BL162" s="9"/>
      <c r="BM162" s="16"/>
      <c r="BN162" s="9"/>
      <c r="BO162" s="15">
        <f t="shared" ref="BO162:BO171" si="100">LEN(BM162)</f>
        <v>0</v>
      </c>
      <c r="BQ162" s="9"/>
      <c r="BR162" s="16"/>
      <c r="BS162" s="9"/>
      <c r="BT162" s="15">
        <f>LEN(BR162)</f>
        <v>0</v>
      </c>
    </row>
    <row r="163" spans="1:72" ht="75" x14ac:dyDescent="0.25">
      <c r="A163" s="3"/>
      <c r="B163" s="7"/>
      <c r="C163" s="81">
        <v>156</v>
      </c>
      <c r="D163" s="9">
        <v>2</v>
      </c>
      <c r="E163" s="9">
        <v>1.2</v>
      </c>
      <c r="F163" s="16" t="s">
        <v>58</v>
      </c>
      <c r="G163" s="9">
        <v>3</v>
      </c>
      <c r="H163" s="15">
        <f t="shared" si="91"/>
        <v>105</v>
      </c>
      <c r="I163" s="28"/>
      <c r="J163" s="9">
        <v>1.9</v>
      </c>
      <c r="K163" s="16" t="s">
        <v>1016</v>
      </c>
      <c r="L163" s="9">
        <v>3</v>
      </c>
      <c r="M163" s="15">
        <f t="shared" si="92"/>
        <v>193</v>
      </c>
      <c r="P163" s="9">
        <v>2</v>
      </c>
      <c r="Q163" s="9"/>
      <c r="R163" s="16" t="s">
        <v>1065</v>
      </c>
      <c r="S163" s="9" t="s">
        <v>703</v>
      </c>
      <c r="T163" s="15">
        <f t="shared" si="93"/>
        <v>124</v>
      </c>
      <c r="V163" s="9"/>
      <c r="W163" s="16" t="s">
        <v>1070</v>
      </c>
      <c r="X163" s="9"/>
      <c r="Y163" s="15">
        <f t="shared" si="94"/>
        <v>183</v>
      </c>
      <c r="AB163" s="9">
        <v>2</v>
      </c>
      <c r="AC163" s="9"/>
      <c r="AD163" s="16"/>
      <c r="AE163" s="9"/>
      <c r="AF163" s="15">
        <f t="shared" si="95"/>
        <v>0</v>
      </c>
      <c r="AH163" s="9"/>
      <c r="AI163" s="16"/>
      <c r="AJ163" s="9"/>
      <c r="AK163" s="15">
        <f t="shared" si="96"/>
        <v>0</v>
      </c>
      <c r="AN163" s="9">
        <v>2</v>
      </c>
      <c r="AO163" s="9">
        <v>4.2</v>
      </c>
      <c r="AP163" s="12" t="s">
        <v>891</v>
      </c>
      <c r="AQ163" s="9">
        <v>3</v>
      </c>
      <c r="AR163" s="15">
        <f t="shared" si="97"/>
        <v>94</v>
      </c>
      <c r="AT163" s="9">
        <v>4.8</v>
      </c>
      <c r="AU163" s="12" t="s">
        <v>1139</v>
      </c>
      <c r="AV163" s="9">
        <v>3</v>
      </c>
      <c r="AW163" s="15">
        <f t="shared" si="98"/>
        <v>126</v>
      </c>
      <c r="AY163" s="9">
        <v>2</v>
      </c>
      <c r="AZ163" s="9"/>
      <c r="BA163" s="16" t="s">
        <v>1198</v>
      </c>
      <c r="BB163" s="9"/>
      <c r="BC163" s="15">
        <f t="shared" si="99"/>
        <v>97</v>
      </c>
      <c r="BE163" s="9"/>
      <c r="BF163" s="16" t="s">
        <v>1203</v>
      </c>
      <c r="BG163" s="9"/>
      <c r="BH163" s="15">
        <f t="shared" ref="BH163:BH171" si="101">LEN(BF163)</f>
        <v>88</v>
      </c>
      <c r="BK163" s="9">
        <v>2</v>
      </c>
      <c r="BL163" s="9"/>
      <c r="BM163" s="16"/>
      <c r="BN163" s="9"/>
      <c r="BO163" s="15">
        <f t="shared" si="100"/>
        <v>0</v>
      </c>
      <c r="BQ163" s="9"/>
      <c r="BR163" s="16"/>
      <c r="BS163" s="9"/>
      <c r="BT163" s="15">
        <f t="shared" ref="BT163:BT171" si="102">LEN(BR163)</f>
        <v>0</v>
      </c>
    </row>
    <row r="164" spans="1:72" ht="60" x14ac:dyDescent="0.25">
      <c r="A164" s="3"/>
      <c r="B164" s="7"/>
      <c r="C164" s="81">
        <v>157</v>
      </c>
      <c r="D164" s="9">
        <v>3</v>
      </c>
      <c r="E164" s="9">
        <v>1.3</v>
      </c>
      <c r="F164" s="16" t="s">
        <v>59</v>
      </c>
      <c r="G164" s="9">
        <v>2</v>
      </c>
      <c r="H164" s="15">
        <f t="shared" si="91"/>
        <v>84</v>
      </c>
      <c r="I164" s="28"/>
      <c r="J164" s="13" t="s">
        <v>26</v>
      </c>
      <c r="K164" s="16" t="s">
        <v>60</v>
      </c>
      <c r="L164" s="9">
        <v>3</v>
      </c>
      <c r="M164" s="15">
        <f t="shared" si="92"/>
        <v>111</v>
      </c>
      <c r="P164" s="9">
        <v>3</v>
      </c>
      <c r="Q164" s="9"/>
      <c r="R164" s="16" t="s">
        <v>1066</v>
      </c>
      <c r="S164" s="9" t="s">
        <v>704</v>
      </c>
      <c r="T164" s="15">
        <f t="shared" si="93"/>
        <v>79</v>
      </c>
      <c r="V164" s="9"/>
      <c r="W164" s="16" t="s">
        <v>1071</v>
      </c>
      <c r="X164" s="9"/>
      <c r="Y164" s="15">
        <f t="shared" si="94"/>
        <v>115</v>
      </c>
      <c r="AB164" s="9">
        <v>3</v>
      </c>
      <c r="AC164" s="9"/>
      <c r="AD164" s="16"/>
      <c r="AE164" s="9"/>
      <c r="AF164" s="15">
        <f t="shared" si="95"/>
        <v>0</v>
      </c>
      <c r="AH164" s="9"/>
      <c r="AI164" s="16"/>
      <c r="AJ164" s="9"/>
      <c r="AK164" s="15">
        <f t="shared" si="96"/>
        <v>0</v>
      </c>
      <c r="AN164" s="9">
        <v>3</v>
      </c>
      <c r="AO164" s="9">
        <v>4.3</v>
      </c>
      <c r="AP164" s="12" t="s">
        <v>892</v>
      </c>
      <c r="AQ164" s="9">
        <v>2</v>
      </c>
      <c r="AR164" s="15">
        <f t="shared" si="97"/>
        <v>169</v>
      </c>
      <c r="AT164" s="9">
        <v>4.9000000000000004</v>
      </c>
      <c r="AU164" s="12" t="s">
        <v>1140</v>
      </c>
      <c r="AV164" s="9">
        <v>3</v>
      </c>
      <c r="AW164" s="15">
        <f t="shared" si="98"/>
        <v>121</v>
      </c>
      <c r="AY164" s="9">
        <v>3</v>
      </c>
      <c r="AZ164" s="9"/>
      <c r="BA164" s="16" t="s">
        <v>1199</v>
      </c>
      <c r="BB164" s="9"/>
      <c r="BC164" s="15">
        <f t="shared" si="99"/>
        <v>119</v>
      </c>
      <c r="BE164" s="9"/>
      <c r="BF164" s="16" t="s">
        <v>1204</v>
      </c>
      <c r="BG164" s="9"/>
      <c r="BH164" s="15">
        <f t="shared" si="101"/>
        <v>102</v>
      </c>
      <c r="BK164" s="9">
        <v>3</v>
      </c>
      <c r="BL164" s="9"/>
      <c r="BM164" s="16"/>
      <c r="BN164" s="9"/>
      <c r="BO164" s="15">
        <f t="shared" si="100"/>
        <v>0</v>
      </c>
      <c r="BQ164" s="9"/>
      <c r="BR164" s="16"/>
      <c r="BS164" s="9"/>
      <c r="BT164" s="15">
        <f t="shared" si="102"/>
        <v>0</v>
      </c>
    </row>
    <row r="165" spans="1:72" ht="60" x14ac:dyDescent="0.25">
      <c r="A165" s="3"/>
      <c r="B165" s="7"/>
      <c r="C165" s="81">
        <v>158</v>
      </c>
      <c r="D165" s="9">
        <v>4</v>
      </c>
      <c r="E165" s="9">
        <v>1.4</v>
      </c>
      <c r="F165" s="16" t="s">
        <v>61</v>
      </c>
      <c r="G165" s="9">
        <v>2</v>
      </c>
      <c r="H165" s="15">
        <f t="shared" si="91"/>
        <v>100</v>
      </c>
      <c r="I165" s="28"/>
      <c r="J165" s="13" t="s">
        <v>41</v>
      </c>
      <c r="K165" s="16" t="s">
        <v>62</v>
      </c>
      <c r="L165" s="9">
        <v>3</v>
      </c>
      <c r="M165" s="15">
        <f t="shared" si="92"/>
        <v>42</v>
      </c>
      <c r="P165" s="9">
        <v>4</v>
      </c>
      <c r="Q165" s="9"/>
      <c r="R165" s="16" t="s">
        <v>1067</v>
      </c>
      <c r="S165" s="9" t="s">
        <v>705</v>
      </c>
      <c r="T165" s="15">
        <f t="shared" si="93"/>
        <v>109</v>
      </c>
      <c r="V165" s="9"/>
      <c r="W165" s="16" t="s">
        <v>1072</v>
      </c>
      <c r="X165" s="9"/>
      <c r="Y165" s="15">
        <f t="shared" si="94"/>
        <v>56</v>
      </c>
      <c r="AB165" s="9">
        <v>4</v>
      </c>
      <c r="AC165" s="9"/>
      <c r="AD165" s="16"/>
      <c r="AE165" s="9"/>
      <c r="AF165" s="15">
        <f t="shared" si="95"/>
        <v>0</v>
      </c>
      <c r="AH165" s="9"/>
      <c r="AI165" s="16"/>
      <c r="AJ165" s="9"/>
      <c r="AK165" s="15">
        <f t="shared" si="96"/>
        <v>0</v>
      </c>
      <c r="AN165" s="9">
        <v>4</v>
      </c>
      <c r="AO165" s="9">
        <v>4.4000000000000004</v>
      </c>
      <c r="AP165" s="12" t="s">
        <v>893</v>
      </c>
      <c r="AQ165" s="9">
        <v>2</v>
      </c>
      <c r="AR165" s="15">
        <f t="shared" si="97"/>
        <v>159</v>
      </c>
      <c r="AT165" s="13" t="s">
        <v>107</v>
      </c>
      <c r="AU165" s="12" t="s">
        <v>1141</v>
      </c>
      <c r="AV165" s="9">
        <v>3</v>
      </c>
      <c r="AW165" s="15">
        <f t="shared" si="98"/>
        <v>157</v>
      </c>
      <c r="AY165" s="9">
        <v>4</v>
      </c>
      <c r="AZ165" s="9"/>
      <c r="BA165" s="16" t="s">
        <v>1200</v>
      </c>
      <c r="BB165" s="9"/>
      <c r="BC165" s="15">
        <f t="shared" si="99"/>
        <v>86</v>
      </c>
      <c r="BE165" s="9"/>
      <c r="BF165" s="16" t="s">
        <v>1205</v>
      </c>
      <c r="BG165" s="9"/>
      <c r="BH165" s="15">
        <f t="shared" si="101"/>
        <v>99</v>
      </c>
      <c r="BK165" s="9">
        <v>4</v>
      </c>
      <c r="BL165" s="9"/>
      <c r="BM165" s="16"/>
      <c r="BN165" s="9"/>
      <c r="BO165" s="15">
        <f t="shared" si="100"/>
        <v>0</v>
      </c>
      <c r="BQ165" s="9"/>
      <c r="BR165" s="16"/>
      <c r="BS165" s="9"/>
      <c r="BT165" s="15">
        <f t="shared" si="102"/>
        <v>0</v>
      </c>
    </row>
    <row r="166" spans="1:72" ht="60" x14ac:dyDescent="0.25">
      <c r="A166" s="3"/>
      <c r="B166" s="7"/>
      <c r="C166" s="81">
        <v>159</v>
      </c>
      <c r="D166" s="9">
        <v>5</v>
      </c>
      <c r="E166" s="9">
        <v>1.5</v>
      </c>
      <c r="F166" s="16" t="s">
        <v>58</v>
      </c>
      <c r="G166" s="9">
        <v>2</v>
      </c>
      <c r="H166" s="15">
        <f t="shared" si="91"/>
        <v>105</v>
      </c>
      <c r="I166" s="28"/>
      <c r="J166" s="9">
        <v>1.1200000000000001</v>
      </c>
      <c r="K166" s="16" t="s">
        <v>58</v>
      </c>
      <c r="L166" s="9">
        <v>3</v>
      </c>
      <c r="M166" s="15">
        <f t="shared" si="92"/>
        <v>105</v>
      </c>
      <c r="P166" s="9">
        <v>5</v>
      </c>
      <c r="Q166" s="9"/>
      <c r="R166" s="16" t="s">
        <v>1068</v>
      </c>
      <c r="S166" s="9" t="s">
        <v>706</v>
      </c>
      <c r="T166" s="15">
        <f t="shared" si="93"/>
        <v>111</v>
      </c>
      <c r="V166" s="9"/>
      <c r="W166" s="16" t="s">
        <v>1073</v>
      </c>
      <c r="X166" s="9"/>
      <c r="Y166" s="15">
        <f t="shared" si="94"/>
        <v>160</v>
      </c>
      <c r="AB166" s="9">
        <v>5</v>
      </c>
      <c r="AC166" s="9"/>
      <c r="AD166" s="16"/>
      <c r="AE166" s="9"/>
      <c r="AF166" s="15">
        <f t="shared" si="95"/>
        <v>0</v>
      </c>
      <c r="AH166" s="9"/>
      <c r="AI166" s="16"/>
      <c r="AJ166" s="9"/>
      <c r="AK166" s="15">
        <f t="shared" si="96"/>
        <v>0</v>
      </c>
      <c r="AN166" s="9">
        <v>5</v>
      </c>
      <c r="AO166" s="9">
        <v>4.5</v>
      </c>
      <c r="AP166" s="12" t="s">
        <v>894</v>
      </c>
      <c r="AQ166" s="9">
        <v>2</v>
      </c>
      <c r="AR166" s="15">
        <f t="shared" si="97"/>
        <v>147</v>
      </c>
      <c r="AT166" s="9">
        <v>4.1100000000000003</v>
      </c>
      <c r="AU166" s="12" t="s">
        <v>1142</v>
      </c>
      <c r="AV166" s="9">
        <v>3</v>
      </c>
      <c r="AW166" s="15">
        <f t="shared" si="98"/>
        <v>150</v>
      </c>
      <c r="AY166" s="9">
        <v>5</v>
      </c>
      <c r="AZ166" s="9"/>
      <c r="BA166" s="16" t="s">
        <v>1201</v>
      </c>
      <c r="BB166" s="9"/>
      <c r="BC166" s="15">
        <f t="shared" si="99"/>
        <v>111</v>
      </c>
      <c r="BE166" s="9"/>
      <c r="BF166" s="16" t="s">
        <v>1206</v>
      </c>
      <c r="BG166" s="9"/>
      <c r="BH166" s="15">
        <f t="shared" si="101"/>
        <v>95</v>
      </c>
      <c r="BK166" s="9">
        <v>5</v>
      </c>
      <c r="BL166" s="9"/>
      <c r="BM166" s="16"/>
      <c r="BN166" s="9"/>
      <c r="BO166" s="15">
        <f t="shared" si="100"/>
        <v>0</v>
      </c>
      <c r="BQ166" s="9"/>
      <c r="BR166" s="16"/>
      <c r="BS166" s="9"/>
      <c r="BT166" s="15">
        <f t="shared" si="102"/>
        <v>0</v>
      </c>
    </row>
    <row r="167" spans="1:72" ht="45" x14ac:dyDescent="0.25">
      <c r="A167" s="3"/>
      <c r="B167" s="7"/>
      <c r="C167" s="81">
        <v>160</v>
      </c>
      <c r="D167" s="9">
        <v>6</v>
      </c>
      <c r="E167" s="9">
        <v>1.6</v>
      </c>
      <c r="F167" s="16" t="s">
        <v>63</v>
      </c>
      <c r="G167" s="9">
        <v>2</v>
      </c>
      <c r="H167" s="15">
        <f t="shared" si="91"/>
        <v>39</v>
      </c>
      <c r="I167" s="28"/>
      <c r="J167" s="9">
        <v>1.1299999999999999</v>
      </c>
      <c r="K167" s="16" t="s">
        <v>64</v>
      </c>
      <c r="L167" s="9">
        <v>3</v>
      </c>
      <c r="M167" s="15">
        <f t="shared" si="92"/>
        <v>90</v>
      </c>
      <c r="P167" s="9">
        <v>6</v>
      </c>
      <c r="Q167" s="9"/>
      <c r="R167" s="16"/>
      <c r="S167" s="9"/>
      <c r="T167" s="15">
        <f t="shared" si="93"/>
        <v>0</v>
      </c>
      <c r="V167" s="9"/>
      <c r="W167" s="16"/>
      <c r="X167" s="9"/>
      <c r="Y167" s="15">
        <f t="shared" si="94"/>
        <v>0</v>
      </c>
      <c r="AB167" s="9">
        <v>6</v>
      </c>
      <c r="AC167" s="9"/>
      <c r="AD167" s="16"/>
      <c r="AE167" s="9"/>
      <c r="AF167" s="15">
        <f t="shared" si="95"/>
        <v>0</v>
      </c>
      <c r="AH167" s="9"/>
      <c r="AI167" s="16"/>
      <c r="AJ167" s="9"/>
      <c r="AK167" s="15">
        <f t="shared" si="96"/>
        <v>0</v>
      </c>
      <c r="AN167" s="9">
        <v>6</v>
      </c>
      <c r="AO167" s="9">
        <v>4.5999999999999996</v>
      </c>
      <c r="AP167" s="12" t="s">
        <v>895</v>
      </c>
      <c r="AQ167" s="9">
        <v>2</v>
      </c>
      <c r="AR167" s="15">
        <f t="shared" si="97"/>
        <v>137</v>
      </c>
      <c r="AT167" s="9">
        <v>4.12</v>
      </c>
      <c r="AU167" s="12" t="s">
        <v>1139</v>
      </c>
      <c r="AV167" s="9">
        <v>3</v>
      </c>
      <c r="AW167" s="15">
        <f t="shared" si="98"/>
        <v>126</v>
      </c>
      <c r="AY167" s="9">
        <v>6</v>
      </c>
      <c r="AZ167" s="9"/>
      <c r="BA167" s="16"/>
      <c r="BB167" s="9"/>
      <c r="BC167" s="15">
        <f t="shared" si="99"/>
        <v>0</v>
      </c>
      <c r="BE167" s="9"/>
      <c r="BF167" s="16"/>
      <c r="BG167" s="9"/>
      <c r="BH167" s="15">
        <f t="shared" si="101"/>
        <v>0</v>
      </c>
      <c r="BK167" s="9">
        <v>6</v>
      </c>
      <c r="BL167" s="9"/>
      <c r="BM167" s="16"/>
      <c r="BN167" s="9"/>
      <c r="BO167" s="15">
        <f t="shared" si="100"/>
        <v>0</v>
      </c>
      <c r="BQ167" s="9"/>
      <c r="BR167" s="16"/>
      <c r="BS167" s="9"/>
      <c r="BT167" s="15">
        <f t="shared" si="102"/>
        <v>0</v>
      </c>
    </row>
    <row r="168" spans="1:72" ht="30" x14ac:dyDescent="0.25">
      <c r="A168" s="3"/>
      <c r="B168" s="7"/>
      <c r="C168" s="81">
        <v>161</v>
      </c>
      <c r="D168" s="9">
        <v>7</v>
      </c>
      <c r="E168" s="9">
        <v>1.7</v>
      </c>
      <c r="F168" s="16" t="s">
        <v>65</v>
      </c>
      <c r="G168" s="9">
        <v>4</v>
      </c>
      <c r="H168" s="15">
        <f t="shared" si="91"/>
        <v>58</v>
      </c>
      <c r="I168" s="28"/>
      <c r="J168" s="138"/>
      <c r="K168" s="138"/>
      <c r="L168" s="138"/>
      <c r="M168" s="138"/>
      <c r="P168" s="9">
        <v>7</v>
      </c>
      <c r="Q168" s="9"/>
      <c r="R168" s="16"/>
      <c r="S168" s="9"/>
      <c r="T168" s="15">
        <f t="shared" si="93"/>
        <v>0</v>
      </c>
      <c r="V168" s="9"/>
      <c r="W168" s="16"/>
      <c r="X168" s="9"/>
      <c r="Y168" s="15">
        <f t="shared" si="94"/>
        <v>0</v>
      </c>
      <c r="AB168" s="9">
        <v>7</v>
      </c>
      <c r="AC168" s="9"/>
      <c r="AD168" s="16"/>
      <c r="AE168" s="9"/>
      <c r="AF168" s="15">
        <f t="shared" si="95"/>
        <v>0</v>
      </c>
      <c r="AH168" s="9"/>
      <c r="AI168" s="16"/>
      <c r="AJ168" s="9"/>
      <c r="AK168" s="15">
        <f t="shared" si="96"/>
        <v>0</v>
      </c>
      <c r="AN168" s="9">
        <v>7</v>
      </c>
      <c r="AO168" s="9"/>
      <c r="AP168" s="16"/>
      <c r="AQ168" s="9"/>
      <c r="AR168" s="15"/>
      <c r="AT168" s="14"/>
      <c r="AU168" s="14"/>
      <c r="AV168" s="14"/>
      <c r="AW168" s="14"/>
      <c r="AY168" s="9">
        <v>7</v>
      </c>
      <c r="AZ168" s="9"/>
      <c r="BA168" s="16"/>
      <c r="BB168" s="9"/>
      <c r="BC168" s="15">
        <f t="shared" si="99"/>
        <v>0</v>
      </c>
      <c r="BE168" s="9"/>
      <c r="BF168" s="16"/>
      <c r="BG168" s="9"/>
      <c r="BH168" s="15">
        <f t="shared" si="101"/>
        <v>0</v>
      </c>
      <c r="BK168" s="9">
        <v>7</v>
      </c>
      <c r="BL168" s="9"/>
      <c r="BM168" s="16"/>
      <c r="BN168" s="9"/>
      <c r="BO168" s="15">
        <f t="shared" si="100"/>
        <v>0</v>
      </c>
      <c r="BQ168" s="9"/>
      <c r="BR168" s="16"/>
      <c r="BS168" s="9"/>
      <c r="BT168" s="15">
        <f t="shared" si="102"/>
        <v>0</v>
      </c>
    </row>
    <row r="169" spans="1:72" x14ac:dyDescent="0.25">
      <c r="A169" s="186"/>
      <c r="C169" s="81">
        <v>162</v>
      </c>
      <c r="D169" s="9">
        <v>8</v>
      </c>
      <c r="E169" s="9"/>
      <c r="F169" s="16"/>
      <c r="G169" s="9"/>
      <c r="H169" s="15"/>
      <c r="I169" s="28"/>
      <c r="J169" s="9"/>
      <c r="K169" s="16"/>
      <c r="L169" s="9"/>
      <c r="M169" s="15"/>
      <c r="P169" s="9">
        <v>8</v>
      </c>
      <c r="Q169" s="9"/>
      <c r="R169" s="16"/>
      <c r="S169" s="9"/>
      <c r="T169" s="15">
        <f t="shared" si="93"/>
        <v>0</v>
      </c>
      <c r="V169" s="9"/>
      <c r="W169" s="16"/>
      <c r="X169" s="9"/>
      <c r="Y169" s="15">
        <f t="shared" si="94"/>
        <v>0</v>
      </c>
      <c r="AB169" s="9">
        <v>8</v>
      </c>
      <c r="AC169" s="9"/>
      <c r="AD169" s="16"/>
      <c r="AE169" s="9"/>
      <c r="AF169" s="15">
        <f t="shared" si="95"/>
        <v>0</v>
      </c>
      <c r="AH169" s="9"/>
      <c r="AI169" s="16"/>
      <c r="AJ169" s="9"/>
      <c r="AK169" s="15">
        <f t="shared" si="96"/>
        <v>0</v>
      </c>
      <c r="AN169" s="9">
        <v>8</v>
      </c>
      <c r="AO169" s="9"/>
      <c r="AP169" s="12"/>
      <c r="AQ169" s="9"/>
      <c r="AR169" s="15"/>
      <c r="AT169" s="9"/>
      <c r="AU169" s="16"/>
      <c r="AV169" s="9"/>
      <c r="AW169" s="15"/>
      <c r="AY169" s="9">
        <v>8</v>
      </c>
      <c r="AZ169" s="9"/>
      <c r="BA169" s="16"/>
      <c r="BB169" s="9"/>
      <c r="BC169" s="15">
        <f t="shared" si="99"/>
        <v>0</v>
      </c>
      <c r="BE169" s="9"/>
      <c r="BF169" s="16"/>
      <c r="BG169" s="9"/>
      <c r="BH169" s="15">
        <f t="shared" si="101"/>
        <v>0</v>
      </c>
      <c r="BK169" s="9">
        <v>8</v>
      </c>
      <c r="BL169" s="9"/>
      <c r="BM169" s="16"/>
      <c r="BN169" s="9"/>
      <c r="BO169" s="15">
        <f t="shared" si="100"/>
        <v>0</v>
      </c>
      <c r="BQ169" s="9"/>
      <c r="BR169" s="16"/>
      <c r="BS169" s="9"/>
      <c r="BT169" s="15">
        <f t="shared" si="102"/>
        <v>0</v>
      </c>
    </row>
    <row r="170" spans="1:72" ht="15" customHeight="1" x14ac:dyDescent="0.25">
      <c r="A170" s="186"/>
      <c r="C170" s="81">
        <v>163</v>
      </c>
      <c r="D170" s="9">
        <v>9</v>
      </c>
      <c r="E170" s="9"/>
      <c r="F170" s="16"/>
      <c r="G170" s="9"/>
      <c r="H170" s="15"/>
      <c r="I170" s="28"/>
      <c r="J170" s="9"/>
      <c r="K170" s="16"/>
      <c r="L170" s="9"/>
      <c r="M170" s="15"/>
      <c r="P170" s="9">
        <v>9</v>
      </c>
      <c r="Q170" s="9"/>
      <c r="R170" s="16"/>
      <c r="S170" s="9"/>
      <c r="T170" s="15">
        <f t="shared" si="93"/>
        <v>0</v>
      </c>
      <c r="V170" s="9"/>
      <c r="W170" s="16"/>
      <c r="X170" s="9"/>
      <c r="Y170" s="15">
        <f t="shared" si="94"/>
        <v>0</v>
      </c>
      <c r="AB170" s="9">
        <v>9</v>
      </c>
      <c r="AC170" s="9"/>
      <c r="AD170" s="16"/>
      <c r="AE170" s="9"/>
      <c r="AF170" s="15">
        <f t="shared" si="95"/>
        <v>0</v>
      </c>
      <c r="AH170" s="9"/>
      <c r="AI170" s="16"/>
      <c r="AJ170" s="9"/>
      <c r="AK170" s="15">
        <f t="shared" si="96"/>
        <v>0</v>
      </c>
      <c r="AN170" s="9">
        <v>9</v>
      </c>
      <c r="AO170" s="9"/>
      <c r="AP170" s="12"/>
      <c r="AQ170" s="9"/>
      <c r="AR170" s="15"/>
      <c r="AT170" s="9"/>
      <c r="AU170" s="16"/>
      <c r="AV170" s="9"/>
      <c r="AW170" s="15"/>
      <c r="AY170" s="9">
        <v>9</v>
      </c>
      <c r="AZ170" s="9"/>
      <c r="BA170" s="16"/>
      <c r="BB170" s="9"/>
      <c r="BC170" s="15">
        <f t="shared" si="99"/>
        <v>0</v>
      </c>
      <c r="BE170" s="9"/>
      <c r="BF170" s="16"/>
      <c r="BG170" s="9"/>
      <c r="BH170" s="15">
        <f t="shared" si="101"/>
        <v>0</v>
      </c>
      <c r="BK170" s="9">
        <v>9</v>
      </c>
      <c r="BL170" s="9"/>
      <c r="BM170" s="16"/>
      <c r="BN170" s="9"/>
      <c r="BO170" s="15">
        <f t="shared" si="100"/>
        <v>0</v>
      </c>
      <c r="BQ170" s="9"/>
      <c r="BR170" s="16"/>
      <c r="BS170" s="9"/>
      <c r="BT170" s="15">
        <f t="shared" si="102"/>
        <v>0</v>
      </c>
    </row>
    <row r="171" spans="1:72" ht="15" customHeight="1" x14ac:dyDescent="0.25">
      <c r="A171" s="186"/>
      <c r="C171" s="81">
        <v>164</v>
      </c>
      <c r="D171" s="9">
        <v>10</v>
      </c>
      <c r="E171" s="138"/>
      <c r="F171" s="138"/>
      <c r="G171" s="138"/>
      <c r="H171" s="138"/>
      <c r="I171" s="28"/>
      <c r="J171" s="138"/>
      <c r="K171" s="138"/>
      <c r="L171" s="138"/>
      <c r="M171" s="138"/>
      <c r="P171" s="9">
        <v>10</v>
      </c>
      <c r="Q171" s="9"/>
      <c r="R171" s="16"/>
      <c r="S171" s="9"/>
      <c r="T171" s="15">
        <f t="shared" si="93"/>
        <v>0</v>
      </c>
      <c r="V171" s="9"/>
      <c r="W171" s="16"/>
      <c r="X171" s="9"/>
      <c r="Y171" s="15">
        <f t="shared" si="94"/>
        <v>0</v>
      </c>
      <c r="AB171" s="9">
        <v>10</v>
      </c>
      <c r="AC171" s="9"/>
      <c r="AD171" s="16"/>
      <c r="AE171" s="9"/>
      <c r="AF171" s="15">
        <f t="shared" si="95"/>
        <v>0</v>
      </c>
      <c r="AH171" s="9"/>
      <c r="AI171" s="16"/>
      <c r="AJ171" s="9"/>
      <c r="AK171" s="15">
        <f t="shared" si="96"/>
        <v>0</v>
      </c>
      <c r="AN171" s="9">
        <v>10</v>
      </c>
      <c r="AO171" s="14"/>
      <c r="AP171" s="14"/>
      <c r="AQ171" s="14"/>
      <c r="AR171" s="14"/>
      <c r="AT171" s="14"/>
      <c r="AU171" s="14"/>
      <c r="AV171" s="14"/>
      <c r="AW171" s="14"/>
      <c r="AY171" s="9">
        <v>10</v>
      </c>
      <c r="AZ171" s="9"/>
      <c r="BA171" s="16"/>
      <c r="BB171" s="9"/>
      <c r="BC171" s="15">
        <f t="shared" si="99"/>
        <v>0</v>
      </c>
      <c r="BE171" s="9"/>
      <c r="BF171" s="16"/>
      <c r="BG171" s="9"/>
      <c r="BH171" s="15">
        <f t="shared" si="101"/>
        <v>0</v>
      </c>
      <c r="BK171" s="9">
        <v>10</v>
      </c>
      <c r="BL171" s="9"/>
      <c r="BM171" s="16"/>
      <c r="BN171" s="9"/>
      <c r="BO171" s="15">
        <f t="shared" si="100"/>
        <v>0</v>
      </c>
      <c r="BQ171" s="9"/>
      <c r="BR171" s="16"/>
      <c r="BS171" s="9"/>
      <c r="BT171" s="15">
        <f t="shared" si="102"/>
        <v>0</v>
      </c>
    </row>
    <row r="172" spans="1:72" ht="15" customHeight="1" x14ac:dyDescent="0.25">
      <c r="A172" s="186"/>
      <c r="C172" s="81">
        <v>165</v>
      </c>
      <c r="D172" s="28"/>
      <c r="E172" s="28"/>
      <c r="F172" s="28"/>
      <c r="G172" s="28"/>
      <c r="H172" s="28"/>
      <c r="I172" s="28"/>
      <c r="J172" s="28"/>
      <c r="K172" s="28"/>
      <c r="L172" s="28"/>
      <c r="M172" s="28"/>
    </row>
    <row r="173" spans="1:72" ht="15" customHeight="1" x14ac:dyDescent="0.3">
      <c r="A173" s="186"/>
      <c r="C173" s="81">
        <v>166</v>
      </c>
      <c r="D173" s="471" t="str">
        <f>MAPEL!$D$19</f>
        <v>Bahasa Jawa</v>
      </c>
      <c r="E173" s="467"/>
      <c r="F173" s="467"/>
      <c r="G173" s="467"/>
      <c r="H173" s="467"/>
      <c r="I173" s="467"/>
      <c r="J173" s="467"/>
      <c r="K173" s="467"/>
      <c r="L173" s="467"/>
      <c r="M173" s="467"/>
      <c r="P173" s="468" t="str">
        <f>MAPEL!$D$19</f>
        <v>Bahasa Jawa</v>
      </c>
      <c r="Q173" s="461"/>
      <c r="R173" s="461"/>
      <c r="S173" s="461"/>
      <c r="T173" s="461"/>
      <c r="U173" s="461"/>
      <c r="V173" s="461"/>
      <c r="W173" s="461"/>
      <c r="X173" s="461"/>
      <c r="Y173" s="461"/>
      <c r="AB173" s="468" t="str">
        <f>MAPEL!$D$19</f>
        <v>Bahasa Jawa</v>
      </c>
      <c r="AC173" s="461"/>
      <c r="AD173" s="461"/>
      <c r="AE173" s="461"/>
      <c r="AF173" s="461"/>
      <c r="AG173" s="461"/>
      <c r="AH173" s="461"/>
      <c r="AI173" s="461"/>
      <c r="AJ173" s="461"/>
      <c r="AK173" s="461"/>
      <c r="AN173" s="468" t="str">
        <f>MAPEL!$D$19</f>
        <v>Bahasa Jawa</v>
      </c>
      <c r="AO173" s="461"/>
      <c r="AP173" s="461"/>
      <c r="AQ173" s="461"/>
      <c r="AR173" s="461"/>
      <c r="AS173" s="461"/>
      <c r="AT173" s="461"/>
      <c r="AU173" s="461"/>
      <c r="AV173" s="461"/>
      <c r="AW173" s="461"/>
      <c r="AY173" s="468" t="str">
        <f>MAPEL!$D$19</f>
        <v>Bahasa Jawa</v>
      </c>
      <c r="AZ173" s="461"/>
      <c r="BA173" s="461"/>
      <c r="BB173" s="461"/>
      <c r="BC173" s="461"/>
      <c r="BD173" s="461"/>
      <c r="BE173" s="461"/>
      <c r="BF173" s="461"/>
      <c r="BG173" s="461"/>
      <c r="BJ173" s="468" t="str">
        <f>MAPEL!$D$19</f>
        <v>Bahasa Jawa</v>
      </c>
      <c r="BK173" s="461"/>
      <c r="BL173" s="461"/>
      <c r="BM173" s="461"/>
      <c r="BN173" s="461"/>
      <c r="BO173" s="461"/>
      <c r="BP173" s="461"/>
      <c r="BQ173" s="461"/>
      <c r="BR173" s="461"/>
      <c r="BS173" s="461"/>
      <c r="BT173" s="17"/>
    </row>
    <row r="174" spans="1:72" ht="15" customHeight="1" x14ac:dyDescent="0.25">
      <c r="A174" s="186"/>
      <c r="C174" s="81">
        <v>167</v>
      </c>
      <c r="D174" s="9"/>
      <c r="E174" s="28"/>
      <c r="F174" s="28"/>
      <c r="G174" s="28"/>
      <c r="H174" s="28"/>
      <c r="I174" s="28"/>
      <c r="J174" s="28"/>
      <c r="K174" s="28"/>
      <c r="L174" s="28"/>
      <c r="M174" s="28"/>
    </row>
    <row r="175" spans="1:72" ht="15" customHeight="1" x14ac:dyDescent="0.25">
      <c r="A175" s="186"/>
      <c r="C175" s="81">
        <v>168</v>
      </c>
      <c r="D175" s="29" t="s">
        <v>66</v>
      </c>
      <c r="E175" s="29" t="s">
        <v>1211</v>
      </c>
      <c r="F175" s="33" t="s">
        <v>1212</v>
      </c>
      <c r="G175" s="29" t="s">
        <v>673</v>
      </c>
      <c r="H175" s="29" t="s">
        <v>683</v>
      </c>
      <c r="I175" s="28"/>
      <c r="J175" s="29" t="s">
        <v>1211</v>
      </c>
      <c r="K175" s="33" t="s">
        <v>1212</v>
      </c>
      <c r="L175" s="29" t="s">
        <v>673</v>
      </c>
      <c r="M175" s="29" t="s">
        <v>683</v>
      </c>
      <c r="P175" s="29" t="s">
        <v>66</v>
      </c>
      <c r="Q175" s="29" t="s">
        <v>1211</v>
      </c>
      <c r="R175" s="33" t="s">
        <v>1212</v>
      </c>
      <c r="S175" s="29" t="s">
        <v>673</v>
      </c>
      <c r="T175" s="29" t="s">
        <v>683</v>
      </c>
      <c r="V175" s="29" t="s">
        <v>1211</v>
      </c>
      <c r="W175" s="33" t="s">
        <v>1212</v>
      </c>
      <c r="X175" s="29" t="s">
        <v>673</v>
      </c>
      <c r="Y175" s="29" t="s">
        <v>683</v>
      </c>
      <c r="AB175" s="29" t="s">
        <v>66</v>
      </c>
      <c r="AC175" s="29" t="s">
        <v>1211</v>
      </c>
      <c r="AD175" s="33" t="s">
        <v>1212</v>
      </c>
      <c r="AE175" s="29" t="s">
        <v>673</v>
      </c>
      <c r="AF175" s="29" t="s">
        <v>683</v>
      </c>
      <c r="AH175" s="29" t="s">
        <v>1211</v>
      </c>
      <c r="AI175" s="33" t="s">
        <v>1212</v>
      </c>
      <c r="AJ175" s="29" t="s">
        <v>673</v>
      </c>
      <c r="AK175" s="29" t="s">
        <v>683</v>
      </c>
      <c r="AN175" s="29" t="s">
        <v>66</v>
      </c>
      <c r="AO175" s="29" t="s">
        <v>1211</v>
      </c>
      <c r="AP175" s="33" t="s">
        <v>1212</v>
      </c>
      <c r="AQ175" s="29" t="s">
        <v>673</v>
      </c>
      <c r="AR175" s="29" t="s">
        <v>683</v>
      </c>
      <c r="AT175" s="29" t="s">
        <v>1211</v>
      </c>
      <c r="AU175" s="33" t="s">
        <v>1212</v>
      </c>
      <c r="AV175" s="29" t="s">
        <v>673</v>
      </c>
      <c r="AW175" s="29" t="s">
        <v>683</v>
      </c>
      <c r="AY175" s="29" t="s">
        <v>66</v>
      </c>
      <c r="AZ175" s="29" t="s">
        <v>1211</v>
      </c>
      <c r="BA175" s="33" t="s">
        <v>1212</v>
      </c>
      <c r="BB175" s="29" t="s">
        <v>673</v>
      </c>
      <c r="BC175" s="29" t="s">
        <v>683</v>
      </c>
      <c r="BE175" s="29" t="s">
        <v>1211</v>
      </c>
      <c r="BF175" s="33" t="s">
        <v>1212</v>
      </c>
      <c r="BG175" s="29" t="s">
        <v>673</v>
      </c>
      <c r="BH175" s="29" t="s">
        <v>683</v>
      </c>
      <c r="BK175" s="29" t="s">
        <v>66</v>
      </c>
      <c r="BL175" s="29" t="s">
        <v>1211</v>
      </c>
      <c r="BM175" s="33" t="s">
        <v>1212</v>
      </c>
      <c r="BN175" s="29" t="s">
        <v>673</v>
      </c>
      <c r="BO175" s="29" t="s">
        <v>683</v>
      </c>
      <c r="BQ175" s="29" t="s">
        <v>1211</v>
      </c>
      <c r="BR175" s="33" t="s">
        <v>1212</v>
      </c>
      <c r="BS175" s="29" t="s">
        <v>673</v>
      </c>
      <c r="BT175" s="29" t="s">
        <v>683</v>
      </c>
    </row>
    <row r="176" spans="1:72" x14ac:dyDescent="0.25">
      <c r="A176" s="186"/>
      <c r="C176" s="81">
        <v>169</v>
      </c>
      <c r="D176" s="30"/>
      <c r="E176" s="30"/>
      <c r="F176" s="33"/>
      <c r="G176" s="30"/>
      <c r="H176" s="30"/>
      <c r="I176" s="28"/>
      <c r="J176" s="30"/>
      <c r="K176" s="33"/>
      <c r="L176" s="30"/>
      <c r="M176" s="30"/>
      <c r="P176" s="30"/>
      <c r="Q176" s="30"/>
      <c r="R176" s="33"/>
      <c r="S176" s="30"/>
      <c r="T176" s="30"/>
      <c r="V176" s="30"/>
      <c r="W176" s="33"/>
      <c r="X176" s="30"/>
      <c r="Y176" s="30"/>
      <c r="AB176" s="30"/>
      <c r="AC176" s="30"/>
      <c r="AD176" s="33"/>
      <c r="AE176" s="30"/>
      <c r="AF176" s="30"/>
      <c r="AH176" s="30"/>
      <c r="AI176" s="33"/>
      <c r="AJ176" s="30"/>
      <c r="AK176" s="30"/>
      <c r="AN176" s="30"/>
      <c r="AO176" s="30"/>
      <c r="AP176" s="33"/>
      <c r="AQ176" s="30"/>
      <c r="AR176" s="30"/>
      <c r="AT176" s="30"/>
      <c r="AU176" s="33"/>
      <c r="AV176" s="30"/>
      <c r="AW176" s="30"/>
      <c r="AY176" s="30"/>
      <c r="AZ176" s="30"/>
      <c r="BA176" s="33"/>
      <c r="BB176" s="30"/>
      <c r="BC176" s="30"/>
      <c r="BE176" s="30"/>
      <c r="BF176" s="33"/>
      <c r="BG176" s="30"/>
      <c r="BH176" s="30"/>
      <c r="BK176" s="30"/>
      <c r="BL176" s="30"/>
      <c r="BM176" s="33"/>
      <c r="BN176" s="30"/>
      <c r="BO176" s="30"/>
      <c r="BQ176" s="30"/>
      <c r="BR176" s="33"/>
      <c r="BS176" s="30"/>
      <c r="BT176" s="30"/>
    </row>
    <row r="177" spans="1:72" ht="54.75" customHeight="1" x14ac:dyDescent="0.25">
      <c r="A177" s="186"/>
      <c r="C177" s="81">
        <v>170</v>
      </c>
      <c r="D177" s="9">
        <v>1</v>
      </c>
      <c r="E177" s="9"/>
      <c r="F177" s="74" t="s">
        <v>934</v>
      </c>
      <c r="G177" s="9" t="s">
        <v>940</v>
      </c>
      <c r="H177" s="9">
        <f t="shared" ref="H177:H183" si="103">LEN(F177)</f>
        <v>151</v>
      </c>
      <c r="I177" s="28"/>
      <c r="J177" s="9">
        <v>1.8</v>
      </c>
      <c r="K177" s="74" t="s">
        <v>937</v>
      </c>
      <c r="L177" s="9"/>
      <c r="M177" s="9">
        <f t="shared" ref="M177:M182" si="104">LEN(K177)</f>
        <v>128</v>
      </c>
      <c r="P177" s="9">
        <v>1</v>
      </c>
      <c r="Q177" s="9"/>
      <c r="R177" s="74" t="s">
        <v>934</v>
      </c>
      <c r="S177" s="9" t="s">
        <v>707</v>
      </c>
      <c r="T177" s="9">
        <f t="shared" ref="T177:T186" si="105">LEN(R177)</f>
        <v>151</v>
      </c>
      <c r="V177" s="9"/>
      <c r="W177" s="74" t="s">
        <v>937</v>
      </c>
      <c r="X177" s="9"/>
      <c r="Y177" s="9">
        <f t="shared" ref="Y177:Y186" si="106">LEN(W177)</f>
        <v>128</v>
      </c>
      <c r="AB177" s="9">
        <v>1</v>
      </c>
      <c r="AC177" s="9"/>
      <c r="AD177" s="12" t="s">
        <v>944</v>
      </c>
      <c r="AE177" s="9"/>
      <c r="AF177" s="9">
        <f t="shared" ref="AF177:AF186" si="107">LEN(AD177)</f>
        <v>84</v>
      </c>
      <c r="AH177" s="9"/>
      <c r="AI177" s="74"/>
      <c r="AJ177" s="9"/>
      <c r="AK177" s="9">
        <f t="shared" ref="AK177:AK186" si="108">LEN(AI177)</f>
        <v>0</v>
      </c>
      <c r="AN177" s="9">
        <v>1</v>
      </c>
      <c r="AO177" s="9">
        <v>4.0999999999999996</v>
      </c>
      <c r="AP177" s="12" t="s">
        <v>944</v>
      </c>
      <c r="AQ177" s="9" t="s">
        <v>951</v>
      </c>
      <c r="AR177" s="9">
        <f t="shared" ref="AR177:AR182" si="109">LEN(AP177)</f>
        <v>84</v>
      </c>
      <c r="AT177" s="9">
        <v>4.7</v>
      </c>
      <c r="AU177" s="12" t="s">
        <v>1143</v>
      </c>
      <c r="AV177" s="9"/>
      <c r="AW177" s="9">
        <f t="shared" ref="AW177:AW182" si="110">LEN(AU177)</f>
        <v>44</v>
      </c>
      <c r="AY177" s="9">
        <v>1</v>
      </c>
      <c r="AZ177" s="9"/>
      <c r="BA177" s="74"/>
      <c r="BB177" s="9"/>
      <c r="BC177" s="9">
        <f t="shared" ref="BC177:BC186" si="111">LEN(BA177)</f>
        <v>0</v>
      </c>
      <c r="BE177" s="9"/>
      <c r="BF177" s="74"/>
      <c r="BG177" s="9"/>
      <c r="BH177" s="9">
        <f>LEN(BF177)</f>
        <v>0</v>
      </c>
      <c r="BK177" s="9">
        <v>1</v>
      </c>
      <c r="BL177" s="9"/>
      <c r="BM177" s="74"/>
      <c r="BN177" s="9"/>
      <c r="BO177" s="9">
        <f t="shared" ref="BO177:BO186" si="112">LEN(BM177)</f>
        <v>0</v>
      </c>
      <c r="BQ177" s="9"/>
      <c r="BR177" s="74"/>
      <c r="BS177" s="9"/>
      <c r="BT177" s="9">
        <f>LEN(BR177)</f>
        <v>0</v>
      </c>
    </row>
    <row r="178" spans="1:72" ht="54.75" customHeight="1" x14ac:dyDescent="0.25">
      <c r="A178" s="186"/>
      <c r="C178" s="81">
        <v>171</v>
      </c>
      <c r="D178" s="9">
        <v>2</v>
      </c>
      <c r="E178" s="9"/>
      <c r="F178" s="74" t="s">
        <v>1297</v>
      </c>
      <c r="G178" s="9" t="s">
        <v>940</v>
      </c>
      <c r="H178" s="9">
        <f t="shared" si="103"/>
        <v>73</v>
      </c>
      <c r="I178" s="28"/>
      <c r="J178" s="9">
        <v>1.9</v>
      </c>
      <c r="K178" s="74" t="s">
        <v>938</v>
      </c>
      <c r="L178" s="9"/>
      <c r="M178" s="9">
        <f t="shared" si="104"/>
        <v>126</v>
      </c>
      <c r="P178" s="9">
        <v>2</v>
      </c>
      <c r="Q178" s="9"/>
      <c r="R178" s="74" t="s">
        <v>935</v>
      </c>
      <c r="S178" s="9" t="s">
        <v>708</v>
      </c>
      <c r="T178" s="9">
        <f t="shared" si="105"/>
        <v>196</v>
      </c>
      <c r="V178" s="9"/>
      <c r="W178" s="74" t="s">
        <v>938</v>
      </c>
      <c r="X178" s="9"/>
      <c r="Y178" s="9">
        <f t="shared" si="106"/>
        <v>126</v>
      </c>
      <c r="AB178" s="9">
        <v>2</v>
      </c>
      <c r="AC178" s="9"/>
      <c r="AD178" s="12" t="s">
        <v>945</v>
      </c>
      <c r="AE178" s="9"/>
      <c r="AF178" s="9">
        <f t="shared" si="107"/>
        <v>36</v>
      </c>
      <c r="AH178" s="9"/>
      <c r="AI178" s="74"/>
      <c r="AJ178" s="9"/>
      <c r="AK178" s="9">
        <f t="shared" si="108"/>
        <v>0</v>
      </c>
      <c r="AN178" s="9">
        <v>2</v>
      </c>
      <c r="AO178" s="9">
        <v>4.2</v>
      </c>
      <c r="AP178" s="12" t="s">
        <v>945</v>
      </c>
      <c r="AQ178" s="9" t="s">
        <v>951</v>
      </c>
      <c r="AR178" s="9">
        <f t="shared" si="109"/>
        <v>36</v>
      </c>
      <c r="AT178" s="9">
        <v>4.8</v>
      </c>
      <c r="AU178" s="12" t="s">
        <v>1144</v>
      </c>
      <c r="AV178" s="9"/>
      <c r="AW178" s="9">
        <f t="shared" si="110"/>
        <v>44</v>
      </c>
      <c r="AY178" s="9">
        <v>2</v>
      </c>
      <c r="AZ178" s="9"/>
      <c r="BA178" s="74"/>
      <c r="BB178" s="9"/>
      <c r="BC178" s="9">
        <f t="shared" si="111"/>
        <v>0</v>
      </c>
      <c r="BE178" s="9"/>
      <c r="BF178" s="74"/>
      <c r="BG178" s="9"/>
      <c r="BH178" s="9">
        <f t="shared" ref="BH178:BH186" si="113">LEN(BF178)</f>
        <v>0</v>
      </c>
      <c r="BK178" s="9">
        <v>2</v>
      </c>
      <c r="BL178" s="9"/>
      <c r="BM178" s="74"/>
      <c r="BN178" s="9"/>
      <c r="BO178" s="9">
        <f t="shared" si="112"/>
        <v>0</v>
      </c>
      <c r="BQ178" s="9"/>
      <c r="BR178" s="74"/>
      <c r="BS178" s="9"/>
      <c r="BT178" s="9">
        <f t="shared" ref="BT178:BT186" si="114">LEN(BR178)</f>
        <v>0</v>
      </c>
    </row>
    <row r="179" spans="1:72" ht="60" x14ac:dyDescent="0.25">
      <c r="A179" s="186"/>
      <c r="C179" s="81">
        <v>172</v>
      </c>
      <c r="D179" s="9">
        <v>3</v>
      </c>
      <c r="E179" s="9"/>
      <c r="F179" s="74" t="s">
        <v>1297</v>
      </c>
      <c r="G179" s="9" t="s">
        <v>941</v>
      </c>
      <c r="H179" s="9">
        <f t="shared" si="103"/>
        <v>73</v>
      </c>
      <c r="I179" s="28"/>
      <c r="J179" s="13" t="s">
        <v>26</v>
      </c>
      <c r="K179" s="74" t="s">
        <v>939</v>
      </c>
      <c r="L179" s="9"/>
      <c r="M179" s="9">
        <f t="shared" si="104"/>
        <v>97</v>
      </c>
      <c r="P179" s="9">
        <v>3</v>
      </c>
      <c r="Q179" s="9"/>
      <c r="R179" s="74" t="s">
        <v>936</v>
      </c>
      <c r="S179" s="9" t="s">
        <v>709</v>
      </c>
      <c r="T179" s="9">
        <f t="shared" si="105"/>
        <v>190</v>
      </c>
      <c r="V179" s="9"/>
      <c r="W179" s="74" t="s">
        <v>939</v>
      </c>
      <c r="X179" s="9"/>
      <c r="Y179" s="9">
        <f t="shared" si="106"/>
        <v>97</v>
      </c>
      <c r="AB179" s="9">
        <v>3</v>
      </c>
      <c r="AC179" s="9"/>
      <c r="AD179" s="12" t="s">
        <v>946</v>
      </c>
      <c r="AE179" s="9"/>
      <c r="AF179" s="9">
        <f t="shared" si="107"/>
        <v>100</v>
      </c>
      <c r="AH179" s="9"/>
      <c r="AI179" s="74"/>
      <c r="AJ179" s="9"/>
      <c r="AK179" s="9">
        <f t="shared" si="108"/>
        <v>0</v>
      </c>
      <c r="AN179" s="9">
        <v>3</v>
      </c>
      <c r="AO179" s="9">
        <v>4.3</v>
      </c>
      <c r="AP179" s="12" t="s">
        <v>946</v>
      </c>
      <c r="AQ179" s="15" t="s">
        <v>952</v>
      </c>
      <c r="AR179" s="9">
        <f t="shared" si="109"/>
        <v>100</v>
      </c>
      <c r="AT179" s="9">
        <v>4.9000000000000004</v>
      </c>
      <c r="AU179" s="12" t="s">
        <v>1145</v>
      </c>
      <c r="AV179" s="9"/>
      <c r="AW179" s="9">
        <f t="shared" si="110"/>
        <v>46</v>
      </c>
      <c r="AY179" s="9">
        <v>3</v>
      </c>
      <c r="AZ179" s="9"/>
      <c r="BA179" s="74"/>
      <c r="BB179" s="9"/>
      <c r="BC179" s="9">
        <f t="shared" si="111"/>
        <v>0</v>
      </c>
      <c r="BE179" s="9"/>
      <c r="BF179" s="74"/>
      <c r="BG179" s="9"/>
      <c r="BH179" s="9">
        <f t="shared" si="113"/>
        <v>0</v>
      </c>
      <c r="BK179" s="9">
        <v>3</v>
      </c>
      <c r="BL179" s="9"/>
      <c r="BM179" s="74"/>
      <c r="BN179" s="9"/>
      <c r="BO179" s="9">
        <f t="shared" si="112"/>
        <v>0</v>
      </c>
      <c r="BQ179" s="9"/>
      <c r="BR179" s="74"/>
      <c r="BS179" s="9"/>
      <c r="BT179" s="9">
        <f t="shared" si="114"/>
        <v>0</v>
      </c>
    </row>
    <row r="180" spans="1:72" ht="60" x14ac:dyDescent="0.25">
      <c r="A180" s="186"/>
      <c r="C180" s="81">
        <v>173</v>
      </c>
      <c r="D180" s="9">
        <v>4</v>
      </c>
      <c r="E180" s="9"/>
      <c r="F180" s="74"/>
      <c r="G180" s="9" t="s">
        <v>941</v>
      </c>
      <c r="H180" s="9">
        <f t="shared" si="103"/>
        <v>0</v>
      </c>
      <c r="I180" s="28"/>
      <c r="J180" s="13" t="s">
        <v>41</v>
      </c>
      <c r="K180" s="74"/>
      <c r="L180" s="9"/>
      <c r="M180" s="9">
        <f t="shared" si="104"/>
        <v>0</v>
      </c>
      <c r="P180" s="9">
        <v>4</v>
      </c>
      <c r="Q180" s="9"/>
      <c r="R180" s="74"/>
      <c r="S180" s="9" t="s">
        <v>710</v>
      </c>
      <c r="T180" s="9">
        <f t="shared" si="105"/>
        <v>0</v>
      </c>
      <c r="V180" s="9"/>
      <c r="W180" s="74"/>
      <c r="X180" s="9"/>
      <c r="Y180" s="9">
        <f t="shared" si="106"/>
        <v>0</v>
      </c>
      <c r="AB180" s="9">
        <v>4</v>
      </c>
      <c r="AC180" s="9"/>
      <c r="AD180" s="12" t="s">
        <v>947</v>
      </c>
      <c r="AE180" s="9"/>
      <c r="AF180" s="9">
        <f t="shared" si="107"/>
        <v>61</v>
      </c>
      <c r="AH180" s="9"/>
      <c r="AI180" s="74"/>
      <c r="AJ180" s="9"/>
      <c r="AK180" s="9">
        <f t="shared" si="108"/>
        <v>0</v>
      </c>
      <c r="AN180" s="9">
        <v>4</v>
      </c>
      <c r="AO180" s="9">
        <v>4.4000000000000004</v>
      </c>
      <c r="AP180" s="12" t="s">
        <v>947</v>
      </c>
      <c r="AQ180" s="15" t="s">
        <v>952</v>
      </c>
      <c r="AR180" s="9">
        <f t="shared" si="109"/>
        <v>61</v>
      </c>
      <c r="AT180" s="13" t="s">
        <v>107</v>
      </c>
      <c r="AU180" s="12" t="s">
        <v>1146</v>
      </c>
      <c r="AV180" s="9"/>
      <c r="AW180" s="9">
        <f t="shared" si="110"/>
        <v>86</v>
      </c>
      <c r="AY180" s="9">
        <v>4</v>
      </c>
      <c r="AZ180" s="9"/>
      <c r="BA180" s="74"/>
      <c r="BB180" s="9"/>
      <c r="BC180" s="9">
        <f t="shared" si="111"/>
        <v>0</v>
      </c>
      <c r="BE180" s="9"/>
      <c r="BF180" s="74"/>
      <c r="BG180" s="9"/>
      <c r="BH180" s="9">
        <f t="shared" si="113"/>
        <v>0</v>
      </c>
      <c r="BK180" s="9">
        <v>4</v>
      </c>
      <c r="BL180" s="9"/>
      <c r="BM180" s="74"/>
      <c r="BN180" s="9"/>
      <c r="BO180" s="9">
        <f t="shared" si="112"/>
        <v>0</v>
      </c>
      <c r="BQ180" s="9"/>
      <c r="BR180" s="74"/>
      <c r="BS180" s="9"/>
      <c r="BT180" s="9">
        <f t="shared" si="114"/>
        <v>0</v>
      </c>
    </row>
    <row r="181" spans="1:72" ht="54.75" customHeight="1" x14ac:dyDescent="0.25">
      <c r="A181" s="186"/>
      <c r="C181" s="81">
        <v>174</v>
      </c>
      <c r="D181" s="9">
        <v>5</v>
      </c>
      <c r="E181" s="9"/>
      <c r="F181" s="74"/>
      <c r="G181" s="9" t="s">
        <v>942</v>
      </c>
      <c r="H181" s="9">
        <f t="shared" si="103"/>
        <v>0</v>
      </c>
      <c r="I181" s="28"/>
      <c r="J181" s="9">
        <v>1.1200000000000001</v>
      </c>
      <c r="K181" s="74"/>
      <c r="L181" s="9"/>
      <c r="M181" s="9">
        <f t="shared" si="104"/>
        <v>0</v>
      </c>
      <c r="P181" s="9">
        <v>5</v>
      </c>
      <c r="Q181" s="9"/>
      <c r="R181" s="74"/>
      <c r="S181" s="9" t="s">
        <v>711</v>
      </c>
      <c r="T181" s="9">
        <f t="shared" si="105"/>
        <v>0</v>
      </c>
      <c r="V181" s="9"/>
      <c r="W181" s="74"/>
      <c r="X181" s="9"/>
      <c r="Y181" s="9">
        <f t="shared" si="106"/>
        <v>0</v>
      </c>
      <c r="AB181" s="9">
        <v>5</v>
      </c>
      <c r="AC181" s="9"/>
      <c r="AD181" s="12" t="s">
        <v>948</v>
      </c>
      <c r="AE181" s="9"/>
      <c r="AF181" s="9">
        <f t="shared" si="107"/>
        <v>79</v>
      </c>
      <c r="AH181" s="9"/>
      <c r="AI181" s="74"/>
      <c r="AJ181" s="9"/>
      <c r="AK181" s="9">
        <f t="shared" si="108"/>
        <v>0</v>
      </c>
      <c r="AN181" s="9">
        <v>5</v>
      </c>
      <c r="AO181" s="9">
        <v>4.5</v>
      </c>
      <c r="AP181" s="12" t="s">
        <v>948</v>
      </c>
      <c r="AQ181" s="15" t="s">
        <v>953</v>
      </c>
      <c r="AR181" s="9">
        <f t="shared" si="109"/>
        <v>79</v>
      </c>
      <c r="AT181" s="9">
        <v>4.1100000000000003</v>
      </c>
      <c r="AU181" s="12" t="s">
        <v>1147</v>
      </c>
      <c r="AV181" s="9"/>
      <c r="AW181" s="9">
        <f t="shared" si="110"/>
        <v>83</v>
      </c>
      <c r="AY181" s="9">
        <v>5</v>
      </c>
      <c r="AZ181" s="9"/>
      <c r="BA181" s="74"/>
      <c r="BB181" s="9"/>
      <c r="BC181" s="9">
        <f t="shared" si="111"/>
        <v>0</v>
      </c>
      <c r="BE181" s="9"/>
      <c r="BF181" s="74"/>
      <c r="BG181" s="9"/>
      <c r="BH181" s="9">
        <f t="shared" si="113"/>
        <v>0</v>
      </c>
      <c r="BK181" s="9">
        <v>5</v>
      </c>
      <c r="BL181" s="9"/>
      <c r="BM181" s="74"/>
      <c r="BN181" s="9"/>
      <c r="BO181" s="9">
        <f t="shared" si="112"/>
        <v>0</v>
      </c>
      <c r="BQ181" s="9"/>
      <c r="BR181" s="74"/>
      <c r="BS181" s="9"/>
      <c r="BT181" s="9">
        <f t="shared" si="114"/>
        <v>0</v>
      </c>
    </row>
    <row r="182" spans="1:72" ht="54.75" customHeight="1" x14ac:dyDescent="0.25">
      <c r="A182" s="186"/>
      <c r="C182" s="81">
        <v>175</v>
      </c>
      <c r="D182" s="9">
        <v>6</v>
      </c>
      <c r="E182" s="9"/>
      <c r="F182" s="74"/>
      <c r="G182" s="9" t="s">
        <v>943</v>
      </c>
      <c r="H182" s="9">
        <f t="shared" si="103"/>
        <v>0</v>
      </c>
      <c r="I182" s="28"/>
      <c r="J182" s="9">
        <v>1.1299999999999999</v>
      </c>
      <c r="K182" s="74"/>
      <c r="L182" s="9"/>
      <c r="M182" s="9">
        <f t="shared" si="104"/>
        <v>0</v>
      </c>
      <c r="P182" s="9">
        <v>6</v>
      </c>
      <c r="Q182" s="9"/>
      <c r="R182" s="74"/>
      <c r="S182" s="9" t="s">
        <v>712</v>
      </c>
      <c r="T182" s="9">
        <f t="shared" si="105"/>
        <v>0</v>
      </c>
      <c r="V182" s="9"/>
      <c r="W182" s="74"/>
      <c r="X182" s="9"/>
      <c r="Y182" s="9">
        <f t="shared" si="106"/>
        <v>0</v>
      </c>
      <c r="AB182" s="9">
        <v>6</v>
      </c>
      <c r="AC182" s="9"/>
      <c r="AD182" s="12" t="s">
        <v>949</v>
      </c>
      <c r="AE182" s="9"/>
      <c r="AF182" s="9">
        <f t="shared" si="107"/>
        <v>71</v>
      </c>
      <c r="AH182" s="9"/>
      <c r="AI182" s="74"/>
      <c r="AJ182" s="9"/>
      <c r="AK182" s="9">
        <f t="shared" si="108"/>
        <v>0</v>
      </c>
      <c r="AN182" s="9">
        <v>6</v>
      </c>
      <c r="AO182" s="9">
        <v>4.5999999999999996</v>
      </c>
      <c r="AP182" s="12" t="s">
        <v>949</v>
      </c>
      <c r="AQ182" s="15" t="s">
        <v>953</v>
      </c>
      <c r="AR182" s="9">
        <f t="shared" si="109"/>
        <v>71</v>
      </c>
      <c r="AT182" s="9">
        <v>4.12</v>
      </c>
      <c r="AU182" s="12" t="s">
        <v>1148</v>
      </c>
      <c r="AV182" s="9"/>
      <c r="AW182" s="9">
        <f t="shared" si="110"/>
        <v>45</v>
      </c>
      <c r="AY182" s="9">
        <v>6</v>
      </c>
      <c r="AZ182" s="9"/>
      <c r="BA182" s="74"/>
      <c r="BB182" s="9"/>
      <c r="BC182" s="9">
        <f t="shared" si="111"/>
        <v>0</v>
      </c>
      <c r="BE182" s="9"/>
      <c r="BF182" s="74"/>
      <c r="BG182" s="9"/>
      <c r="BH182" s="9">
        <f t="shared" si="113"/>
        <v>0</v>
      </c>
      <c r="BK182" s="9">
        <v>6</v>
      </c>
      <c r="BL182" s="9"/>
      <c r="BM182" s="74"/>
      <c r="BN182" s="9"/>
      <c r="BO182" s="9">
        <f t="shared" si="112"/>
        <v>0</v>
      </c>
      <c r="BQ182" s="9"/>
      <c r="BR182" s="74"/>
      <c r="BS182" s="9"/>
      <c r="BT182" s="9">
        <f t="shared" si="114"/>
        <v>0</v>
      </c>
    </row>
    <row r="183" spans="1:72" ht="30" x14ac:dyDescent="0.25">
      <c r="A183" s="186"/>
      <c r="C183" s="81">
        <v>176</v>
      </c>
      <c r="D183" s="9">
        <v>7</v>
      </c>
      <c r="E183" s="9"/>
      <c r="F183" s="74"/>
      <c r="G183" s="9"/>
      <c r="H183" s="9">
        <f t="shared" si="103"/>
        <v>0</v>
      </c>
      <c r="I183" s="28"/>
      <c r="J183" s="138"/>
      <c r="K183" s="138"/>
      <c r="L183" s="138"/>
      <c r="M183" s="138"/>
      <c r="P183" s="9">
        <v>7</v>
      </c>
      <c r="Q183" s="9"/>
      <c r="R183" s="74"/>
      <c r="S183" s="9" t="s">
        <v>713</v>
      </c>
      <c r="T183" s="9">
        <f t="shared" si="105"/>
        <v>0</v>
      </c>
      <c r="V183" s="9"/>
      <c r="W183" s="74"/>
      <c r="X183" s="9"/>
      <c r="Y183" s="9">
        <f t="shared" si="106"/>
        <v>0</v>
      </c>
      <c r="AB183" s="9">
        <v>7</v>
      </c>
      <c r="AC183" s="9"/>
      <c r="AD183" s="74" t="s">
        <v>950</v>
      </c>
      <c r="AE183" s="9"/>
      <c r="AF183" s="9">
        <f t="shared" si="107"/>
        <v>73</v>
      </c>
      <c r="AH183" s="9"/>
      <c r="AI183" s="74"/>
      <c r="AJ183" s="9"/>
      <c r="AK183" s="9">
        <f t="shared" si="108"/>
        <v>0</v>
      </c>
      <c r="AN183" s="9">
        <v>7</v>
      </c>
      <c r="AO183" s="9">
        <v>4.7</v>
      </c>
      <c r="AP183" s="74" t="s">
        <v>950</v>
      </c>
      <c r="AQ183" s="15" t="s">
        <v>954</v>
      </c>
      <c r="AR183" s="9"/>
      <c r="AT183" s="14"/>
      <c r="AU183" s="14"/>
      <c r="AV183" s="14"/>
      <c r="AW183" s="14"/>
      <c r="AY183" s="9">
        <v>7</v>
      </c>
      <c r="AZ183" s="9"/>
      <c r="BA183" s="74"/>
      <c r="BB183" s="9"/>
      <c r="BC183" s="9">
        <f t="shared" si="111"/>
        <v>0</v>
      </c>
      <c r="BE183" s="9"/>
      <c r="BF183" s="74"/>
      <c r="BG183" s="9"/>
      <c r="BH183" s="9">
        <f t="shared" si="113"/>
        <v>0</v>
      </c>
      <c r="BK183" s="9">
        <v>7</v>
      </c>
      <c r="BL183" s="9"/>
      <c r="BM183" s="74"/>
      <c r="BN183" s="9"/>
      <c r="BO183" s="9">
        <f t="shared" si="112"/>
        <v>0</v>
      </c>
      <c r="BQ183" s="9"/>
      <c r="BR183" s="74"/>
      <c r="BS183" s="9"/>
      <c r="BT183" s="9">
        <f t="shared" si="114"/>
        <v>0</v>
      </c>
    </row>
    <row r="184" spans="1:72" x14ac:dyDescent="0.25">
      <c r="A184" s="186"/>
      <c r="C184" s="81">
        <v>177</v>
      </c>
      <c r="D184" s="9">
        <v>8</v>
      </c>
      <c r="E184" s="9"/>
      <c r="F184" s="74"/>
      <c r="G184" s="9"/>
      <c r="H184" s="9"/>
      <c r="I184" s="28"/>
      <c r="J184" s="9"/>
      <c r="K184" s="74"/>
      <c r="L184" s="9"/>
      <c r="M184" s="9"/>
      <c r="P184" s="9">
        <v>8</v>
      </c>
      <c r="Q184" s="9"/>
      <c r="R184" s="74"/>
      <c r="S184" s="9" t="s">
        <v>714</v>
      </c>
      <c r="T184" s="9">
        <f t="shared" si="105"/>
        <v>0</v>
      </c>
      <c r="V184" s="9"/>
      <c r="W184" s="74"/>
      <c r="X184" s="9"/>
      <c r="Y184" s="9">
        <f t="shared" si="106"/>
        <v>0</v>
      </c>
      <c r="AB184" s="9">
        <v>8</v>
      </c>
      <c r="AC184" s="9"/>
      <c r="AD184" s="74"/>
      <c r="AE184" s="9"/>
      <c r="AF184" s="9">
        <f t="shared" si="107"/>
        <v>0</v>
      </c>
      <c r="AH184" s="9"/>
      <c r="AI184" s="74"/>
      <c r="AJ184" s="9"/>
      <c r="AK184" s="9">
        <f t="shared" si="108"/>
        <v>0</v>
      </c>
      <c r="AN184" s="9">
        <v>8</v>
      </c>
      <c r="AO184" s="9"/>
      <c r="AP184" s="82"/>
      <c r="AQ184" s="9"/>
      <c r="AR184" s="9"/>
      <c r="AT184" s="9"/>
      <c r="AU184" s="74"/>
      <c r="AV184" s="9"/>
      <c r="AW184" s="9"/>
      <c r="AY184" s="9">
        <v>8</v>
      </c>
      <c r="AZ184" s="9"/>
      <c r="BA184" s="74"/>
      <c r="BB184" s="9"/>
      <c r="BC184" s="9">
        <f t="shared" si="111"/>
        <v>0</v>
      </c>
      <c r="BE184" s="9"/>
      <c r="BF184" s="74"/>
      <c r="BG184" s="9"/>
      <c r="BH184" s="9">
        <f t="shared" si="113"/>
        <v>0</v>
      </c>
      <c r="BK184" s="9">
        <v>8</v>
      </c>
      <c r="BL184" s="9"/>
      <c r="BM184" s="74"/>
      <c r="BN184" s="9"/>
      <c r="BO184" s="9">
        <f t="shared" si="112"/>
        <v>0</v>
      </c>
      <c r="BQ184" s="9"/>
      <c r="BR184" s="74"/>
      <c r="BS184" s="9"/>
      <c r="BT184" s="9">
        <f t="shared" si="114"/>
        <v>0</v>
      </c>
    </row>
    <row r="185" spans="1:72" x14ac:dyDescent="0.25">
      <c r="A185" s="186"/>
      <c r="C185" s="81">
        <v>178</v>
      </c>
      <c r="D185" s="9">
        <v>9</v>
      </c>
      <c r="E185" s="9"/>
      <c r="F185" s="74"/>
      <c r="G185" s="9"/>
      <c r="H185" s="9"/>
      <c r="I185" s="28"/>
      <c r="J185" s="9"/>
      <c r="K185" s="74"/>
      <c r="L185" s="9"/>
      <c r="M185" s="9"/>
      <c r="P185" s="9">
        <v>9</v>
      </c>
      <c r="Q185" s="9"/>
      <c r="R185" s="74"/>
      <c r="S185" s="9" t="s">
        <v>715</v>
      </c>
      <c r="T185" s="9">
        <f t="shared" si="105"/>
        <v>0</v>
      </c>
      <c r="V185" s="9"/>
      <c r="W185" s="74"/>
      <c r="X185" s="9"/>
      <c r="Y185" s="9">
        <f t="shared" si="106"/>
        <v>0</v>
      </c>
      <c r="AB185" s="9">
        <v>9</v>
      </c>
      <c r="AC185" s="9"/>
      <c r="AD185" s="74"/>
      <c r="AE185" s="9"/>
      <c r="AF185" s="9">
        <f t="shared" si="107"/>
        <v>0</v>
      </c>
      <c r="AH185" s="9"/>
      <c r="AI185" s="74"/>
      <c r="AJ185" s="9"/>
      <c r="AK185" s="9">
        <f t="shared" si="108"/>
        <v>0</v>
      </c>
      <c r="AN185" s="9">
        <v>9</v>
      </c>
      <c r="AO185" s="9"/>
      <c r="AP185" s="82"/>
      <c r="AQ185" s="9"/>
      <c r="AR185" s="9"/>
      <c r="AT185" s="9"/>
      <c r="AU185" s="74"/>
      <c r="AV185" s="9"/>
      <c r="AW185" s="9"/>
      <c r="AY185" s="9">
        <v>9</v>
      </c>
      <c r="AZ185" s="9"/>
      <c r="BA185" s="74"/>
      <c r="BB185" s="9"/>
      <c r="BC185" s="9">
        <f t="shared" si="111"/>
        <v>0</v>
      </c>
      <c r="BE185" s="9"/>
      <c r="BF185" s="74"/>
      <c r="BG185" s="9"/>
      <c r="BH185" s="9">
        <f t="shared" si="113"/>
        <v>0</v>
      </c>
      <c r="BK185" s="9">
        <v>9</v>
      </c>
      <c r="BL185" s="9"/>
      <c r="BM185" s="74"/>
      <c r="BN185" s="9"/>
      <c r="BO185" s="9">
        <f t="shared" si="112"/>
        <v>0</v>
      </c>
      <c r="BQ185" s="9"/>
      <c r="BR185" s="74"/>
      <c r="BS185" s="9"/>
      <c r="BT185" s="9">
        <f t="shared" si="114"/>
        <v>0</v>
      </c>
    </row>
    <row r="186" spans="1:72" x14ac:dyDescent="0.25">
      <c r="A186" s="186"/>
      <c r="C186" s="81">
        <v>179</v>
      </c>
      <c r="D186" s="9">
        <v>10</v>
      </c>
      <c r="E186" s="138"/>
      <c r="F186" s="138"/>
      <c r="G186" s="138"/>
      <c r="H186" s="138"/>
      <c r="I186" s="28"/>
      <c r="J186" s="138"/>
      <c r="K186" s="138"/>
      <c r="L186" s="138"/>
      <c r="M186" s="138"/>
      <c r="P186" s="9">
        <v>10</v>
      </c>
      <c r="Q186" s="9"/>
      <c r="R186" s="74"/>
      <c r="S186" s="9" t="s">
        <v>716</v>
      </c>
      <c r="T186" s="9">
        <f t="shared" si="105"/>
        <v>0</v>
      </c>
      <c r="V186" s="9"/>
      <c r="W186" s="74"/>
      <c r="X186" s="9"/>
      <c r="Y186" s="9">
        <f t="shared" si="106"/>
        <v>0</v>
      </c>
      <c r="AB186" s="9">
        <v>10</v>
      </c>
      <c r="AC186" s="9"/>
      <c r="AD186" s="74"/>
      <c r="AE186" s="9"/>
      <c r="AF186" s="9">
        <f t="shared" si="107"/>
        <v>0</v>
      </c>
      <c r="AH186" s="9"/>
      <c r="AI186" s="74"/>
      <c r="AJ186" s="9"/>
      <c r="AK186" s="9">
        <f t="shared" si="108"/>
        <v>0</v>
      </c>
      <c r="AN186" s="9">
        <v>10</v>
      </c>
      <c r="AO186" s="14"/>
      <c r="AP186" s="14"/>
      <c r="AQ186" s="14"/>
      <c r="AR186" s="14"/>
      <c r="AT186" s="14"/>
      <c r="AU186" s="14"/>
      <c r="AV186" s="14"/>
      <c r="AW186" s="14"/>
      <c r="AY186" s="9">
        <v>10</v>
      </c>
      <c r="AZ186" s="9"/>
      <c r="BA186" s="74"/>
      <c r="BB186" s="9"/>
      <c r="BC186" s="9">
        <f t="shared" si="111"/>
        <v>0</v>
      </c>
      <c r="BE186" s="9"/>
      <c r="BF186" s="74"/>
      <c r="BG186" s="9"/>
      <c r="BH186" s="9">
        <f t="shared" si="113"/>
        <v>0</v>
      </c>
      <c r="BK186" s="9">
        <v>10</v>
      </c>
      <c r="BL186" s="9"/>
      <c r="BM186" s="74"/>
      <c r="BN186" s="9"/>
      <c r="BO186" s="9">
        <f t="shared" si="112"/>
        <v>0</v>
      </c>
      <c r="BQ186" s="9"/>
      <c r="BR186" s="74"/>
      <c r="BS186" s="9"/>
      <c r="BT186" s="9">
        <f t="shared" si="114"/>
        <v>0</v>
      </c>
    </row>
    <row r="187" spans="1:72" x14ac:dyDescent="0.25">
      <c r="A187" s="186"/>
      <c r="C187" s="81">
        <v>180</v>
      </c>
      <c r="D187" s="28"/>
      <c r="E187" s="28"/>
      <c r="F187" s="28"/>
      <c r="G187" s="28"/>
      <c r="H187" s="28"/>
      <c r="I187" s="28"/>
      <c r="J187" s="28"/>
      <c r="K187" s="28"/>
      <c r="L187" s="28"/>
      <c r="M187" s="28"/>
    </row>
    <row r="188" spans="1:72" ht="18.75" x14ac:dyDescent="0.3">
      <c r="A188" s="186"/>
      <c r="C188" s="81">
        <v>181</v>
      </c>
      <c r="D188" s="471" t="str">
        <f>MAPEL!$D$20</f>
        <v>Mulok 2</v>
      </c>
      <c r="E188" s="467"/>
      <c r="F188" s="467"/>
      <c r="G188" s="467"/>
      <c r="H188" s="467"/>
      <c r="I188" s="467"/>
      <c r="J188" s="467"/>
      <c r="K188" s="467"/>
      <c r="L188" s="467"/>
      <c r="M188" s="467"/>
      <c r="P188" s="468" t="str">
        <f>MAPEL!$D$20</f>
        <v>Mulok 2</v>
      </c>
      <c r="Q188" s="461"/>
      <c r="R188" s="461"/>
      <c r="S188" s="461"/>
      <c r="T188" s="461"/>
      <c r="U188" s="461"/>
      <c r="V188" s="461"/>
      <c r="W188" s="461"/>
      <c r="X188" s="461"/>
      <c r="Y188" s="461"/>
      <c r="AB188" s="468" t="str">
        <f>MAPEL!$D$20</f>
        <v>Mulok 2</v>
      </c>
      <c r="AC188" s="461"/>
      <c r="AD188" s="461"/>
      <c r="AE188" s="461"/>
      <c r="AF188" s="461"/>
      <c r="AG188" s="461"/>
      <c r="AH188" s="461"/>
      <c r="AI188" s="461"/>
      <c r="AJ188" s="461"/>
      <c r="AK188" s="461"/>
      <c r="AN188" s="468" t="str">
        <f>MAPEL!$D$20</f>
        <v>Mulok 2</v>
      </c>
      <c r="AO188" s="461"/>
      <c r="AP188" s="461"/>
      <c r="AQ188" s="461"/>
      <c r="AR188" s="461"/>
      <c r="AS188" s="461"/>
      <c r="AT188" s="461"/>
      <c r="AU188" s="461"/>
      <c r="AV188" s="461"/>
      <c r="AW188" s="461"/>
      <c r="AY188" s="468" t="str">
        <f>MAPEL!$D$20</f>
        <v>Mulok 2</v>
      </c>
      <c r="AZ188" s="461"/>
      <c r="BA188" s="461"/>
      <c r="BB188" s="461"/>
      <c r="BC188" s="461"/>
      <c r="BD188" s="461"/>
      <c r="BE188" s="461"/>
      <c r="BF188" s="461"/>
      <c r="BG188" s="461"/>
      <c r="BJ188" s="468" t="str">
        <f>MAPEL!$D$20</f>
        <v>Mulok 2</v>
      </c>
      <c r="BK188" s="461"/>
      <c r="BL188" s="461"/>
      <c r="BM188" s="461"/>
      <c r="BN188" s="461"/>
      <c r="BO188" s="461"/>
      <c r="BP188" s="461"/>
      <c r="BQ188" s="461"/>
      <c r="BR188" s="461"/>
      <c r="BS188" s="461"/>
      <c r="BT188" s="17"/>
    </row>
    <row r="189" spans="1:72" x14ac:dyDescent="0.25">
      <c r="A189" s="186"/>
      <c r="C189" s="81">
        <v>182</v>
      </c>
      <c r="D189" s="9"/>
      <c r="E189" s="28"/>
      <c r="F189" s="28"/>
      <c r="G189" s="28"/>
      <c r="H189" s="28"/>
      <c r="I189" s="28"/>
      <c r="J189" s="28"/>
      <c r="K189" s="28"/>
      <c r="L189" s="28"/>
      <c r="M189" s="28"/>
    </row>
    <row r="190" spans="1:72" x14ac:dyDescent="0.25">
      <c r="A190" s="186"/>
      <c r="C190" s="81">
        <v>183</v>
      </c>
      <c r="D190" s="29" t="s">
        <v>66</v>
      </c>
      <c r="E190" s="29" t="s">
        <v>1211</v>
      </c>
      <c r="F190" s="33" t="s">
        <v>1212</v>
      </c>
      <c r="G190" s="29" t="s">
        <v>673</v>
      </c>
      <c r="H190" s="29" t="s">
        <v>683</v>
      </c>
      <c r="I190" s="28"/>
      <c r="J190" s="29" t="s">
        <v>1211</v>
      </c>
      <c r="K190" s="33" t="s">
        <v>1212</v>
      </c>
      <c r="L190" s="29" t="s">
        <v>673</v>
      </c>
      <c r="M190" s="29" t="s">
        <v>683</v>
      </c>
      <c r="P190" s="29" t="s">
        <v>66</v>
      </c>
      <c r="Q190" s="29" t="s">
        <v>1211</v>
      </c>
      <c r="R190" s="33" t="s">
        <v>1212</v>
      </c>
      <c r="S190" s="29" t="s">
        <v>673</v>
      </c>
      <c r="T190" s="29" t="s">
        <v>683</v>
      </c>
      <c r="V190" s="29" t="s">
        <v>1211</v>
      </c>
      <c r="W190" s="33" t="s">
        <v>1212</v>
      </c>
      <c r="X190" s="29" t="s">
        <v>673</v>
      </c>
      <c r="Y190" s="29" t="s">
        <v>683</v>
      </c>
      <c r="AB190" s="29" t="s">
        <v>66</v>
      </c>
      <c r="AC190" s="29" t="s">
        <v>1211</v>
      </c>
      <c r="AD190" s="33" t="s">
        <v>1212</v>
      </c>
      <c r="AE190" s="29" t="s">
        <v>673</v>
      </c>
      <c r="AF190" s="29" t="s">
        <v>683</v>
      </c>
      <c r="AH190" s="29" t="s">
        <v>1211</v>
      </c>
      <c r="AI190" s="33" t="s">
        <v>1212</v>
      </c>
      <c r="AJ190" s="29" t="s">
        <v>673</v>
      </c>
      <c r="AK190" s="29" t="s">
        <v>683</v>
      </c>
      <c r="AN190" s="29" t="s">
        <v>66</v>
      </c>
      <c r="AO190" s="29" t="s">
        <v>1211</v>
      </c>
      <c r="AP190" s="33" t="s">
        <v>1212</v>
      </c>
      <c r="AQ190" s="29" t="s">
        <v>673</v>
      </c>
      <c r="AR190" s="29" t="s">
        <v>683</v>
      </c>
      <c r="AT190" s="29" t="s">
        <v>1211</v>
      </c>
      <c r="AU190" s="33" t="s">
        <v>1212</v>
      </c>
      <c r="AV190" s="29" t="s">
        <v>673</v>
      </c>
      <c r="AW190" s="29" t="s">
        <v>683</v>
      </c>
      <c r="AY190" s="29" t="s">
        <v>66</v>
      </c>
      <c r="AZ190" s="29" t="s">
        <v>1211</v>
      </c>
      <c r="BA190" s="33" t="s">
        <v>1212</v>
      </c>
      <c r="BB190" s="29" t="s">
        <v>673</v>
      </c>
      <c r="BC190" s="29" t="s">
        <v>683</v>
      </c>
      <c r="BE190" s="29" t="s">
        <v>1211</v>
      </c>
      <c r="BF190" s="33" t="s">
        <v>1212</v>
      </c>
      <c r="BG190" s="29" t="s">
        <v>673</v>
      </c>
      <c r="BH190" s="29" t="s">
        <v>683</v>
      </c>
      <c r="BK190" s="29" t="s">
        <v>66</v>
      </c>
      <c r="BL190" s="29" t="s">
        <v>1211</v>
      </c>
      <c r="BM190" s="33" t="s">
        <v>1212</v>
      </c>
      <c r="BN190" s="29" t="s">
        <v>673</v>
      </c>
      <c r="BO190" s="29" t="s">
        <v>683</v>
      </c>
      <c r="BQ190" s="29" t="s">
        <v>1211</v>
      </c>
      <c r="BR190" s="33" t="s">
        <v>1212</v>
      </c>
      <c r="BS190" s="29" t="s">
        <v>673</v>
      </c>
      <c r="BT190" s="29" t="s">
        <v>683</v>
      </c>
    </row>
    <row r="191" spans="1:72" x14ac:dyDescent="0.25">
      <c r="A191" s="186"/>
      <c r="C191" s="81">
        <v>184</v>
      </c>
      <c r="D191" s="30"/>
      <c r="E191" s="30"/>
      <c r="F191" s="33"/>
      <c r="G191" s="30"/>
      <c r="H191" s="30"/>
      <c r="I191" s="28"/>
      <c r="J191" s="30"/>
      <c r="K191" s="33"/>
      <c r="L191" s="30"/>
      <c r="M191" s="30"/>
      <c r="P191" s="30"/>
      <c r="Q191" s="30"/>
      <c r="R191" s="33"/>
      <c r="S191" s="30"/>
      <c r="T191" s="30"/>
      <c r="V191" s="30"/>
      <c r="W191" s="33"/>
      <c r="X191" s="30"/>
      <c r="Y191" s="30"/>
      <c r="AB191" s="30"/>
      <c r="AC191" s="30"/>
      <c r="AD191" s="33"/>
      <c r="AE191" s="30"/>
      <c r="AF191" s="30"/>
      <c r="AH191" s="30"/>
      <c r="AI191" s="33"/>
      <c r="AJ191" s="30"/>
      <c r="AK191" s="30"/>
      <c r="AN191" s="30"/>
      <c r="AO191" s="30"/>
      <c r="AP191" s="33"/>
      <c r="AQ191" s="30"/>
      <c r="AR191" s="30"/>
      <c r="AT191" s="30"/>
      <c r="AU191" s="33"/>
      <c r="AV191" s="30"/>
      <c r="AW191" s="30"/>
      <c r="AY191" s="30"/>
      <c r="AZ191" s="30"/>
      <c r="BA191" s="33"/>
      <c r="BB191" s="30"/>
      <c r="BC191" s="30"/>
      <c r="BE191" s="30"/>
      <c r="BF191" s="33"/>
      <c r="BG191" s="30"/>
      <c r="BH191" s="30"/>
      <c r="BK191" s="30"/>
      <c r="BL191" s="30"/>
      <c r="BM191" s="33"/>
      <c r="BN191" s="30"/>
      <c r="BO191" s="30"/>
      <c r="BQ191" s="30"/>
      <c r="BR191" s="33"/>
      <c r="BS191" s="30"/>
      <c r="BT191" s="30"/>
    </row>
    <row r="192" spans="1:72" x14ac:dyDescent="0.25">
      <c r="A192" s="186"/>
      <c r="C192" s="81">
        <v>185</v>
      </c>
      <c r="D192" s="9">
        <v>1</v>
      </c>
      <c r="E192" s="9">
        <v>1.1000000000000001</v>
      </c>
      <c r="F192" s="74"/>
      <c r="G192" s="9"/>
      <c r="H192" s="9">
        <f t="shared" ref="H192:H198" si="115">LEN(F192)</f>
        <v>0</v>
      </c>
      <c r="I192" s="28"/>
      <c r="J192" s="9">
        <v>1.8</v>
      </c>
      <c r="K192" s="74"/>
      <c r="L192" s="9"/>
      <c r="M192" s="9">
        <f t="shared" ref="M192:M197" si="116">LEN(K192)</f>
        <v>0</v>
      </c>
      <c r="P192" s="9">
        <v>1</v>
      </c>
      <c r="Q192" s="9"/>
      <c r="R192" s="74" t="s">
        <v>717</v>
      </c>
      <c r="S192" s="9" t="s">
        <v>718</v>
      </c>
      <c r="T192" s="9">
        <f t="shared" ref="T192:T201" si="117">LEN(R192)</f>
        <v>5</v>
      </c>
      <c r="V192" s="9"/>
      <c r="W192" s="74"/>
      <c r="X192" s="9"/>
      <c r="Y192" s="9">
        <f t="shared" ref="Y192:Y201" si="118">LEN(W192)</f>
        <v>0</v>
      </c>
      <c r="AB192" s="9">
        <v>1</v>
      </c>
      <c r="AC192" s="9"/>
      <c r="AD192" s="74"/>
      <c r="AE192" s="9"/>
      <c r="AF192" s="9">
        <f t="shared" ref="AF192:AF201" si="119">LEN(AD192)</f>
        <v>0</v>
      </c>
      <c r="AH192" s="9"/>
      <c r="AI192" s="74"/>
      <c r="AJ192" s="9"/>
      <c r="AK192" s="9">
        <f t="shared" ref="AK192:AK201" si="120">LEN(AI192)</f>
        <v>0</v>
      </c>
      <c r="AN192" s="9">
        <v>1</v>
      </c>
      <c r="AO192" s="9"/>
      <c r="AP192" s="82"/>
      <c r="AQ192" s="9">
        <v>3</v>
      </c>
      <c r="AR192" s="9">
        <f t="shared" ref="AR192:AR197" si="121">LEN(AP192)</f>
        <v>0</v>
      </c>
      <c r="AT192" s="9"/>
      <c r="AU192" s="82"/>
      <c r="AV192" s="9">
        <v>3</v>
      </c>
      <c r="AW192" s="9">
        <f t="shared" ref="AW192:AW197" si="122">LEN(AU192)</f>
        <v>0</v>
      </c>
      <c r="AY192" s="9">
        <v>1</v>
      </c>
      <c r="AZ192" s="9"/>
      <c r="BA192" s="74"/>
      <c r="BB192" s="9"/>
      <c r="BC192" s="9">
        <f t="shared" ref="BC192:BC201" si="123">LEN(BA192)</f>
        <v>0</v>
      </c>
      <c r="BE192" s="9"/>
      <c r="BF192" s="74"/>
      <c r="BG192" s="9"/>
      <c r="BH192" s="9">
        <f>LEN(BF192)</f>
        <v>0</v>
      </c>
      <c r="BK192" s="9">
        <v>1</v>
      </c>
      <c r="BL192" s="9"/>
      <c r="BM192" s="74"/>
      <c r="BN192" s="9"/>
      <c r="BO192" s="9">
        <f t="shared" ref="BO192:BO201" si="124">LEN(BM192)</f>
        <v>0</v>
      </c>
      <c r="BQ192" s="9"/>
      <c r="BR192" s="74"/>
      <c r="BS192" s="9"/>
      <c r="BT192" s="9">
        <f>LEN(BR192)</f>
        <v>0</v>
      </c>
    </row>
    <row r="193" spans="1:72" x14ac:dyDescent="0.25">
      <c r="A193" s="186"/>
      <c r="C193" s="81">
        <v>186</v>
      </c>
      <c r="D193" s="9">
        <v>2</v>
      </c>
      <c r="E193" s="9">
        <v>1.2</v>
      </c>
      <c r="F193" s="74"/>
      <c r="G193" s="9"/>
      <c r="H193" s="9">
        <f t="shared" si="115"/>
        <v>0</v>
      </c>
      <c r="I193" s="28"/>
      <c r="J193" s="9">
        <v>1.9</v>
      </c>
      <c r="K193" s="74"/>
      <c r="L193" s="9"/>
      <c r="M193" s="9">
        <f t="shared" si="116"/>
        <v>0</v>
      </c>
      <c r="P193" s="9">
        <v>2</v>
      </c>
      <c r="Q193" s="9"/>
      <c r="R193" s="74" t="s">
        <v>719</v>
      </c>
      <c r="S193" s="9" t="s">
        <v>720</v>
      </c>
      <c r="T193" s="9">
        <f t="shared" si="117"/>
        <v>5</v>
      </c>
      <c r="V193" s="9"/>
      <c r="W193" s="74"/>
      <c r="X193" s="9"/>
      <c r="Y193" s="9">
        <f t="shared" si="118"/>
        <v>0</v>
      </c>
      <c r="AB193" s="9">
        <v>2</v>
      </c>
      <c r="AC193" s="9"/>
      <c r="AD193" s="74"/>
      <c r="AE193" s="9"/>
      <c r="AF193" s="9">
        <f t="shared" si="119"/>
        <v>0</v>
      </c>
      <c r="AH193" s="9"/>
      <c r="AI193" s="74"/>
      <c r="AJ193" s="9"/>
      <c r="AK193" s="9">
        <f t="shared" si="120"/>
        <v>0</v>
      </c>
      <c r="AN193" s="9">
        <v>2</v>
      </c>
      <c r="AO193" s="9"/>
      <c r="AP193" s="82"/>
      <c r="AQ193" s="9">
        <v>3</v>
      </c>
      <c r="AR193" s="9">
        <f t="shared" si="121"/>
        <v>0</v>
      </c>
      <c r="AT193" s="9"/>
      <c r="AU193" s="82"/>
      <c r="AV193" s="9">
        <v>3</v>
      </c>
      <c r="AW193" s="9">
        <f t="shared" si="122"/>
        <v>0</v>
      </c>
      <c r="AY193" s="9">
        <v>2</v>
      </c>
      <c r="AZ193" s="9"/>
      <c r="BA193" s="74"/>
      <c r="BB193" s="9"/>
      <c r="BC193" s="9">
        <f t="shared" si="123"/>
        <v>0</v>
      </c>
      <c r="BE193" s="9"/>
      <c r="BF193" s="74"/>
      <c r="BG193" s="9"/>
      <c r="BH193" s="9">
        <f t="shared" ref="BH193:BH201" si="125">LEN(BF193)</f>
        <v>0</v>
      </c>
      <c r="BK193" s="9">
        <v>2</v>
      </c>
      <c r="BL193" s="9"/>
      <c r="BM193" s="74"/>
      <c r="BN193" s="9"/>
      <c r="BO193" s="9">
        <f t="shared" si="124"/>
        <v>0</v>
      </c>
      <c r="BQ193" s="9"/>
      <c r="BR193" s="74"/>
      <c r="BS193" s="9"/>
      <c r="BT193" s="9">
        <f t="shared" ref="BT193:BT201" si="126">LEN(BR193)</f>
        <v>0</v>
      </c>
    </row>
    <row r="194" spans="1:72" x14ac:dyDescent="0.25">
      <c r="A194" s="186"/>
      <c r="C194" s="81">
        <v>187</v>
      </c>
      <c r="D194" s="9">
        <v>3</v>
      </c>
      <c r="E194" s="9">
        <v>1.3</v>
      </c>
      <c r="F194" s="74"/>
      <c r="G194" s="9"/>
      <c r="H194" s="9">
        <f t="shared" si="115"/>
        <v>0</v>
      </c>
      <c r="I194" s="28"/>
      <c r="J194" s="13" t="s">
        <v>26</v>
      </c>
      <c r="K194" s="74"/>
      <c r="L194" s="9"/>
      <c r="M194" s="9">
        <f t="shared" si="116"/>
        <v>0</v>
      </c>
      <c r="P194" s="9">
        <v>3</v>
      </c>
      <c r="Q194" s="9"/>
      <c r="R194" s="74" t="s">
        <v>721</v>
      </c>
      <c r="S194" s="9" t="s">
        <v>722</v>
      </c>
      <c r="T194" s="9">
        <f t="shared" si="117"/>
        <v>5</v>
      </c>
      <c r="V194" s="9"/>
      <c r="W194" s="74"/>
      <c r="X194" s="9"/>
      <c r="Y194" s="9">
        <f t="shared" si="118"/>
        <v>0</v>
      </c>
      <c r="AB194" s="9">
        <v>3</v>
      </c>
      <c r="AC194" s="9"/>
      <c r="AD194" s="74"/>
      <c r="AE194" s="9"/>
      <c r="AF194" s="9">
        <f t="shared" si="119"/>
        <v>0</v>
      </c>
      <c r="AH194" s="9"/>
      <c r="AI194" s="74"/>
      <c r="AJ194" s="9"/>
      <c r="AK194" s="9">
        <f t="shared" si="120"/>
        <v>0</v>
      </c>
      <c r="AN194" s="9">
        <v>3</v>
      </c>
      <c r="AO194" s="9"/>
      <c r="AP194" s="82"/>
      <c r="AQ194" s="9">
        <v>2</v>
      </c>
      <c r="AR194" s="9">
        <f t="shared" si="121"/>
        <v>0</v>
      </c>
      <c r="AT194" s="9"/>
      <c r="AU194" s="82"/>
      <c r="AV194" s="9">
        <v>3</v>
      </c>
      <c r="AW194" s="9">
        <f t="shared" si="122"/>
        <v>0</v>
      </c>
      <c r="AY194" s="9">
        <v>3</v>
      </c>
      <c r="AZ194" s="9"/>
      <c r="BA194" s="74"/>
      <c r="BB194" s="9"/>
      <c r="BC194" s="9">
        <f t="shared" si="123"/>
        <v>0</v>
      </c>
      <c r="BE194" s="9"/>
      <c r="BF194" s="74"/>
      <c r="BG194" s="9"/>
      <c r="BH194" s="9">
        <f t="shared" si="125"/>
        <v>0</v>
      </c>
      <c r="BK194" s="9">
        <v>3</v>
      </c>
      <c r="BL194" s="9"/>
      <c r="BM194" s="74"/>
      <c r="BN194" s="9"/>
      <c r="BO194" s="9">
        <f t="shared" si="124"/>
        <v>0</v>
      </c>
      <c r="BQ194" s="9"/>
      <c r="BR194" s="74"/>
      <c r="BS194" s="9"/>
      <c r="BT194" s="9">
        <f t="shared" si="126"/>
        <v>0</v>
      </c>
    </row>
    <row r="195" spans="1:72" x14ac:dyDescent="0.25">
      <c r="A195" s="186"/>
      <c r="C195" s="81">
        <v>188</v>
      </c>
      <c r="D195" s="9">
        <v>4</v>
      </c>
      <c r="E195" s="9">
        <v>1.4</v>
      </c>
      <c r="F195" s="74"/>
      <c r="G195" s="9"/>
      <c r="H195" s="9">
        <f t="shared" si="115"/>
        <v>0</v>
      </c>
      <c r="I195" s="28"/>
      <c r="J195" s="13" t="s">
        <v>41</v>
      </c>
      <c r="K195" s="74"/>
      <c r="L195" s="9"/>
      <c r="M195" s="9">
        <f t="shared" si="116"/>
        <v>0</v>
      </c>
      <c r="P195" s="9">
        <v>4</v>
      </c>
      <c r="Q195" s="9"/>
      <c r="R195" s="74" t="s">
        <v>723</v>
      </c>
      <c r="S195" s="9" t="s">
        <v>724</v>
      </c>
      <c r="T195" s="9">
        <f t="shared" si="117"/>
        <v>5</v>
      </c>
      <c r="V195" s="9"/>
      <c r="W195" s="74"/>
      <c r="X195" s="9"/>
      <c r="Y195" s="9">
        <f t="shared" si="118"/>
        <v>0</v>
      </c>
      <c r="AB195" s="9">
        <v>4</v>
      </c>
      <c r="AC195" s="9"/>
      <c r="AD195" s="74"/>
      <c r="AE195" s="9"/>
      <c r="AF195" s="9">
        <f t="shared" si="119"/>
        <v>0</v>
      </c>
      <c r="AH195" s="9"/>
      <c r="AI195" s="74"/>
      <c r="AJ195" s="9"/>
      <c r="AK195" s="9">
        <f t="shared" si="120"/>
        <v>0</v>
      </c>
      <c r="AN195" s="9">
        <v>4</v>
      </c>
      <c r="AO195" s="9"/>
      <c r="AP195" s="82"/>
      <c r="AQ195" s="9">
        <v>2</v>
      </c>
      <c r="AR195" s="9">
        <f t="shared" si="121"/>
        <v>0</v>
      </c>
      <c r="AT195" s="13"/>
      <c r="AU195" s="82"/>
      <c r="AV195" s="9">
        <v>3</v>
      </c>
      <c r="AW195" s="9">
        <f t="shared" si="122"/>
        <v>0</v>
      </c>
      <c r="AY195" s="9">
        <v>4</v>
      </c>
      <c r="AZ195" s="9"/>
      <c r="BA195" s="74"/>
      <c r="BB195" s="9"/>
      <c r="BC195" s="9">
        <f t="shared" si="123"/>
        <v>0</v>
      </c>
      <c r="BE195" s="9"/>
      <c r="BF195" s="74"/>
      <c r="BG195" s="9"/>
      <c r="BH195" s="9">
        <f t="shared" si="125"/>
        <v>0</v>
      </c>
      <c r="BK195" s="9">
        <v>4</v>
      </c>
      <c r="BL195" s="9"/>
      <c r="BM195" s="74"/>
      <c r="BN195" s="9"/>
      <c r="BO195" s="9">
        <f t="shared" si="124"/>
        <v>0</v>
      </c>
      <c r="BQ195" s="9"/>
      <c r="BR195" s="74"/>
      <c r="BS195" s="9"/>
      <c r="BT195" s="9">
        <f t="shared" si="126"/>
        <v>0</v>
      </c>
    </row>
    <row r="196" spans="1:72" x14ac:dyDescent="0.25">
      <c r="A196" s="186"/>
      <c r="C196" s="81">
        <v>189</v>
      </c>
      <c r="D196" s="9">
        <v>5</v>
      </c>
      <c r="E196" s="9">
        <v>1.5</v>
      </c>
      <c r="F196" s="74"/>
      <c r="G196" s="9"/>
      <c r="H196" s="9">
        <f t="shared" si="115"/>
        <v>0</v>
      </c>
      <c r="I196" s="28"/>
      <c r="J196" s="9">
        <v>1.1200000000000001</v>
      </c>
      <c r="K196" s="74"/>
      <c r="L196" s="9"/>
      <c r="M196" s="9">
        <f t="shared" si="116"/>
        <v>0</v>
      </c>
      <c r="P196" s="9">
        <v>5</v>
      </c>
      <c r="Q196" s="9"/>
      <c r="R196" s="74" t="s">
        <v>725</v>
      </c>
      <c r="S196" s="9" t="s">
        <v>726</v>
      </c>
      <c r="T196" s="9">
        <f t="shared" si="117"/>
        <v>5</v>
      </c>
      <c r="V196" s="9"/>
      <c r="W196" s="74"/>
      <c r="X196" s="9"/>
      <c r="Y196" s="9">
        <f t="shared" si="118"/>
        <v>0</v>
      </c>
      <c r="AB196" s="9">
        <v>5</v>
      </c>
      <c r="AC196" s="9"/>
      <c r="AD196" s="74"/>
      <c r="AE196" s="9"/>
      <c r="AF196" s="9">
        <f t="shared" si="119"/>
        <v>0</v>
      </c>
      <c r="AH196" s="9"/>
      <c r="AI196" s="74"/>
      <c r="AJ196" s="9"/>
      <c r="AK196" s="9">
        <f t="shared" si="120"/>
        <v>0</v>
      </c>
      <c r="AN196" s="9">
        <v>5</v>
      </c>
      <c r="AO196" s="9"/>
      <c r="AP196" s="82"/>
      <c r="AQ196" s="9">
        <v>2</v>
      </c>
      <c r="AR196" s="9">
        <f t="shared" si="121"/>
        <v>0</v>
      </c>
      <c r="AT196" s="9"/>
      <c r="AU196" s="82"/>
      <c r="AV196" s="9">
        <v>3</v>
      </c>
      <c r="AW196" s="9">
        <f t="shared" si="122"/>
        <v>0</v>
      </c>
      <c r="AY196" s="9">
        <v>5</v>
      </c>
      <c r="AZ196" s="9"/>
      <c r="BA196" s="74"/>
      <c r="BB196" s="9"/>
      <c r="BC196" s="9">
        <f t="shared" si="123"/>
        <v>0</v>
      </c>
      <c r="BE196" s="9"/>
      <c r="BF196" s="74"/>
      <c r="BG196" s="9"/>
      <c r="BH196" s="9">
        <f t="shared" si="125"/>
        <v>0</v>
      </c>
      <c r="BK196" s="9">
        <v>5</v>
      </c>
      <c r="BL196" s="9"/>
      <c r="BM196" s="74"/>
      <c r="BN196" s="9"/>
      <c r="BO196" s="9">
        <f t="shared" si="124"/>
        <v>0</v>
      </c>
      <c r="BQ196" s="9"/>
      <c r="BR196" s="74"/>
      <c r="BS196" s="9"/>
      <c r="BT196" s="9">
        <f t="shared" si="126"/>
        <v>0</v>
      </c>
    </row>
    <row r="197" spans="1:72" x14ac:dyDescent="0.25">
      <c r="A197" s="186"/>
      <c r="C197" s="81">
        <v>190</v>
      </c>
      <c r="D197" s="9">
        <v>6</v>
      </c>
      <c r="E197" s="9">
        <v>1.6</v>
      </c>
      <c r="F197" s="74"/>
      <c r="G197" s="9"/>
      <c r="H197" s="9">
        <f t="shared" si="115"/>
        <v>0</v>
      </c>
      <c r="I197" s="28"/>
      <c r="J197" s="9">
        <v>1.1299999999999999</v>
      </c>
      <c r="K197" s="74"/>
      <c r="L197" s="9"/>
      <c r="M197" s="9">
        <f t="shared" si="116"/>
        <v>0</v>
      </c>
      <c r="P197" s="9">
        <v>6</v>
      </c>
      <c r="Q197" s="9"/>
      <c r="R197" s="74"/>
      <c r="S197" s="9"/>
      <c r="T197" s="9">
        <f t="shared" si="117"/>
        <v>0</v>
      </c>
      <c r="V197" s="9"/>
      <c r="W197" s="74"/>
      <c r="X197" s="9"/>
      <c r="Y197" s="9">
        <f t="shared" si="118"/>
        <v>0</v>
      </c>
      <c r="AB197" s="9">
        <v>6</v>
      </c>
      <c r="AC197" s="9"/>
      <c r="AD197" s="74"/>
      <c r="AE197" s="9"/>
      <c r="AF197" s="9">
        <f t="shared" si="119"/>
        <v>0</v>
      </c>
      <c r="AH197" s="9"/>
      <c r="AI197" s="74"/>
      <c r="AJ197" s="9"/>
      <c r="AK197" s="9">
        <f t="shared" si="120"/>
        <v>0</v>
      </c>
      <c r="AN197" s="9">
        <v>6</v>
      </c>
      <c r="AO197" s="9"/>
      <c r="AP197" s="82"/>
      <c r="AQ197" s="9">
        <v>2</v>
      </c>
      <c r="AR197" s="9">
        <f t="shared" si="121"/>
        <v>0</v>
      </c>
      <c r="AT197" s="9"/>
      <c r="AU197" s="82"/>
      <c r="AV197" s="9">
        <v>3</v>
      </c>
      <c r="AW197" s="9">
        <f t="shared" si="122"/>
        <v>0</v>
      </c>
      <c r="AY197" s="9">
        <v>6</v>
      </c>
      <c r="AZ197" s="9"/>
      <c r="BA197" s="74"/>
      <c r="BB197" s="9"/>
      <c r="BC197" s="9">
        <f t="shared" si="123"/>
        <v>0</v>
      </c>
      <c r="BE197" s="9"/>
      <c r="BF197" s="74"/>
      <c r="BG197" s="9"/>
      <c r="BH197" s="9">
        <f t="shared" si="125"/>
        <v>0</v>
      </c>
      <c r="BK197" s="9">
        <v>6</v>
      </c>
      <c r="BL197" s="9"/>
      <c r="BM197" s="74"/>
      <c r="BN197" s="9"/>
      <c r="BO197" s="9">
        <f t="shared" si="124"/>
        <v>0</v>
      </c>
      <c r="BQ197" s="9"/>
      <c r="BR197" s="74"/>
      <c r="BS197" s="9"/>
      <c r="BT197" s="9">
        <f t="shared" si="126"/>
        <v>0</v>
      </c>
    </row>
    <row r="198" spans="1:72" x14ac:dyDescent="0.25">
      <c r="A198" s="186"/>
      <c r="C198" s="81">
        <v>191</v>
      </c>
      <c r="D198" s="9">
        <v>7</v>
      </c>
      <c r="E198" s="9">
        <v>1.7</v>
      </c>
      <c r="F198" s="74"/>
      <c r="G198" s="9"/>
      <c r="H198" s="9">
        <f t="shared" si="115"/>
        <v>0</v>
      </c>
      <c r="I198" s="28"/>
      <c r="J198" s="138"/>
      <c r="K198" s="138"/>
      <c r="L198" s="138"/>
      <c r="M198" s="138"/>
      <c r="P198" s="9">
        <v>7</v>
      </c>
      <c r="Q198" s="9"/>
      <c r="R198" s="74"/>
      <c r="S198" s="9"/>
      <c r="T198" s="9">
        <f t="shared" si="117"/>
        <v>0</v>
      </c>
      <c r="V198" s="9"/>
      <c r="W198" s="74"/>
      <c r="X198" s="9"/>
      <c r="Y198" s="9">
        <f t="shared" si="118"/>
        <v>0</v>
      </c>
      <c r="AB198" s="9">
        <v>7</v>
      </c>
      <c r="AC198" s="9"/>
      <c r="AD198" s="74"/>
      <c r="AE198" s="9"/>
      <c r="AF198" s="9">
        <f t="shared" si="119"/>
        <v>0</v>
      </c>
      <c r="AH198" s="9"/>
      <c r="AI198" s="74"/>
      <c r="AJ198" s="9"/>
      <c r="AK198" s="9">
        <f t="shared" si="120"/>
        <v>0</v>
      </c>
      <c r="AN198" s="9">
        <v>7</v>
      </c>
      <c r="AO198" s="9"/>
      <c r="AP198" s="74"/>
      <c r="AQ198" s="9"/>
      <c r="AR198" s="9"/>
      <c r="AT198" s="14"/>
      <c r="AU198" s="14"/>
      <c r="AV198" s="14"/>
      <c r="AW198" s="14"/>
      <c r="AY198" s="9">
        <v>7</v>
      </c>
      <c r="AZ198" s="9"/>
      <c r="BA198" s="74"/>
      <c r="BB198" s="9"/>
      <c r="BC198" s="9">
        <f t="shared" si="123"/>
        <v>0</v>
      </c>
      <c r="BE198" s="9"/>
      <c r="BF198" s="74"/>
      <c r="BG198" s="9"/>
      <c r="BH198" s="9">
        <f t="shared" si="125"/>
        <v>0</v>
      </c>
      <c r="BK198" s="9">
        <v>7</v>
      </c>
      <c r="BL198" s="9"/>
      <c r="BM198" s="74"/>
      <c r="BN198" s="9"/>
      <c r="BO198" s="9">
        <f t="shared" si="124"/>
        <v>0</v>
      </c>
      <c r="BQ198" s="9"/>
      <c r="BR198" s="74"/>
      <c r="BS198" s="9"/>
      <c r="BT198" s="9">
        <f t="shared" si="126"/>
        <v>0</v>
      </c>
    </row>
    <row r="199" spans="1:72" x14ac:dyDescent="0.25">
      <c r="A199" s="186"/>
      <c r="C199" s="81">
        <v>192</v>
      </c>
      <c r="D199" s="9">
        <v>8</v>
      </c>
      <c r="E199" s="9"/>
      <c r="F199" s="16"/>
      <c r="G199" s="9"/>
      <c r="H199" s="15"/>
      <c r="I199" s="28"/>
      <c r="J199" s="9"/>
      <c r="K199" s="16"/>
      <c r="L199" s="9"/>
      <c r="M199" s="15"/>
      <c r="P199" s="9">
        <v>8</v>
      </c>
      <c r="Q199" s="9"/>
      <c r="R199" s="74"/>
      <c r="S199" s="9"/>
      <c r="T199" s="15">
        <f t="shared" si="117"/>
        <v>0</v>
      </c>
      <c r="V199" s="9"/>
      <c r="W199" s="16"/>
      <c r="X199" s="9"/>
      <c r="Y199" s="15">
        <f t="shared" si="118"/>
        <v>0</v>
      </c>
      <c r="AB199" s="9">
        <v>8</v>
      </c>
      <c r="AC199" s="9"/>
      <c r="AD199" s="16"/>
      <c r="AE199" s="9"/>
      <c r="AF199" s="15">
        <f t="shared" si="119"/>
        <v>0</v>
      </c>
      <c r="AH199" s="9"/>
      <c r="AI199" s="16"/>
      <c r="AJ199" s="9"/>
      <c r="AK199" s="15">
        <f t="shared" si="120"/>
        <v>0</v>
      </c>
      <c r="AN199" s="9">
        <v>8</v>
      </c>
      <c r="AO199" s="9"/>
      <c r="AP199" s="12"/>
      <c r="AQ199" s="9"/>
      <c r="AR199" s="15"/>
      <c r="AT199" s="9"/>
      <c r="AU199" s="16"/>
      <c r="AV199" s="9"/>
      <c r="AW199" s="15"/>
      <c r="AY199" s="9">
        <v>8</v>
      </c>
      <c r="AZ199" s="9"/>
      <c r="BA199" s="16"/>
      <c r="BB199" s="9"/>
      <c r="BC199" s="15">
        <f t="shared" si="123"/>
        <v>0</v>
      </c>
      <c r="BE199" s="9"/>
      <c r="BF199" s="16"/>
      <c r="BG199" s="9"/>
      <c r="BH199" s="15">
        <f t="shared" si="125"/>
        <v>0</v>
      </c>
      <c r="BK199" s="9">
        <v>8</v>
      </c>
      <c r="BL199" s="9"/>
      <c r="BM199" s="16"/>
      <c r="BN199" s="9"/>
      <c r="BO199" s="15">
        <f t="shared" si="124"/>
        <v>0</v>
      </c>
      <c r="BQ199" s="9"/>
      <c r="BR199" s="16"/>
      <c r="BS199" s="9"/>
      <c r="BT199" s="15">
        <f t="shared" si="126"/>
        <v>0</v>
      </c>
    </row>
    <row r="200" spans="1:72" x14ac:dyDescent="0.25">
      <c r="A200" s="186"/>
      <c r="C200" s="81">
        <v>193</v>
      </c>
      <c r="D200" s="9">
        <v>9</v>
      </c>
      <c r="E200" s="9"/>
      <c r="F200" s="16"/>
      <c r="G200" s="9"/>
      <c r="H200" s="15"/>
      <c r="I200" s="28"/>
      <c r="J200" s="9"/>
      <c r="K200" s="16"/>
      <c r="L200" s="9"/>
      <c r="M200" s="15"/>
      <c r="P200" s="9">
        <v>9</v>
      </c>
      <c r="Q200" s="9"/>
      <c r="R200" s="74"/>
      <c r="S200" s="9"/>
      <c r="T200" s="15">
        <f t="shared" si="117"/>
        <v>0</v>
      </c>
      <c r="V200" s="9"/>
      <c r="W200" s="16"/>
      <c r="X200" s="9"/>
      <c r="Y200" s="15">
        <f t="shared" si="118"/>
        <v>0</v>
      </c>
      <c r="AB200" s="9">
        <v>9</v>
      </c>
      <c r="AC200" s="9"/>
      <c r="AD200" s="16"/>
      <c r="AE200" s="9"/>
      <c r="AF200" s="15">
        <f t="shared" si="119"/>
        <v>0</v>
      </c>
      <c r="AH200" s="9"/>
      <c r="AI200" s="16"/>
      <c r="AJ200" s="9"/>
      <c r="AK200" s="15">
        <f t="shared" si="120"/>
        <v>0</v>
      </c>
      <c r="AN200" s="9">
        <v>9</v>
      </c>
      <c r="AO200" s="9"/>
      <c r="AP200" s="12"/>
      <c r="AQ200" s="9"/>
      <c r="AR200" s="15"/>
      <c r="AT200" s="9"/>
      <c r="AU200" s="16"/>
      <c r="AV200" s="9"/>
      <c r="AW200" s="15"/>
      <c r="AY200" s="9">
        <v>9</v>
      </c>
      <c r="AZ200" s="9"/>
      <c r="BA200" s="16"/>
      <c r="BB200" s="9"/>
      <c r="BC200" s="15">
        <f t="shared" si="123"/>
        <v>0</v>
      </c>
      <c r="BE200" s="9"/>
      <c r="BF200" s="16"/>
      <c r="BG200" s="9"/>
      <c r="BH200" s="15">
        <f t="shared" si="125"/>
        <v>0</v>
      </c>
      <c r="BK200" s="9">
        <v>9</v>
      </c>
      <c r="BL200" s="9"/>
      <c r="BM200" s="16"/>
      <c r="BN200" s="9"/>
      <c r="BO200" s="15">
        <f t="shared" si="124"/>
        <v>0</v>
      </c>
      <c r="BQ200" s="9"/>
      <c r="BR200" s="16"/>
      <c r="BS200" s="9"/>
      <c r="BT200" s="15">
        <f t="shared" si="126"/>
        <v>0</v>
      </c>
    </row>
    <row r="201" spans="1:72" x14ac:dyDescent="0.25">
      <c r="A201" s="186"/>
      <c r="C201" s="81">
        <v>194</v>
      </c>
      <c r="D201" s="9">
        <v>10</v>
      </c>
      <c r="E201" s="138"/>
      <c r="F201" s="138"/>
      <c r="G201" s="138"/>
      <c r="H201" s="138"/>
      <c r="I201" s="28"/>
      <c r="J201" s="138"/>
      <c r="K201" s="138"/>
      <c r="L201" s="138"/>
      <c r="M201" s="138"/>
      <c r="P201" s="9">
        <v>10</v>
      </c>
      <c r="Q201" s="9"/>
      <c r="R201" s="74"/>
      <c r="S201" s="9"/>
      <c r="T201" s="15">
        <f t="shared" si="117"/>
        <v>0</v>
      </c>
      <c r="V201" s="9"/>
      <c r="W201" s="16"/>
      <c r="X201" s="9"/>
      <c r="Y201" s="15">
        <f t="shared" si="118"/>
        <v>0</v>
      </c>
      <c r="AB201" s="9">
        <v>10</v>
      </c>
      <c r="AC201" s="9"/>
      <c r="AD201" s="16"/>
      <c r="AE201" s="9"/>
      <c r="AF201" s="15">
        <f t="shared" si="119"/>
        <v>0</v>
      </c>
      <c r="AH201" s="9"/>
      <c r="AI201" s="16"/>
      <c r="AJ201" s="9"/>
      <c r="AK201" s="15">
        <f t="shared" si="120"/>
        <v>0</v>
      </c>
      <c r="AN201" s="9">
        <v>10</v>
      </c>
      <c r="AO201" s="14"/>
      <c r="AP201" s="14"/>
      <c r="AQ201" s="14"/>
      <c r="AR201" s="14"/>
      <c r="AT201" s="14"/>
      <c r="AU201" s="14"/>
      <c r="AV201" s="14"/>
      <c r="AW201" s="14"/>
      <c r="AY201" s="9">
        <v>10</v>
      </c>
      <c r="AZ201" s="9"/>
      <c r="BA201" s="16"/>
      <c r="BB201" s="9"/>
      <c r="BC201" s="15">
        <f t="shared" si="123"/>
        <v>0</v>
      </c>
      <c r="BE201" s="9"/>
      <c r="BF201" s="16"/>
      <c r="BG201" s="9"/>
      <c r="BH201" s="15">
        <f t="shared" si="125"/>
        <v>0</v>
      </c>
      <c r="BK201" s="9">
        <v>10</v>
      </c>
      <c r="BL201" s="9"/>
      <c r="BM201" s="16"/>
      <c r="BN201" s="9"/>
      <c r="BO201" s="15">
        <f t="shared" si="124"/>
        <v>0</v>
      </c>
      <c r="BQ201" s="9"/>
      <c r="BR201" s="16"/>
      <c r="BS201" s="9"/>
      <c r="BT201" s="15">
        <f t="shared" si="126"/>
        <v>0</v>
      </c>
    </row>
    <row r="202" spans="1:72" x14ac:dyDescent="0.25">
      <c r="A202" s="186"/>
      <c r="C202" s="81">
        <v>195</v>
      </c>
      <c r="D202" s="28"/>
      <c r="E202" s="28"/>
      <c r="F202" s="28"/>
      <c r="G202" s="28"/>
      <c r="H202" s="28"/>
      <c r="I202" s="28"/>
      <c r="J202" s="28"/>
      <c r="K202" s="28"/>
      <c r="L202" s="28"/>
      <c r="M202" s="28"/>
    </row>
    <row r="203" spans="1:72" ht="15" customHeight="1" x14ac:dyDescent="0.3">
      <c r="A203" s="186"/>
      <c r="C203" s="81">
        <v>196</v>
      </c>
      <c r="D203" s="471" t="str">
        <f>MAPEL!$D$21</f>
        <v>Mulok 3</v>
      </c>
      <c r="E203" s="467"/>
      <c r="F203" s="467"/>
      <c r="G203" s="467"/>
      <c r="H203" s="467"/>
      <c r="I203" s="467"/>
      <c r="J203" s="467"/>
      <c r="K203" s="467"/>
      <c r="L203" s="467"/>
      <c r="M203" s="467"/>
      <c r="P203" s="468" t="str">
        <f>MAPEL!$D$21</f>
        <v>Mulok 3</v>
      </c>
      <c r="Q203" s="461"/>
      <c r="R203" s="461"/>
      <c r="S203" s="461"/>
      <c r="T203" s="461"/>
      <c r="U203" s="461"/>
      <c r="V203" s="461"/>
      <c r="W203" s="461"/>
      <c r="X203" s="461"/>
      <c r="Y203" s="461"/>
      <c r="AB203" s="468" t="str">
        <f>MAPEL!$D$21</f>
        <v>Mulok 3</v>
      </c>
      <c r="AC203" s="461"/>
      <c r="AD203" s="461"/>
      <c r="AE203" s="461"/>
      <c r="AF203" s="461"/>
      <c r="AG203" s="461"/>
      <c r="AH203" s="461"/>
      <c r="AI203" s="461"/>
      <c r="AJ203" s="461"/>
      <c r="AK203" s="461"/>
      <c r="AN203" s="468" t="str">
        <f>MAPEL!$D$21</f>
        <v>Mulok 3</v>
      </c>
      <c r="AO203" s="461"/>
      <c r="AP203" s="461"/>
      <c r="AQ203" s="461"/>
      <c r="AR203" s="461"/>
      <c r="AS203" s="461"/>
      <c r="AT203" s="461"/>
      <c r="AU203" s="461"/>
      <c r="AV203" s="461"/>
      <c r="AW203" s="461"/>
      <c r="AY203" s="468" t="str">
        <f>MAPEL!$D$21</f>
        <v>Mulok 3</v>
      </c>
      <c r="AZ203" s="461"/>
      <c r="BA203" s="461"/>
      <c r="BB203" s="461"/>
      <c r="BC203" s="461"/>
      <c r="BD203" s="461"/>
      <c r="BE203" s="461"/>
      <c r="BF203" s="461"/>
      <c r="BG203" s="461"/>
      <c r="BJ203" s="468" t="str">
        <f>MAPEL!$D$21</f>
        <v>Mulok 3</v>
      </c>
      <c r="BK203" s="461"/>
      <c r="BL203" s="461"/>
      <c r="BM203" s="461"/>
      <c r="BN203" s="461"/>
      <c r="BO203" s="461"/>
      <c r="BP203" s="461"/>
      <c r="BQ203" s="461"/>
      <c r="BR203" s="461"/>
      <c r="BS203" s="461"/>
      <c r="BT203" s="17"/>
    </row>
    <row r="204" spans="1:72" ht="15" customHeight="1" x14ac:dyDescent="0.25">
      <c r="A204" s="186"/>
      <c r="C204" s="81">
        <v>197</v>
      </c>
      <c r="D204" s="9"/>
      <c r="E204" s="28"/>
      <c r="F204" s="28"/>
      <c r="G204" s="28"/>
      <c r="H204" s="28"/>
      <c r="I204" s="28"/>
      <c r="J204" s="28"/>
      <c r="K204" s="28"/>
      <c r="L204" s="28"/>
      <c r="M204" s="28"/>
    </row>
    <row r="205" spans="1:72" ht="15" customHeight="1" x14ac:dyDescent="0.25">
      <c r="A205" s="186"/>
      <c r="C205" s="81">
        <v>198</v>
      </c>
      <c r="D205" s="31" t="s">
        <v>66</v>
      </c>
      <c r="E205" s="31" t="s">
        <v>1211</v>
      </c>
      <c r="F205" s="33" t="s">
        <v>1212</v>
      </c>
      <c r="G205" s="29" t="s">
        <v>673</v>
      </c>
      <c r="H205" s="31" t="s">
        <v>683</v>
      </c>
      <c r="I205" s="28"/>
      <c r="J205" s="31" t="s">
        <v>1211</v>
      </c>
      <c r="K205" s="33" t="s">
        <v>1212</v>
      </c>
      <c r="L205" s="29" t="s">
        <v>673</v>
      </c>
      <c r="M205" s="31" t="s">
        <v>683</v>
      </c>
      <c r="P205" s="31" t="s">
        <v>66</v>
      </c>
      <c r="Q205" s="31" t="s">
        <v>1211</v>
      </c>
      <c r="R205" s="33" t="s">
        <v>1212</v>
      </c>
      <c r="S205" s="29" t="s">
        <v>673</v>
      </c>
      <c r="T205" s="31" t="s">
        <v>683</v>
      </c>
      <c r="V205" s="31" t="s">
        <v>1211</v>
      </c>
      <c r="W205" s="33" t="s">
        <v>1212</v>
      </c>
      <c r="X205" s="29" t="s">
        <v>673</v>
      </c>
      <c r="Y205" s="31" t="s">
        <v>683</v>
      </c>
      <c r="AB205" s="31" t="s">
        <v>66</v>
      </c>
      <c r="AC205" s="31" t="s">
        <v>1211</v>
      </c>
      <c r="AD205" s="33" t="s">
        <v>1212</v>
      </c>
      <c r="AE205" s="29" t="s">
        <v>673</v>
      </c>
      <c r="AF205" s="31" t="s">
        <v>683</v>
      </c>
      <c r="AH205" s="31" t="s">
        <v>1211</v>
      </c>
      <c r="AI205" s="33" t="s">
        <v>1212</v>
      </c>
      <c r="AJ205" s="29" t="s">
        <v>673</v>
      </c>
      <c r="AK205" s="31" t="s">
        <v>683</v>
      </c>
      <c r="AN205" s="31" t="s">
        <v>66</v>
      </c>
      <c r="AO205" s="31" t="s">
        <v>1211</v>
      </c>
      <c r="AP205" s="33" t="s">
        <v>1212</v>
      </c>
      <c r="AQ205" s="29" t="s">
        <v>673</v>
      </c>
      <c r="AR205" s="31" t="s">
        <v>683</v>
      </c>
      <c r="AT205" s="31" t="s">
        <v>1211</v>
      </c>
      <c r="AU205" s="33" t="s">
        <v>1212</v>
      </c>
      <c r="AV205" s="29" t="s">
        <v>673</v>
      </c>
      <c r="AW205" s="31" t="s">
        <v>683</v>
      </c>
      <c r="AY205" s="31" t="s">
        <v>66</v>
      </c>
      <c r="AZ205" s="31" t="s">
        <v>1211</v>
      </c>
      <c r="BA205" s="33" t="s">
        <v>1212</v>
      </c>
      <c r="BB205" s="29" t="s">
        <v>673</v>
      </c>
      <c r="BC205" s="31" t="s">
        <v>683</v>
      </c>
      <c r="BE205" s="31" t="s">
        <v>1211</v>
      </c>
      <c r="BF205" s="33" t="s">
        <v>1212</v>
      </c>
      <c r="BG205" s="29" t="s">
        <v>673</v>
      </c>
      <c r="BH205" s="31" t="s">
        <v>683</v>
      </c>
      <c r="BK205" s="31" t="s">
        <v>66</v>
      </c>
      <c r="BL205" s="31" t="s">
        <v>1211</v>
      </c>
      <c r="BM205" s="33" t="s">
        <v>1212</v>
      </c>
      <c r="BN205" s="29" t="s">
        <v>673</v>
      </c>
      <c r="BO205" s="31" t="s">
        <v>683</v>
      </c>
      <c r="BQ205" s="31" t="s">
        <v>1211</v>
      </c>
      <c r="BR205" s="33" t="s">
        <v>1212</v>
      </c>
      <c r="BS205" s="29" t="s">
        <v>673</v>
      </c>
      <c r="BT205" s="31" t="s">
        <v>683</v>
      </c>
    </row>
    <row r="206" spans="1:72" x14ac:dyDescent="0.25">
      <c r="A206" s="186"/>
      <c r="C206" s="81">
        <v>199</v>
      </c>
      <c r="D206" s="32"/>
      <c r="E206" s="32"/>
      <c r="F206" s="33"/>
      <c r="G206" s="30"/>
      <c r="H206" s="32"/>
      <c r="I206" s="28"/>
      <c r="J206" s="32"/>
      <c r="K206" s="33"/>
      <c r="L206" s="30"/>
      <c r="M206" s="32"/>
      <c r="P206" s="32"/>
      <c r="Q206" s="32"/>
      <c r="R206" s="33"/>
      <c r="S206" s="30"/>
      <c r="T206" s="32"/>
      <c r="V206" s="32"/>
      <c r="W206" s="33"/>
      <c r="X206" s="30"/>
      <c r="Y206" s="32"/>
      <c r="AB206" s="32"/>
      <c r="AC206" s="32"/>
      <c r="AD206" s="33"/>
      <c r="AE206" s="30"/>
      <c r="AF206" s="32"/>
      <c r="AH206" s="32"/>
      <c r="AI206" s="33"/>
      <c r="AJ206" s="30"/>
      <c r="AK206" s="32"/>
      <c r="AN206" s="32"/>
      <c r="AO206" s="32"/>
      <c r="AP206" s="33"/>
      <c r="AQ206" s="30"/>
      <c r="AR206" s="32"/>
      <c r="AT206" s="32"/>
      <c r="AU206" s="33"/>
      <c r="AV206" s="30"/>
      <c r="AW206" s="32"/>
      <c r="AY206" s="32"/>
      <c r="AZ206" s="32"/>
      <c r="BA206" s="33"/>
      <c r="BB206" s="30"/>
      <c r="BC206" s="32"/>
      <c r="BE206" s="32"/>
      <c r="BF206" s="33"/>
      <c r="BG206" s="30"/>
      <c r="BH206" s="32"/>
      <c r="BK206" s="32"/>
      <c r="BL206" s="32"/>
      <c r="BM206" s="33"/>
      <c r="BN206" s="30"/>
      <c r="BO206" s="32"/>
      <c r="BQ206" s="32"/>
      <c r="BR206" s="33"/>
      <c r="BS206" s="30"/>
      <c r="BT206" s="32"/>
    </row>
    <row r="207" spans="1:72" ht="15" customHeight="1" x14ac:dyDescent="0.25">
      <c r="A207" s="186"/>
      <c r="C207" s="81">
        <v>200</v>
      </c>
      <c r="D207" s="9">
        <v>1</v>
      </c>
      <c r="E207" s="9"/>
      <c r="F207" s="16"/>
      <c r="G207" s="9"/>
      <c r="H207" s="15">
        <f t="shared" ref="H207:H213" si="127">LEN(F207)</f>
        <v>0</v>
      </c>
      <c r="I207" s="28"/>
      <c r="J207" s="9">
        <v>1.8</v>
      </c>
      <c r="K207" s="16"/>
      <c r="L207" s="9"/>
      <c r="M207" s="15">
        <f t="shared" ref="M207:M212" si="128">LEN(K207)</f>
        <v>0</v>
      </c>
      <c r="P207" s="9">
        <v>1</v>
      </c>
      <c r="Q207" s="9"/>
      <c r="R207" s="16" t="s">
        <v>727</v>
      </c>
      <c r="S207" s="9" t="s">
        <v>728</v>
      </c>
      <c r="T207" s="15">
        <f t="shared" ref="T207:T216" si="129">LEN(R207)</f>
        <v>5</v>
      </c>
      <c r="V207" s="9"/>
      <c r="W207" s="16"/>
      <c r="X207" s="9"/>
      <c r="Y207" s="15">
        <f t="shared" ref="Y207:Y216" si="130">LEN(W207)</f>
        <v>0</v>
      </c>
      <c r="AB207" s="9">
        <v>1</v>
      </c>
      <c r="AC207" s="9"/>
      <c r="AD207" s="16"/>
      <c r="AE207" s="9"/>
      <c r="AF207" s="15">
        <f t="shared" ref="AF207:AF216" si="131">LEN(AD207)</f>
        <v>0</v>
      </c>
      <c r="AH207" s="9"/>
      <c r="AI207" s="16"/>
      <c r="AJ207" s="9"/>
      <c r="AK207" s="15">
        <f t="shared" ref="AK207:AK216" si="132">LEN(AI207)</f>
        <v>0</v>
      </c>
      <c r="AN207" s="9">
        <v>1</v>
      </c>
      <c r="AO207" s="9"/>
      <c r="AP207" s="12"/>
      <c r="AQ207" s="9">
        <v>3</v>
      </c>
      <c r="AR207" s="15">
        <f t="shared" ref="AR207:AR212" si="133">LEN(AP207)</f>
        <v>0</v>
      </c>
      <c r="AT207" s="9"/>
      <c r="AU207" s="12"/>
      <c r="AV207" s="9">
        <v>3</v>
      </c>
      <c r="AW207" s="15">
        <f t="shared" ref="AW207:AW212" si="134">LEN(AU207)</f>
        <v>0</v>
      </c>
      <c r="AY207" s="9">
        <v>1</v>
      </c>
      <c r="AZ207" s="9"/>
      <c r="BA207" s="16"/>
      <c r="BB207" s="9"/>
      <c r="BC207" s="15">
        <f t="shared" ref="BC207:BC216" si="135">LEN(BA207)</f>
        <v>0</v>
      </c>
      <c r="BE207" s="9"/>
      <c r="BF207" s="16"/>
      <c r="BG207" s="9"/>
      <c r="BH207" s="15">
        <f>LEN(BF207)</f>
        <v>0</v>
      </c>
      <c r="BK207" s="9">
        <v>1</v>
      </c>
      <c r="BL207" s="9"/>
      <c r="BM207" s="16"/>
      <c r="BN207" s="9"/>
      <c r="BO207" s="15">
        <f t="shared" ref="BO207:BO216" si="136">LEN(BM207)</f>
        <v>0</v>
      </c>
      <c r="BQ207" s="9"/>
      <c r="BR207" s="16"/>
      <c r="BS207" s="9"/>
      <c r="BT207" s="15">
        <f>LEN(BR207)</f>
        <v>0</v>
      </c>
    </row>
    <row r="208" spans="1:72" ht="15" customHeight="1" x14ac:dyDescent="0.25">
      <c r="A208" s="186"/>
      <c r="C208" s="81">
        <v>201</v>
      </c>
      <c r="D208" s="9">
        <v>2</v>
      </c>
      <c r="E208" s="9"/>
      <c r="F208" s="16"/>
      <c r="G208" s="9"/>
      <c r="H208" s="15">
        <f t="shared" si="127"/>
        <v>0</v>
      </c>
      <c r="I208" s="28"/>
      <c r="J208" s="9">
        <v>1.9</v>
      </c>
      <c r="K208" s="16"/>
      <c r="L208" s="9"/>
      <c r="M208" s="15">
        <f t="shared" si="128"/>
        <v>0</v>
      </c>
      <c r="P208" s="9">
        <v>2</v>
      </c>
      <c r="Q208" s="9"/>
      <c r="R208" s="16" t="s">
        <v>729</v>
      </c>
      <c r="S208" s="9" t="s">
        <v>730</v>
      </c>
      <c r="T208" s="15">
        <f t="shared" si="129"/>
        <v>5</v>
      </c>
      <c r="V208" s="9"/>
      <c r="W208" s="16"/>
      <c r="X208" s="9"/>
      <c r="Y208" s="15">
        <f t="shared" si="130"/>
        <v>0</v>
      </c>
      <c r="AB208" s="9">
        <v>2</v>
      </c>
      <c r="AC208" s="9"/>
      <c r="AD208" s="16"/>
      <c r="AE208" s="9"/>
      <c r="AF208" s="15">
        <f t="shared" si="131"/>
        <v>0</v>
      </c>
      <c r="AH208" s="9"/>
      <c r="AI208" s="16"/>
      <c r="AJ208" s="9"/>
      <c r="AK208" s="15">
        <f t="shared" si="132"/>
        <v>0</v>
      </c>
      <c r="AN208" s="9">
        <v>2</v>
      </c>
      <c r="AO208" s="9"/>
      <c r="AP208" s="12"/>
      <c r="AQ208" s="9">
        <v>3</v>
      </c>
      <c r="AR208" s="15">
        <f t="shared" si="133"/>
        <v>0</v>
      </c>
      <c r="AT208" s="9"/>
      <c r="AU208" s="12"/>
      <c r="AV208" s="9">
        <v>3</v>
      </c>
      <c r="AW208" s="15">
        <f t="shared" si="134"/>
        <v>0</v>
      </c>
      <c r="AY208" s="9">
        <v>2</v>
      </c>
      <c r="AZ208" s="9"/>
      <c r="BA208" s="16"/>
      <c r="BB208" s="9"/>
      <c r="BC208" s="15">
        <f t="shared" si="135"/>
        <v>0</v>
      </c>
      <c r="BE208" s="9"/>
      <c r="BF208" s="16"/>
      <c r="BG208" s="9"/>
      <c r="BH208" s="15">
        <f t="shared" ref="BH208:BH216" si="137">LEN(BF208)</f>
        <v>0</v>
      </c>
      <c r="BK208" s="9">
        <v>2</v>
      </c>
      <c r="BL208" s="9"/>
      <c r="BM208" s="16"/>
      <c r="BN208" s="9"/>
      <c r="BO208" s="15">
        <f t="shared" si="136"/>
        <v>0</v>
      </c>
      <c r="BQ208" s="9"/>
      <c r="BR208" s="16"/>
      <c r="BS208" s="9"/>
      <c r="BT208" s="15">
        <f t="shared" ref="BT208:BT216" si="138">LEN(BR208)</f>
        <v>0</v>
      </c>
    </row>
    <row r="209" spans="1:72" ht="15" customHeight="1" x14ac:dyDescent="0.25">
      <c r="A209" s="186"/>
      <c r="C209" s="81">
        <v>202</v>
      </c>
      <c r="D209" s="9">
        <v>3</v>
      </c>
      <c r="E209" s="9"/>
      <c r="F209" s="16"/>
      <c r="G209" s="9"/>
      <c r="H209" s="15">
        <f t="shared" si="127"/>
        <v>0</v>
      </c>
      <c r="I209" s="28"/>
      <c r="J209" s="13" t="s">
        <v>26</v>
      </c>
      <c r="K209" s="16"/>
      <c r="L209" s="9"/>
      <c r="M209" s="15">
        <f t="shared" si="128"/>
        <v>0</v>
      </c>
      <c r="P209" s="9">
        <v>3</v>
      </c>
      <c r="Q209" s="9"/>
      <c r="R209" s="16" t="s">
        <v>731</v>
      </c>
      <c r="S209" s="9" t="s">
        <v>732</v>
      </c>
      <c r="T209" s="15">
        <f t="shared" si="129"/>
        <v>5</v>
      </c>
      <c r="V209" s="9"/>
      <c r="W209" s="16"/>
      <c r="X209" s="9"/>
      <c r="Y209" s="15">
        <f t="shared" si="130"/>
        <v>0</v>
      </c>
      <c r="AB209" s="9">
        <v>3</v>
      </c>
      <c r="AC209" s="9"/>
      <c r="AD209" s="16"/>
      <c r="AE209" s="9"/>
      <c r="AF209" s="15">
        <f t="shared" si="131"/>
        <v>0</v>
      </c>
      <c r="AH209" s="9"/>
      <c r="AI209" s="16"/>
      <c r="AJ209" s="9"/>
      <c r="AK209" s="15">
        <f t="shared" si="132"/>
        <v>0</v>
      </c>
      <c r="AN209" s="9">
        <v>3</v>
      </c>
      <c r="AO209" s="9"/>
      <c r="AP209" s="12"/>
      <c r="AQ209" s="9">
        <v>2</v>
      </c>
      <c r="AR209" s="15">
        <f t="shared" si="133"/>
        <v>0</v>
      </c>
      <c r="AT209" s="9"/>
      <c r="AU209" s="12"/>
      <c r="AV209" s="9">
        <v>3</v>
      </c>
      <c r="AW209" s="15">
        <f t="shared" si="134"/>
        <v>0</v>
      </c>
      <c r="AY209" s="9">
        <v>3</v>
      </c>
      <c r="AZ209" s="9"/>
      <c r="BA209" s="16"/>
      <c r="BB209" s="9"/>
      <c r="BC209" s="15">
        <f t="shared" si="135"/>
        <v>0</v>
      </c>
      <c r="BE209" s="9"/>
      <c r="BF209" s="16"/>
      <c r="BG209" s="9"/>
      <c r="BH209" s="15">
        <f t="shared" si="137"/>
        <v>0</v>
      </c>
      <c r="BK209" s="9">
        <v>3</v>
      </c>
      <c r="BL209" s="9"/>
      <c r="BM209" s="16"/>
      <c r="BN209" s="9"/>
      <c r="BO209" s="15">
        <f t="shared" si="136"/>
        <v>0</v>
      </c>
      <c r="BQ209" s="9"/>
      <c r="BR209" s="16"/>
      <c r="BS209" s="9"/>
      <c r="BT209" s="15">
        <f t="shared" si="138"/>
        <v>0</v>
      </c>
    </row>
    <row r="210" spans="1:72" ht="15" customHeight="1" x14ac:dyDescent="0.25">
      <c r="A210" s="186"/>
      <c r="C210" s="81">
        <v>203</v>
      </c>
      <c r="D210" s="9">
        <v>4</v>
      </c>
      <c r="E210" s="9"/>
      <c r="F210" s="16"/>
      <c r="G210" s="9"/>
      <c r="H210" s="15">
        <f t="shared" si="127"/>
        <v>0</v>
      </c>
      <c r="I210" s="28"/>
      <c r="J210" s="13" t="s">
        <v>41</v>
      </c>
      <c r="K210" s="16"/>
      <c r="L210" s="9"/>
      <c r="M210" s="15">
        <f t="shared" si="128"/>
        <v>0</v>
      </c>
      <c r="P210" s="9">
        <v>4</v>
      </c>
      <c r="Q210" s="9"/>
      <c r="R210" s="16" t="s">
        <v>733</v>
      </c>
      <c r="S210" s="9" t="s">
        <v>734</v>
      </c>
      <c r="T210" s="15">
        <f t="shared" si="129"/>
        <v>5</v>
      </c>
      <c r="V210" s="9"/>
      <c r="W210" s="16"/>
      <c r="X210" s="9"/>
      <c r="Y210" s="15">
        <f t="shared" si="130"/>
        <v>0</v>
      </c>
      <c r="AB210" s="9">
        <v>4</v>
      </c>
      <c r="AC210" s="9"/>
      <c r="AD210" s="16"/>
      <c r="AE210" s="9"/>
      <c r="AF210" s="15">
        <f t="shared" si="131"/>
        <v>0</v>
      </c>
      <c r="AH210" s="9"/>
      <c r="AI210" s="16"/>
      <c r="AJ210" s="9"/>
      <c r="AK210" s="15">
        <f t="shared" si="132"/>
        <v>0</v>
      </c>
      <c r="AN210" s="9">
        <v>4</v>
      </c>
      <c r="AO210" s="9"/>
      <c r="AP210" s="12"/>
      <c r="AQ210" s="9">
        <v>2</v>
      </c>
      <c r="AR210" s="15">
        <f t="shared" si="133"/>
        <v>0</v>
      </c>
      <c r="AT210" s="13"/>
      <c r="AU210" s="12"/>
      <c r="AV210" s="9">
        <v>3</v>
      </c>
      <c r="AW210" s="15">
        <f t="shared" si="134"/>
        <v>0</v>
      </c>
      <c r="AY210" s="9">
        <v>4</v>
      </c>
      <c r="AZ210" s="9"/>
      <c r="BA210" s="16"/>
      <c r="BB210" s="9"/>
      <c r="BC210" s="15">
        <f t="shared" si="135"/>
        <v>0</v>
      </c>
      <c r="BE210" s="9"/>
      <c r="BF210" s="16"/>
      <c r="BG210" s="9"/>
      <c r="BH210" s="15">
        <f t="shared" si="137"/>
        <v>0</v>
      </c>
      <c r="BK210" s="9">
        <v>4</v>
      </c>
      <c r="BL210" s="9"/>
      <c r="BM210" s="16"/>
      <c r="BN210" s="9"/>
      <c r="BO210" s="15">
        <f t="shared" si="136"/>
        <v>0</v>
      </c>
      <c r="BQ210" s="9"/>
      <c r="BR210" s="16"/>
      <c r="BS210" s="9"/>
      <c r="BT210" s="15">
        <f t="shared" si="138"/>
        <v>0</v>
      </c>
    </row>
    <row r="211" spans="1:72" ht="15" customHeight="1" x14ac:dyDescent="0.25">
      <c r="A211" s="186"/>
      <c r="C211" s="81">
        <v>204</v>
      </c>
      <c r="D211" s="9">
        <v>5</v>
      </c>
      <c r="E211" s="9"/>
      <c r="F211" s="16"/>
      <c r="G211" s="9"/>
      <c r="H211" s="15">
        <f t="shared" si="127"/>
        <v>0</v>
      </c>
      <c r="I211" s="28"/>
      <c r="J211" s="9">
        <v>1.1200000000000001</v>
      </c>
      <c r="K211" s="16"/>
      <c r="L211" s="9"/>
      <c r="M211" s="15">
        <f t="shared" si="128"/>
        <v>0</v>
      </c>
      <c r="P211" s="9">
        <v>5</v>
      </c>
      <c r="Q211" s="9"/>
      <c r="R211" s="16" t="s">
        <v>735</v>
      </c>
      <c r="S211" s="9" t="s">
        <v>736</v>
      </c>
      <c r="T211" s="15">
        <f t="shared" si="129"/>
        <v>5</v>
      </c>
      <c r="V211" s="9"/>
      <c r="W211" s="16"/>
      <c r="X211" s="9"/>
      <c r="Y211" s="15">
        <f t="shared" si="130"/>
        <v>0</v>
      </c>
      <c r="AB211" s="9">
        <v>5</v>
      </c>
      <c r="AC211" s="9"/>
      <c r="AD211" s="16"/>
      <c r="AE211" s="9"/>
      <c r="AF211" s="15">
        <f t="shared" si="131"/>
        <v>0</v>
      </c>
      <c r="AH211" s="9"/>
      <c r="AI211" s="16"/>
      <c r="AJ211" s="9"/>
      <c r="AK211" s="15">
        <f t="shared" si="132"/>
        <v>0</v>
      </c>
      <c r="AN211" s="9">
        <v>5</v>
      </c>
      <c r="AO211" s="9"/>
      <c r="AP211" s="12"/>
      <c r="AQ211" s="9">
        <v>2</v>
      </c>
      <c r="AR211" s="15">
        <f t="shared" si="133"/>
        <v>0</v>
      </c>
      <c r="AT211" s="9"/>
      <c r="AU211" s="12"/>
      <c r="AV211" s="9">
        <v>3</v>
      </c>
      <c r="AW211" s="15">
        <f t="shared" si="134"/>
        <v>0</v>
      </c>
      <c r="AY211" s="9">
        <v>5</v>
      </c>
      <c r="AZ211" s="9"/>
      <c r="BA211" s="16"/>
      <c r="BB211" s="9"/>
      <c r="BC211" s="15">
        <f t="shared" si="135"/>
        <v>0</v>
      </c>
      <c r="BE211" s="9"/>
      <c r="BF211" s="16"/>
      <c r="BG211" s="9"/>
      <c r="BH211" s="15">
        <f t="shared" si="137"/>
        <v>0</v>
      </c>
      <c r="BK211" s="9">
        <v>5</v>
      </c>
      <c r="BL211" s="9"/>
      <c r="BM211" s="16"/>
      <c r="BN211" s="9"/>
      <c r="BO211" s="15">
        <f t="shared" si="136"/>
        <v>0</v>
      </c>
      <c r="BQ211" s="9"/>
      <c r="BR211" s="16"/>
      <c r="BS211" s="9"/>
      <c r="BT211" s="15">
        <f t="shared" si="138"/>
        <v>0</v>
      </c>
    </row>
    <row r="212" spans="1:72" ht="15" customHeight="1" x14ac:dyDescent="0.25">
      <c r="A212" s="186"/>
      <c r="C212" s="81">
        <v>205</v>
      </c>
      <c r="D212" s="9">
        <v>6</v>
      </c>
      <c r="E212" s="9"/>
      <c r="F212" s="16"/>
      <c r="G212" s="9"/>
      <c r="H212" s="15">
        <f t="shared" si="127"/>
        <v>0</v>
      </c>
      <c r="I212" s="28"/>
      <c r="J212" s="9">
        <v>1.1299999999999999</v>
      </c>
      <c r="K212" s="16"/>
      <c r="L212" s="9"/>
      <c r="M212" s="15">
        <f t="shared" si="128"/>
        <v>0</v>
      </c>
      <c r="P212" s="9">
        <v>6</v>
      </c>
      <c r="Q212" s="9"/>
      <c r="R212" s="16"/>
      <c r="S212" s="9"/>
      <c r="T212" s="15">
        <f t="shared" si="129"/>
        <v>0</v>
      </c>
      <c r="V212" s="9"/>
      <c r="W212" s="16"/>
      <c r="X212" s="9"/>
      <c r="Y212" s="15">
        <f t="shared" si="130"/>
        <v>0</v>
      </c>
      <c r="AB212" s="9">
        <v>6</v>
      </c>
      <c r="AC212" s="9"/>
      <c r="AD212" s="16"/>
      <c r="AE212" s="9"/>
      <c r="AF212" s="15">
        <f t="shared" si="131"/>
        <v>0</v>
      </c>
      <c r="AH212" s="9"/>
      <c r="AI212" s="16"/>
      <c r="AJ212" s="9"/>
      <c r="AK212" s="15">
        <f t="shared" si="132"/>
        <v>0</v>
      </c>
      <c r="AN212" s="9">
        <v>6</v>
      </c>
      <c r="AO212" s="9"/>
      <c r="AP212" s="12"/>
      <c r="AQ212" s="9">
        <v>2</v>
      </c>
      <c r="AR212" s="15">
        <f t="shared" si="133"/>
        <v>0</v>
      </c>
      <c r="AT212" s="9"/>
      <c r="AU212" s="12"/>
      <c r="AV212" s="9">
        <v>3</v>
      </c>
      <c r="AW212" s="15">
        <f t="shared" si="134"/>
        <v>0</v>
      </c>
      <c r="AY212" s="9">
        <v>6</v>
      </c>
      <c r="AZ212" s="9"/>
      <c r="BA212" s="16"/>
      <c r="BB212" s="9"/>
      <c r="BC212" s="15">
        <f t="shared" si="135"/>
        <v>0</v>
      </c>
      <c r="BE212" s="9"/>
      <c r="BF212" s="16"/>
      <c r="BG212" s="9"/>
      <c r="BH212" s="15">
        <f t="shared" si="137"/>
        <v>0</v>
      </c>
      <c r="BK212" s="9">
        <v>6</v>
      </c>
      <c r="BL212" s="9"/>
      <c r="BM212" s="16"/>
      <c r="BN212" s="9"/>
      <c r="BO212" s="15">
        <f t="shared" si="136"/>
        <v>0</v>
      </c>
      <c r="BQ212" s="9"/>
      <c r="BR212" s="16"/>
      <c r="BS212" s="9"/>
      <c r="BT212" s="15">
        <f t="shared" si="138"/>
        <v>0</v>
      </c>
    </row>
    <row r="213" spans="1:72" x14ac:dyDescent="0.25">
      <c r="A213" s="186"/>
      <c r="C213" s="81">
        <v>206</v>
      </c>
      <c r="D213" s="9">
        <v>7</v>
      </c>
      <c r="E213" s="9"/>
      <c r="F213" s="16"/>
      <c r="G213" s="9"/>
      <c r="H213" s="15">
        <f t="shared" si="127"/>
        <v>0</v>
      </c>
      <c r="I213" s="28"/>
      <c r="J213" s="138"/>
      <c r="K213" s="138"/>
      <c r="L213" s="138"/>
      <c r="M213" s="138"/>
      <c r="P213" s="9">
        <v>7</v>
      </c>
      <c r="Q213" s="9"/>
      <c r="R213" s="16"/>
      <c r="S213" s="9"/>
      <c r="T213" s="15">
        <f t="shared" si="129"/>
        <v>0</v>
      </c>
      <c r="V213" s="9"/>
      <c r="W213" s="16"/>
      <c r="X213" s="9"/>
      <c r="Y213" s="15">
        <f t="shared" si="130"/>
        <v>0</v>
      </c>
      <c r="AB213" s="9">
        <v>7</v>
      </c>
      <c r="AC213" s="9"/>
      <c r="AD213" s="16"/>
      <c r="AE213" s="9"/>
      <c r="AF213" s="15">
        <f t="shared" si="131"/>
        <v>0</v>
      </c>
      <c r="AH213" s="9"/>
      <c r="AI213" s="16"/>
      <c r="AJ213" s="9"/>
      <c r="AK213" s="15">
        <f t="shared" si="132"/>
        <v>0</v>
      </c>
      <c r="AN213" s="9">
        <v>7</v>
      </c>
      <c r="AO213" s="9"/>
      <c r="AP213" s="16"/>
      <c r="AQ213" s="9"/>
      <c r="AR213" s="15"/>
      <c r="AT213" s="14"/>
      <c r="AU213" s="14"/>
      <c r="AV213" s="14"/>
      <c r="AW213" s="14"/>
      <c r="AY213" s="9">
        <v>7</v>
      </c>
      <c r="AZ213" s="9"/>
      <c r="BA213" s="16"/>
      <c r="BB213" s="9"/>
      <c r="BC213" s="15">
        <f t="shared" si="135"/>
        <v>0</v>
      </c>
      <c r="BE213" s="9"/>
      <c r="BF213" s="16"/>
      <c r="BG213" s="9"/>
      <c r="BH213" s="15">
        <f t="shared" si="137"/>
        <v>0</v>
      </c>
      <c r="BK213" s="9">
        <v>7</v>
      </c>
      <c r="BL213" s="9"/>
      <c r="BM213" s="16"/>
      <c r="BN213" s="9"/>
      <c r="BO213" s="15">
        <f t="shared" si="136"/>
        <v>0</v>
      </c>
      <c r="BQ213" s="9"/>
      <c r="BR213" s="16"/>
      <c r="BS213" s="9"/>
      <c r="BT213" s="15">
        <f t="shared" si="138"/>
        <v>0</v>
      </c>
    </row>
    <row r="214" spans="1:72" x14ac:dyDescent="0.25">
      <c r="A214" s="186"/>
      <c r="C214" s="81">
        <v>207</v>
      </c>
      <c r="D214" s="9">
        <v>8</v>
      </c>
      <c r="E214" s="9"/>
      <c r="F214" s="16"/>
      <c r="G214" s="9"/>
      <c r="H214" s="15"/>
      <c r="I214" s="28"/>
      <c r="J214" s="9"/>
      <c r="K214" s="16"/>
      <c r="L214" s="9"/>
      <c r="M214" s="15"/>
      <c r="P214" s="9">
        <v>8</v>
      </c>
      <c r="Q214" s="9"/>
      <c r="R214" s="16"/>
      <c r="S214" s="9"/>
      <c r="T214" s="15">
        <f t="shared" si="129"/>
        <v>0</v>
      </c>
      <c r="V214" s="9"/>
      <c r="W214" s="16"/>
      <c r="X214" s="9"/>
      <c r="Y214" s="15">
        <f t="shared" si="130"/>
        <v>0</v>
      </c>
      <c r="AB214" s="9">
        <v>8</v>
      </c>
      <c r="AC214" s="9"/>
      <c r="AD214" s="16"/>
      <c r="AE214" s="9"/>
      <c r="AF214" s="15">
        <f t="shared" si="131"/>
        <v>0</v>
      </c>
      <c r="AH214" s="9"/>
      <c r="AI214" s="16"/>
      <c r="AJ214" s="9"/>
      <c r="AK214" s="15">
        <f t="shared" si="132"/>
        <v>0</v>
      </c>
      <c r="AN214" s="9">
        <v>8</v>
      </c>
      <c r="AO214" s="9"/>
      <c r="AP214" s="12"/>
      <c r="AQ214" s="9"/>
      <c r="AR214" s="15"/>
      <c r="AT214" s="9"/>
      <c r="AU214" s="16"/>
      <c r="AV214" s="9"/>
      <c r="AW214" s="15"/>
      <c r="AY214" s="9">
        <v>8</v>
      </c>
      <c r="AZ214" s="9"/>
      <c r="BA214" s="16"/>
      <c r="BB214" s="9"/>
      <c r="BC214" s="15">
        <f t="shared" si="135"/>
        <v>0</v>
      </c>
      <c r="BE214" s="9"/>
      <c r="BF214" s="16"/>
      <c r="BG214" s="9"/>
      <c r="BH214" s="15">
        <f t="shared" si="137"/>
        <v>0</v>
      </c>
      <c r="BK214" s="9">
        <v>8</v>
      </c>
      <c r="BL214" s="9"/>
      <c r="BM214" s="16"/>
      <c r="BN214" s="9"/>
      <c r="BO214" s="15">
        <f t="shared" si="136"/>
        <v>0</v>
      </c>
      <c r="BQ214" s="9"/>
      <c r="BR214" s="16"/>
      <c r="BS214" s="9"/>
      <c r="BT214" s="15">
        <f t="shared" si="138"/>
        <v>0</v>
      </c>
    </row>
    <row r="215" spans="1:72" x14ac:dyDescent="0.25">
      <c r="A215" s="186"/>
      <c r="C215" s="81">
        <v>208</v>
      </c>
      <c r="D215" s="9">
        <v>9</v>
      </c>
      <c r="E215" s="9"/>
      <c r="F215" s="16"/>
      <c r="G215" s="9"/>
      <c r="H215" s="15"/>
      <c r="I215" s="28"/>
      <c r="J215" s="9"/>
      <c r="K215" s="16"/>
      <c r="L215" s="9"/>
      <c r="M215" s="15"/>
      <c r="P215" s="9">
        <v>9</v>
      </c>
      <c r="Q215" s="9"/>
      <c r="R215" s="16"/>
      <c r="S215" s="9"/>
      <c r="T215" s="15">
        <f t="shared" si="129"/>
        <v>0</v>
      </c>
      <c r="V215" s="9"/>
      <c r="W215" s="16"/>
      <c r="X215" s="9"/>
      <c r="Y215" s="15">
        <f t="shared" si="130"/>
        <v>0</v>
      </c>
      <c r="AB215" s="9">
        <v>9</v>
      </c>
      <c r="AC215" s="9"/>
      <c r="AD215" s="16"/>
      <c r="AE215" s="9"/>
      <c r="AF215" s="15">
        <f t="shared" si="131"/>
        <v>0</v>
      </c>
      <c r="AH215" s="9"/>
      <c r="AI215" s="16"/>
      <c r="AJ215" s="9"/>
      <c r="AK215" s="15">
        <f t="shared" si="132"/>
        <v>0</v>
      </c>
      <c r="AN215" s="9">
        <v>9</v>
      </c>
      <c r="AO215" s="9"/>
      <c r="AP215" s="12"/>
      <c r="AQ215" s="9"/>
      <c r="AR215" s="15"/>
      <c r="AT215" s="9"/>
      <c r="AU215" s="16"/>
      <c r="AV215" s="9"/>
      <c r="AW215" s="15"/>
      <c r="AY215" s="9">
        <v>9</v>
      </c>
      <c r="AZ215" s="9"/>
      <c r="BA215" s="16"/>
      <c r="BB215" s="9"/>
      <c r="BC215" s="15">
        <f t="shared" si="135"/>
        <v>0</v>
      </c>
      <c r="BE215" s="9"/>
      <c r="BF215" s="16"/>
      <c r="BG215" s="9"/>
      <c r="BH215" s="15">
        <f t="shared" si="137"/>
        <v>0</v>
      </c>
      <c r="BK215" s="9">
        <v>9</v>
      </c>
      <c r="BL215" s="9"/>
      <c r="BM215" s="16"/>
      <c r="BN215" s="9"/>
      <c r="BO215" s="15">
        <f t="shared" si="136"/>
        <v>0</v>
      </c>
      <c r="BQ215" s="9"/>
      <c r="BR215" s="16"/>
      <c r="BS215" s="9"/>
      <c r="BT215" s="15">
        <f t="shared" si="138"/>
        <v>0</v>
      </c>
    </row>
    <row r="216" spans="1:72" x14ac:dyDescent="0.25">
      <c r="A216" s="186"/>
      <c r="C216" s="81">
        <v>209</v>
      </c>
      <c r="D216" s="9">
        <v>10</v>
      </c>
      <c r="E216" s="138"/>
      <c r="F216" s="138"/>
      <c r="G216" s="138"/>
      <c r="H216" s="138"/>
      <c r="I216" s="28"/>
      <c r="J216" s="138"/>
      <c r="K216" s="138"/>
      <c r="L216" s="138"/>
      <c r="M216" s="138"/>
      <c r="P216" s="9">
        <v>10</v>
      </c>
      <c r="Q216" s="9"/>
      <c r="R216" s="16"/>
      <c r="S216" s="9"/>
      <c r="T216" s="15">
        <f t="shared" si="129"/>
        <v>0</v>
      </c>
      <c r="V216" s="9"/>
      <c r="W216" s="16"/>
      <c r="X216" s="9"/>
      <c r="Y216" s="15">
        <f t="shared" si="130"/>
        <v>0</v>
      </c>
      <c r="AB216" s="9">
        <v>10</v>
      </c>
      <c r="AC216" s="9"/>
      <c r="AD216" s="16"/>
      <c r="AE216" s="9"/>
      <c r="AF216" s="15">
        <f t="shared" si="131"/>
        <v>0</v>
      </c>
      <c r="AH216" s="9"/>
      <c r="AI216" s="16"/>
      <c r="AJ216" s="9"/>
      <c r="AK216" s="15">
        <f t="shared" si="132"/>
        <v>0</v>
      </c>
      <c r="AN216" s="9">
        <v>10</v>
      </c>
      <c r="AO216" s="14"/>
      <c r="AP216" s="14"/>
      <c r="AQ216" s="14"/>
      <c r="AR216" s="14"/>
      <c r="AT216" s="14"/>
      <c r="AU216" s="14"/>
      <c r="AV216" s="14"/>
      <c r="AW216" s="14"/>
      <c r="AY216" s="9">
        <v>10</v>
      </c>
      <c r="AZ216" s="9"/>
      <c r="BA216" s="16"/>
      <c r="BB216" s="9"/>
      <c r="BC216" s="15">
        <f t="shared" si="135"/>
        <v>0</v>
      </c>
      <c r="BE216" s="9"/>
      <c r="BF216" s="16"/>
      <c r="BG216" s="9"/>
      <c r="BH216" s="15">
        <f t="shared" si="137"/>
        <v>0</v>
      </c>
      <c r="BK216" s="9">
        <v>10</v>
      </c>
      <c r="BL216" s="9"/>
      <c r="BM216" s="16"/>
      <c r="BN216" s="9"/>
      <c r="BO216" s="15">
        <f t="shared" si="136"/>
        <v>0</v>
      </c>
      <c r="BQ216" s="9"/>
      <c r="BR216" s="16"/>
      <c r="BS216" s="9"/>
      <c r="BT216" s="15">
        <f t="shared" si="138"/>
        <v>0</v>
      </c>
    </row>
    <row r="217" spans="1:72" x14ac:dyDescent="0.25">
      <c r="A217" s="186"/>
      <c r="C217" s="81">
        <v>210</v>
      </c>
      <c r="D217" s="28"/>
      <c r="E217" s="28"/>
      <c r="F217" s="28"/>
      <c r="G217" s="28"/>
      <c r="H217" s="28"/>
      <c r="I217" s="28"/>
      <c r="J217" s="28"/>
      <c r="K217" s="28"/>
      <c r="L217" s="28"/>
      <c r="M217" s="28"/>
    </row>
    <row r="218" spans="1:72" ht="18.75" x14ac:dyDescent="0.3">
      <c r="A218" s="186"/>
      <c r="C218" s="81">
        <v>211</v>
      </c>
      <c r="D218" s="471" t="str">
        <f>MAPEL!$D$22</f>
        <v>Mulok 4</v>
      </c>
      <c r="E218" s="467"/>
      <c r="F218" s="467"/>
      <c r="G218" s="467"/>
      <c r="H218" s="467"/>
      <c r="I218" s="467"/>
      <c r="J218" s="467"/>
      <c r="K218" s="467"/>
      <c r="L218" s="467"/>
      <c r="M218" s="467"/>
      <c r="P218" s="468" t="str">
        <f>MAPEL!$D$22</f>
        <v>Mulok 4</v>
      </c>
      <c r="Q218" s="461"/>
      <c r="R218" s="461"/>
      <c r="S218" s="461"/>
      <c r="T218" s="461"/>
      <c r="U218" s="461"/>
      <c r="V218" s="461"/>
      <c r="W218" s="461"/>
      <c r="X218" s="461"/>
      <c r="Y218" s="461"/>
      <c r="AB218" s="468" t="str">
        <f>MAPEL!$D$22</f>
        <v>Mulok 4</v>
      </c>
      <c r="AC218" s="461"/>
      <c r="AD218" s="461"/>
      <c r="AE218" s="461"/>
      <c r="AF218" s="461"/>
      <c r="AG218" s="461"/>
      <c r="AH218" s="461"/>
      <c r="AI218" s="461"/>
      <c r="AJ218" s="461"/>
      <c r="AK218" s="461"/>
      <c r="AN218" s="468" t="str">
        <f>MAPEL!$D$22</f>
        <v>Mulok 4</v>
      </c>
      <c r="AO218" s="461"/>
      <c r="AP218" s="461"/>
      <c r="AQ218" s="461"/>
      <c r="AR218" s="461"/>
      <c r="AS218" s="461"/>
      <c r="AT218" s="461"/>
      <c r="AU218" s="461"/>
      <c r="AV218" s="461"/>
      <c r="AW218" s="461"/>
      <c r="AY218" s="468" t="str">
        <f>MAPEL!$D$22</f>
        <v>Mulok 4</v>
      </c>
      <c r="AZ218" s="461"/>
      <c r="BA218" s="461"/>
      <c r="BB218" s="461"/>
      <c r="BC218" s="461"/>
      <c r="BD218" s="461"/>
      <c r="BE218" s="461"/>
      <c r="BF218" s="461"/>
      <c r="BG218" s="461"/>
      <c r="BJ218" s="468" t="str">
        <f>MAPEL!$D$22</f>
        <v>Mulok 4</v>
      </c>
      <c r="BK218" s="461"/>
      <c r="BL218" s="461"/>
      <c r="BM218" s="461"/>
      <c r="BN218" s="461"/>
      <c r="BO218" s="461"/>
      <c r="BP218" s="461"/>
      <c r="BQ218" s="461"/>
      <c r="BR218" s="461"/>
      <c r="BS218" s="461"/>
      <c r="BT218" s="17"/>
    </row>
    <row r="219" spans="1:72" x14ac:dyDescent="0.25">
      <c r="A219" s="186"/>
      <c r="C219" s="81">
        <v>212</v>
      </c>
      <c r="D219" s="9"/>
      <c r="E219" s="28"/>
      <c r="F219" s="28"/>
      <c r="G219" s="28"/>
      <c r="H219" s="28"/>
      <c r="I219" s="28"/>
      <c r="J219" s="28"/>
      <c r="K219" s="28"/>
      <c r="L219" s="28"/>
      <c r="M219" s="28"/>
    </row>
    <row r="220" spans="1:72" ht="30" x14ac:dyDescent="0.25">
      <c r="A220" s="186"/>
      <c r="C220" s="81">
        <v>213</v>
      </c>
      <c r="D220" s="31" t="s">
        <v>66</v>
      </c>
      <c r="E220" s="31" t="s">
        <v>1211</v>
      </c>
      <c r="F220" s="33" t="s">
        <v>1212</v>
      </c>
      <c r="G220" s="29" t="s">
        <v>673</v>
      </c>
      <c r="H220" s="31" t="s">
        <v>683</v>
      </c>
      <c r="I220" s="28"/>
      <c r="J220" s="31" t="s">
        <v>1211</v>
      </c>
      <c r="K220" s="33" t="s">
        <v>1212</v>
      </c>
      <c r="L220" s="29" t="s">
        <v>673</v>
      </c>
      <c r="M220" s="31" t="s">
        <v>683</v>
      </c>
      <c r="P220" s="31" t="s">
        <v>66</v>
      </c>
      <c r="Q220" s="31" t="s">
        <v>1211</v>
      </c>
      <c r="R220" s="33" t="s">
        <v>1212</v>
      </c>
      <c r="S220" s="29" t="s">
        <v>673</v>
      </c>
      <c r="T220" s="31" t="s">
        <v>683</v>
      </c>
      <c r="V220" s="31" t="s">
        <v>1211</v>
      </c>
      <c r="W220" s="33" t="s">
        <v>1212</v>
      </c>
      <c r="X220" s="29" t="s">
        <v>673</v>
      </c>
      <c r="Y220" s="31" t="s">
        <v>683</v>
      </c>
      <c r="AB220" s="31" t="s">
        <v>66</v>
      </c>
      <c r="AC220" s="31" t="s">
        <v>1211</v>
      </c>
      <c r="AD220" s="33" t="s">
        <v>1212</v>
      </c>
      <c r="AE220" s="29" t="s">
        <v>673</v>
      </c>
      <c r="AF220" s="31" t="s">
        <v>683</v>
      </c>
      <c r="AH220" s="31" t="s">
        <v>1211</v>
      </c>
      <c r="AI220" s="33" t="s">
        <v>1212</v>
      </c>
      <c r="AJ220" s="29" t="s">
        <v>673</v>
      </c>
      <c r="AK220" s="31" t="s">
        <v>683</v>
      </c>
      <c r="AN220" s="31" t="s">
        <v>66</v>
      </c>
      <c r="AO220" s="31" t="s">
        <v>1211</v>
      </c>
      <c r="AP220" s="33" t="s">
        <v>1212</v>
      </c>
      <c r="AQ220" s="29" t="s">
        <v>673</v>
      </c>
      <c r="AR220" s="31" t="s">
        <v>683</v>
      </c>
      <c r="AT220" s="31" t="s">
        <v>1211</v>
      </c>
      <c r="AU220" s="33" t="s">
        <v>1212</v>
      </c>
      <c r="AV220" s="29" t="s">
        <v>673</v>
      </c>
      <c r="AW220" s="31" t="s">
        <v>683</v>
      </c>
      <c r="AY220" s="31" t="s">
        <v>66</v>
      </c>
      <c r="AZ220" s="31" t="s">
        <v>1211</v>
      </c>
      <c r="BA220" s="33" t="s">
        <v>1212</v>
      </c>
      <c r="BB220" s="29" t="s">
        <v>673</v>
      </c>
      <c r="BC220" s="31" t="s">
        <v>683</v>
      </c>
      <c r="BE220" s="31" t="s">
        <v>1211</v>
      </c>
      <c r="BF220" s="33" t="s">
        <v>1212</v>
      </c>
      <c r="BG220" s="29" t="s">
        <v>673</v>
      </c>
      <c r="BH220" s="31" t="s">
        <v>683</v>
      </c>
      <c r="BK220" s="31" t="s">
        <v>66</v>
      </c>
      <c r="BL220" s="31" t="s">
        <v>1211</v>
      </c>
      <c r="BM220" s="33" t="s">
        <v>1212</v>
      </c>
      <c r="BN220" s="29" t="s">
        <v>673</v>
      </c>
      <c r="BO220" s="31" t="s">
        <v>683</v>
      </c>
      <c r="BQ220" s="31" t="s">
        <v>1211</v>
      </c>
      <c r="BR220" s="33" t="s">
        <v>1212</v>
      </c>
      <c r="BS220" s="29" t="s">
        <v>673</v>
      </c>
      <c r="BT220" s="31" t="s">
        <v>683</v>
      </c>
    </row>
    <row r="221" spans="1:72" x14ac:dyDescent="0.25">
      <c r="A221" s="186"/>
      <c r="C221" s="81">
        <v>214</v>
      </c>
      <c r="D221" s="32"/>
      <c r="E221" s="32"/>
      <c r="F221" s="33"/>
      <c r="G221" s="30"/>
      <c r="H221" s="32"/>
      <c r="I221" s="28"/>
      <c r="J221" s="32"/>
      <c r="K221" s="33"/>
      <c r="L221" s="30"/>
      <c r="M221" s="32"/>
      <c r="P221" s="32"/>
      <c r="Q221" s="32"/>
      <c r="R221" s="33"/>
      <c r="S221" s="30"/>
      <c r="T221" s="32"/>
      <c r="V221" s="32"/>
      <c r="W221" s="33"/>
      <c r="X221" s="30"/>
      <c r="Y221" s="32"/>
      <c r="AB221" s="32"/>
      <c r="AC221" s="32"/>
      <c r="AD221" s="33"/>
      <c r="AE221" s="30"/>
      <c r="AF221" s="32"/>
      <c r="AH221" s="32"/>
      <c r="AI221" s="33"/>
      <c r="AJ221" s="30"/>
      <c r="AK221" s="32"/>
      <c r="AN221" s="32"/>
      <c r="AO221" s="32"/>
      <c r="AP221" s="33"/>
      <c r="AQ221" s="30"/>
      <c r="AR221" s="32"/>
      <c r="AT221" s="32"/>
      <c r="AU221" s="33"/>
      <c r="AV221" s="30"/>
      <c r="AW221" s="32"/>
      <c r="AY221" s="32"/>
      <c r="AZ221" s="32"/>
      <c r="BA221" s="33"/>
      <c r="BB221" s="30"/>
      <c r="BC221" s="32"/>
      <c r="BE221" s="32"/>
      <c r="BF221" s="33"/>
      <c r="BG221" s="30"/>
      <c r="BH221" s="32"/>
      <c r="BK221" s="32"/>
      <c r="BL221" s="32"/>
      <c r="BM221" s="33"/>
      <c r="BN221" s="30"/>
      <c r="BO221" s="32"/>
      <c r="BQ221" s="32"/>
      <c r="BR221" s="33"/>
      <c r="BS221" s="30"/>
      <c r="BT221" s="32"/>
    </row>
    <row r="222" spans="1:72" x14ac:dyDescent="0.25">
      <c r="A222" s="186"/>
      <c r="C222" s="81">
        <v>215</v>
      </c>
      <c r="D222" s="9">
        <v>1</v>
      </c>
      <c r="E222" s="9">
        <v>1.1000000000000001</v>
      </c>
      <c r="F222" s="74"/>
      <c r="G222" s="9"/>
      <c r="H222" s="9">
        <f t="shared" ref="H222:H228" si="139">LEN(F222)</f>
        <v>0</v>
      </c>
      <c r="I222" s="28"/>
      <c r="J222" s="9">
        <v>1.8</v>
      </c>
      <c r="K222" s="74"/>
      <c r="L222" s="9">
        <v>3</v>
      </c>
      <c r="M222" s="9">
        <f t="shared" ref="M222:M227" si="140">LEN(K222)</f>
        <v>0</v>
      </c>
      <c r="P222" s="9">
        <v>1</v>
      </c>
      <c r="Q222" s="9"/>
      <c r="R222" s="74" t="s">
        <v>737</v>
      </c>
      <c r="S222" s="9" t="s">
        <v>738</v>
      </c>
      <c r="T222" s="9">
        <f t="shared" ref="T222:T231" si="141">LEN(R222)</f>
        <v>5</v>
      </c>
      <c r="V222" s="9"/>
      <c r="W222" s="74"/>
      <c r="X222" s="9"/>
      <c r="Y222" s="9">
        <f t="shared" ref="Y222:Y231" si="142">LEN(W222)</f>
        <v>0</v>
      </c>
      <c r="AB222" s="9">
        <v>1</v>
      </c>
      <c r="AC222" s="9"/>
      <c r="AD222" s="74"/>
      <c r="AE222" s="9"/>
      <c r="AF222" s="9">
        <f t="shared" ref="AF222:AF231" si="143">LEN(AD222)</f>
        <v>0</v>
      </c>
      <c r="AH222" s="9"/>
      <c r="AI222" s="74"/>
      <c r="AJ222" s="9"/>
      <c r="AK222" s="9">
        <f t="shared" ref="AK222:AK231" si="144">LEN(AI222)</f>
        <v>0</v>
      </c>
      <c r="AN222" s="9">
        <v>1</v>
      </c>
      <c r="AO222" s="9"/>
      <c r="AP222" s="82"/>
      <c r="AQ222" s="9">
        <v>3</v>
      </c>
      <c r="AR222" s="9">
        <f t="shared" ref="AR222:AR227" si="145">LEN(AP222)</f>
        <v>0</v>
      </c>
      <c r="AT222" s="9"/>
      <c r="AU222" s="82"/>
      <c r="AV222" s="9">
        <v>3</v>
      </c>
      <c r="AW222" s="9">
        <f t="shared" ref="AW222:AW227" si="146">LEN(AU222)</f>
        <v>0</v>
      </c>
      <c r="AY222" s="9">
        <v>1</v>
      </c>
      <c r="AZ222" s="9"/>
      <c r="BA222" s="74"/>
      <c r="BB222" s="9"/>
      <c r="BC222" s="9">
        <f t="shared" ref="BC222:BC231" si="147">LEN(BA222)</f>
        <v>0</v>
      </c>
      <c r="BE222" s="9"/>
      <c r="BF222" s="74"/>
      <c r="BG222" s="9"/>
      <c r="BH222" s="9">
        <f>LEN(BF222)</f>
        <v>0</v>
      </c>
      <c r="BK222" s="9">
        <v>1</v>
      </c>
      <c r="BL222" s="9"/>
      <c r="BM222" s="74"/>
      <c r="BN222" s="9"/>
      <c r="BO222" s="9">
        <f t="shared" ref="BO222:BO231" si="148">LEN(BM222)</f>
        <v>0</v>
      </c>
      <c r="BQ222" s="9"/>
      <c r="BR222" s="74"/>
      <c r="BS222" s="9"/>
      <c r="BT222" s="9">
        <f>LEN(BR222)</f>
        <v>0</v>
      </c>
    </row>
    <row r="223" spans="1:72" x14ac:dyDescent="0.25">
      <c r="A223" s="186"/>
      <c r="C223" s="81">
        <v>216</v>
      </c>
      <c r="D223" s="9">
        <v>2</v>
      </c>
      <c r="E223" s="9">
        <v>1.2</v>
      </c>
      <c r="F223" s="74"/>
      <c r="G223" s="9"/>
      <c r="H223" s="9">
        <f t="shared" si="139"/>
        <v>0</v>
      </c>
      <c r="I223" s="28"/>
      <c r="J223" s="9">
        <v>1.9</v>
      </c>
      <c r="K223" s="74"/>
      <c r="L223" s="9">
        <v>3</v>
      </c>
      <c r="M223" s="9">
        <f t="shared" si="140"/>
        <v>0</v>
      </c>
      <c r="P223" s="9">
        <v>2</v>
      </c>
      <c r="Q223" s="9"/>
      <c r="R223" s="74" t="s">
        <v>739</v>
      </c>
      <c r="S223" s="9" t="s">
        <v>740</v>
      </c>
      <c r="T223" s="9">
        <f t="shared" si="141"/>
        <v>5</v>
      </c>
      <c r="V223" s="9"/>
      <c r="W223" s="74"/>
      <c r="X223" s="9"/>
      <c r="Y223" s="9">
        <f t="shared" si="142"/>
        <v>0</v>
      </c>
      <c r="AB223" s="9">
        <v>2</v>
      </c>
      <c r="AC223" s="9"/>
      <c r="AD223" s="74"/>
      <c r="AE223" s="9"/>
      <c r="AF223" s="9">
        <f t="shared" si="143"/>
        <v>0</v>
      </c>
      <c r="AH223" s="9"/>
      <c r="AI223" s="74"/>
      <c r="AJ223" s="9"/>
      <c r="AK223" s="9">
        <f t="shared" si="144"/>
        <v>0</v>
      </c>
      <c r="AN223" s="9">
        <v>2</v>
      </c>
      <c r="AO223" s="9"/>
      <c r="AP223" s="82"/>
      <c r="AQ223" s="9">
        <v>3</v>
      </c>
      <c r="AR223" s="9">
        <f t="shared" si="145"/>
        <v>0</v>
      </c>
      <c r="AT223" s="9"/>
      <c r="AU223" s="82"/>
      <c r="AV223" s="9">
        <v>3</v>
      </c>
      <c r="AW223" s="9">
        <f t="shared" si="146"/>
        <v>0</v>
      </c>
      <c r="AY223" s="9">
        <v>2</v>
      </c>
      <c r="AZ223" s="9"/>
      <c r="BA223" s="74"/>
      <c r="BB223" s="9"/>
      <c r="BC223" s="9">
        <f t="shared" si="147"/>
        <v>0</v>
      </c>
      <c r="BE223" s="9"/>
      <c r="BF223" s="74"/>
      <c r="BG223" s="9"/>
      <c r="BH223" s="9">
        <f t="shared" ref="BH223:BH231" si="149">LEN(BF223)</f>
        <v>0</v>
      </c>
      <c r="BK223" s="9">
        <v>2</v>
      </c>
      <c r="BL223" s="9"/>
      <c r="BM223" s="74"/>
      <c r="BN223" s="9"/>
      <c r="BO223" s="9">
        <f t="shared" si="148"/>
        <v>0</v>
      </c>
      <c r="BQ223" s="9"/>
      <c r="BR223" s="74"/>
      <c r="BS223" s="9"/>
      <c r="BT223" s="9">
        <f t="shared" ref="BT223:BT231" si="150">LEN(BR223)</f>
        <v>0</v>
      </c>
    </row>
    <row r="224" spans="1:72" x14ac:dyDescent="0.25">
      <c r="A224" s="186"/>
      <c r="C224" s="81">
        <v>217</v>
      </c>
      <c r="D224" s="9">
        <v>3</v>
      </c>
      <c r="E224" s="9">
        <v>1.3</v>
      </c>
      <c r="F224" s="74"/>
      <c r="G224" s="9"/>
      <c r="H224" s="9">
        <f t="shared" si="139"/>
        <v>0</v>
      </c>
      <c r="I224" s="28"/>
      <c r="J224" s="13" t="s">
        <v>26</v>
      </c>
      <c r="K224" s="74"/>
      <c r="L224" s="9">
        <v>3</v>
      </c>
      <c r="M224" s="9">
        <f t="shared" si="140"/>
        <v>0</v>
      </c>
      <c r="P224" s="9">
        <v>3</v>
      </c>
      <c r="Q224" s="9"/>
      <c r="R224" s="74" t="s">
        <v>741</v>
      </c>
      <c r="S224" s="9" t="s">
        <v>742</v>
      </c>
      <c r="T224" s="9">
        <f t="shared" si="141"/>
        <v>5</v>
      </c>
      <c r="V224" s="9"/>
      <c r="W224" s="74"/>
      <c r="X224" s="9"/>
      <c r="Y224" s="9">
        <f t="shared" si="142"/>
        <v>0</v>
      </c>
      <c r="AB224" s="9">
        <v>3</v>
      </c>
      <c r="AC224" s="9"/>
      <c r="AD224" s="74"/>
      <c r="AE224" s="9"/>
      <c r="AF224" s="9">
        <f t="shared" si="143"/>
        <v>0</v>
      </c>
      <c r="AH224" s="9"/>
      <c r="AI224" s="74"/>
      <c r="AJ224" s="9"/>
      <c r="AK224" s="9">
        <f t="shared" si="144"/>
        <v>0</v>
      </c>
      <c r="AN224" s="9">
        <v>3</v>
      </c>
      <c r="AO224" s="9"/>
      <c r="AP224" s="82"/>
      <c r="AQ224" s="9">
        <v>2</v>
      </c>
      <c r="AR224" s="9">
        <f t="shared" si="145"/>
        <v>0</v>
      </c>
      <c r="AT224" s="9"/>
      <c r="AU224" s="82"/>
      <c r="AV224" s="9">
        <v>3</v>
      </c>
      <c r="AW224" s="9">
        <f t="shared" si="146"/>
        <v>0</v>
      </c>
      <c r="AY224" s="9">
        <v>3</v>
      </c>
      <c r="AZ224" s="9"/>
      <c r="BA224" s="74"/>
      <c r="BB224" s="9"/>
      <c r="BC224" s="9">
        <f t="shared" si="147"/>
        <v>0</v>
      </c>
      <c r="BE224" s="9"/>
      <c r="BF224" s="74"/>
      <c r="BG224" s="9"/>
      <c r="BH224" s="9">
        <f t="shared" si="149"/>
        <v>0</v>
      </c>
      <c r="BK224" s="9">
        <v>3</v>
      </c>
      <c r="BL224" s="9"/>
      <c r="BM224" s="74"/>
      <c r="BN224" s="9"/>
      <c r="BO224" s="9">
        <f t="shared" si="148"/>
        <v>0</v>
      </c>
      <c r="BQ224" s="9"/>
      <c r="BR224" s="74"/>
      <c r="BS224" s="9"/>
      <c r="BT224" s="9">
        <f t="shared" si="150"/>
        <v>0</v>
      </c>
    </row>
    <row r="225" spans="1:72" x14ac:dyDescent="0.25">
      <c r="A225" s="186"/>
      <c r="C225" s="81">
        <v>218</v>
      </c>
      <c r="D225" s="9">
        <v>4</v>
      </c>
      <c r="E225" s="9">
        <v>1.4</v>
      </c>
      <c r="F225" s="74"/>
      <c r="G225" s="9"/>
      <c r="H225" s="9">
        <f t="shared" si="139"/>
        <v>0</v>
      </c>
      <c r="I225" s="28"/>
      <c r="J225" s="13" t="s">
        <v>41</v>
      </c>
      <c r="K225" s="74"/>
      <c r="L225" s="9">
        <v>3</v>
      </c>
      <c r="M225" s="9">
        <f t="shared" si="140"/>
        <v>0</v>
      </c>
      <c r="P225" s="9">
        <v>4</v>
      </c>
      <c r="Q225" s="9"/>
      <c r="R225" s="74" t="s">
        <v>743</v>
      </c>
      <c r="S225" s="9" t="s">
        <v>744</v>
      </c>
      <c r="T225" s="9">
        <f t="shared" si="141"/>
        <v>5</v>
      </c>
      <c r="V225" s="9"/>
      <c r="W225" s="74"/>
      <c r="X225" s="9"/>
      <c r="Y225" s="9">
        <f t="shared" si="142"/>
        <v>0</v>
      </c>
      <c r="AB225" s="9">
        <v>4</v>
      </c>
      <c r="AC225" s="9"/>
      <c r="AD225" s="74"/>
      <c r="AE225" s="9"/>
      <c r="AF225" s="9">
        <f t="shared" si="143"/>
        <v>0</v>
      </c>
      <c r="AH225" s="9"/>
      <c r="AI225" s="74"/>
      <c r="AJ225" s="9"/>
      <c r="AK225" s="9">
        <f t="shared" si="144"/>
        <v>0</v>
      </c>
      <c r="AN225" s="9">
        <v>4</v>
      </c>
      <c r="AO225" s="9"/>
      <c r="AP225" s="82"/>
      <c r="AQ225" s="9">
        <v>2</v>
      </c>
      <c r="AR225" s="9">
        <f t="shared" si="145"/>
        <v>0</v>
      </c>
      <c r="AT225" s="13"/>
      <c r="AU225" s="82"/>
      <c r="AV225" s="9">
        <v>3</v>
      </c>
      <c r="AW225" s="9">
        <f t="shared" si="146"/>
        <v>0</v>
      </c>
      <c r="AY225" s="9">
        <v>4</v>
      </c>
      <c r="AZ225" s="9"/>
      <c r="BA225" s="74"/>
      <c r="BB225" s="9"/>
      <c r="BC225" s="9">
        <f t="shared" si="147"/>
        <v>0</v>
      </c>
      <c r="BE225" s="9"/>
      <c r="BF225" s="74"/>
      <c r="BG225" s="9"/>
      <c r="BH225" s="9">
        <f t="shared" si="149"/>
        <v>0</v>
      </c>
      <c r="BK225" s="9">
        <v>4</v>
      </c>
      <c r="BL225" s="9"/>
      <c r="BM225" s="74"/>
      <c r="BN225" s="9"/>
      <c r="BO225" s="9">
        <f t="shared" si="148"/>
        <v>0</v>
      </c>
      <c r="BQ225" s="9"/>
      <c r="BR225" s="74"/>
      <c r="BS225" s="9"/>
      <c r="BT225" s="9">
        <f t="shared" si="150"/>
        <v>0</v>
      </c>
    </row>
    <row r="226" spans="1:72" x14ac:dyDescent="0.25">
      <c r="A226" s="186"/>
      <c r="C226" s="81">
        <v>219</v>
      </c>
      <c r="D226" s="9">
        <v>5</v>
      </c>
      <c r="E226" s="9">
        <v>1.5</v>
      </c>
      <c r="F226" s="74"/>
      <c r="G226" s="9"/>
      <c r="H226" s="9">
        <f t="shared" si="139"/>
        <v>0</v>
      </c>
      <c r="I226" s="28"/>
      <c r="J226" s="9">
        <v>1.1200000000000001</v>
      </c>
      <c r="K226" s="74"/>
      <c r="L226" s="9">
        <v>3</v>
      </c>
      <c r="M226" s="9">
        <f t="shared" si="140"/>
        <v>0</v>
      </c>
      <c r="P226" s="9">
        <v>5</v>
      </c>
      <c r="Q226" s="9"/>
      <c r="R226" s="74" t="s">
        <v>745</v>
      </c>
      <c r="S226" s="9" t="s">
        <v>746</v>
      </c>
      <c r="T226" s="9">
        <f t="shared" si="141"/>
        <v>5</v>
      </c>
      <c r="V226" s="9"/>
      <c r="W226" s="74"/>
      <c r="X226" s="9"/>
      <c r="Y226" s="9">
        <f t="shared" si="142"/>
        <v>0</v>
      </c>
      <c r="AB226" s="9">
        <v>5</v>
      </c>
      <c r="AC226" s="9"/>
      <c r="AD226" s="74"/>
      <c r="AE226" s="9"/>
      <c r="AF226" s="9">
        <f t="shared" si="143"/>
        <v>0</v>
      </c>
      <c r="AH226" s="9"/>
      <c r="AI226" s="74"/>
      <c r="AJ226" s="9"/>
      <c r="AK226" s="9">
        <f t="shared" si="144"/>
        <v>0</v>
      </c>
      <c r="AN226" s="9">
        <v>5</v>
      </c>
      <c r="AO226" s="9"/>
      <c r="AP226" s="82"/>
      <c r="AQ226" s="9">
        <v>2</v>
      </c>
      <c r="AR226" s="9">
        <f t="shared" si="145"/>
        <v>0</v>
      </c>
      <c r="AT226" s="9"/>
      <c r="AU226" s="82"/>
      <c r="AV226" s="9">
        <v>3</v>
      </c>
      <c r="AW226" s="9">
        <f t="shared" si="146"/>
        <v>0</v>
      </c>
      <c r="AY226" s="9">
        <v>5</v>
      </c>
      <c r="AZ226" s="9"/>
      <c r="BA226" s="74"/>
      <c r="BB226" s="9"/>
      <c r="BC226" s="9">
        <f t="shared" si="147"/>
        <v>0</v>
      </c>
      <c r="BE226" s="9"/>
      <c r="BF226" s="74"/>
      <c r="BG226" s="9"/>
      <c r="BH226" s="9">
        <f t="shared" si="149"/>
        <v>0</v>
      </c>
      <c r="BK226" s="9">
        <v>5</v>
      </c>
      <c r="BL226" s="9"/>
      <c r="BM226" s="74"/>
      <c r="BN226" s="9"/>
      <c r="BO226" s="9">
        <f t="shared" si="148"/>
        <v>0</v>
      </c>
      <c r="BQ226" s="9"/>
      <c r="BR226" s="74"/>
      <c r="BS226" s="9"/>
      <c r="BT226" s="9">
        <f t="shared" si="150"/>
        <v>0</v>
      </c>
    </row>
    <row r="227" spans="1:72" x14ac:dyDescent="0.25">
      <c r="A227" s="186"/>
      <c r="C227" s="81">
        <v>220</v>
      </c>
      <c r="D227" s="9">
        <v>6</v>
      </c>
      <c r="E227" s="9">
        <v>1.6</v>
      </c>
      <c r="F227" s="74"/>
      <c r="G227" s="9"/>
      <c r="H227" s="9">
        <f t="shared" si="139"/>
        <v>0</v>
      </c>
      <c r="I227" s="28"/>
      <c r="J227" s="9">
        <v>1.1299999999999999</v>
      </c>
      <c r="K227" s="74"/>
      <c r="L227" s="9">
        <v>3</v>
      </c>
      <c r="M227" s="9">
        <f t="shared" si="140"/>
        <v>0</v>
      </c>
      <c r="P227" s="9">
        <v>6</v>
      </c>
      <c r="Q227" s="9"/>
      <c r="R227" s="74"/>
      <c r="S227" s="9"/>
      <c r="T227" s="9">
        <f t="shared" si="141"/>
        <v>0</v>
      </c>
      <c r="V227" s="9"/>
      <c r="W227" s="74"/>
      <c r="X227" s="9"/>
      <c r="Y227" s="9">
        <f t="shared" si="142"/>
        <v>0</v>
      </c>
      <c r="AB227" s="9">
        <v>6</v>
      </c>
      <c r="AC227" s="9"/>
      <c r="AD227" s="74"/>
      <c r="AE227" s="9"/>
      <c r="AF227" s="9">
        <f t="shared" si="143"/>
        <v>0</v>
      </c>
      <c r="AH227" s="9"/>
      <c r="AI227" s="74"/>
      <c r="AJ227" s="9"/>
      <c r="AK227" s="9">
        <f t="shared" si="144"/>
        <v>0</v>
      </c>
      <c r="AN227" s="9">
        <v>6</v>
      </c>
      <c r="AO227" s="9"/>
      <c r="AP227" s="82"/>
      <c r="AQ227" s="9">
        <v>2</v>
      </c>
      <c r="AR227" s="9">
        <f t="shared" si="145"/>
        <v>0</v>
      </c>
      <c r="AT227" s="9"/>
      <c r="AU227" s="82"/>
      <c r="AV227" s="9">
        <v>3</v>
      </c>
      <c r="AW227" s="9">
        <f t="shared" si="146"/>
        <v>0</v>
      </c>
      <c r="AY227" s="9">
        <v>6</v>
      </c>
      <c r="AZ227" s="9"/>
      <c r="BA227" s="74"/>
      <c r="BB227" s="9"/>
      <c r="BC227" s="9">
        <f t="shared" si="147"/>
        <v>0</v>
      </c>
      <c r="BE227" s="9"/>
      <c r="BF227" s="74"/>
      <c r="BG227" s="9"/>
      <c r="BH227" s="9">
        <f t="shared" si="149"/>
        <v>0</v>
      </c>
      <c r="BK227" s="9">
        <v>6</v>
      </c>
      <c r="BL227" s="9"/>
      <c r="BM227" s="74"/>
      <c r="BN227" s="9"/>
      <c r="BO227" s="9">
        <f t="shared" si="148"/>
        <v>0</v>
      </c>
      <c r="BQ227" s="9"/>
      <c r="BR227" s="74"/>
      <c r="BS227" s="9"/>
      <c r="BT227" s="9">
        <f t="shared" si="150"/>
        <v>0</v>
      </c>
    </row>
    <row r="228" spans="1:72" x14ac:dyDescent="0.25">
      <c r="A228" s="186"/>
      <c r="C228" s="81">
        <v>221</v>
      </c>
      <c r="D228" s="9">
        <v>7</v>
      </c>
      <c r="E228" s="9">
        <v>1.7</v>
      </c>
      <c r="F228" s="74"/>
      <c r="G228" s="9"/>
      <c r="H228" s="9">
        <f t="shared" si="139"/>
        <v>0</v>
      </c>
      <c r="I228" s="28"/>
      <c r="J228" s="138"/>
      <c r="K228" s="138"/>
      <c r="L228" s="138"/>
      <c r="M228" s="138"/>
      <c r="P228" s="9">
        <v>7</v>
      </c>
      <c r="Q228" s="9"/>
      <c r="R228" s="74"/>
      <c r="S228" s="9"/>
      <c r="T228" s="9">
        <f t="shared" si="141"/>
        <v>0</v>
      </c>
      <c r="V228" s="9"/>
      <c r="W228" s="74"/>
      <c r="X228" s="9"/>
      <c r="Y228" s="9">
        <f t="shared" si="142"/>
        <v>0</v>
      </c>
      <c r="AB228" s="9">
        <v>7</v>
      </c>
      <c r="AC228" s="9"/>
      <c r="AD228" s="74"/>
      <c r="AE228" s="9"/>
      <c r="AF228" s="9">
        <f t="shared" si="143"/>
        <v>0</v>
      </c>
      <c r="AH228" s="9"/>
      <c r="AI228" s="74"/>
      <c r="AJ228" s="9"/>
      <c r="AK228" s="9">
        <f t="shared" si="144"/>
        <v>0</v>
      </c>
      <c r="AN228" s="9">
        <v>7</v>
      </c>
      <c r="AO228" s="9"/>
      <c r="AP228" s="74"/>
      <c r="AQ228" s="9"/>
      <c r="AR228" s="9"/>
      <c r="AT228" s="14"/>
      <c r="AU228" s="14"/>
      <c r="AV228" s="14"/>
      <c r="AW228" s="14"/>
      <c r="AY228" s="9">
        <v>7</v>
      </c>
      <c r="AZ228" s="9"/>
      <c r="BA228" s="74"/>
      <c r="BB228" s="9"/>
      <c r="BC228" s="9">
        <f t="shared" si="147"/>
        <v>0</v>
      </c>
      <c r="BE228" s="9"/>
      <c r="BF228" s="74"/>
      <c r="BG228" s="9"/>
      <c r="BH228" s="9">
        <f t="shared" si="149"/>
        <v>0</v>
      </c>
      <c r="BK228" s="9">
        <v>7</v>
      </c>
      <c r="BL228" s="9"/>
      <c r="BM228" s="74"/>
      <c r="BN228" s="9"/>
      <c r="BO228" s="9">
        <f t="shared" si="148"/>
        <v>0</v>
      </c>
      <c r="BQ228" s="9"/>
      <c r="BR228" s="74"/>
      <c r="BS228" s="9"/>
      <c r="BT228" s="9">
        <f t="shared" si="150"/>
        <v>0</v>
      </c>
    </row>
    <row r="229" spans="1:72" x14ac:dyDescent="0.25">
      <c r="A229" s="186"/>
      <c r="C229" s="81">
        <v>222</v>
      </c>
      <c r="D229" s="9">
        <v>8</v>
      </c>
      <c r="E229" s="9"/>
      <c r="F229" s="74"/>
      <c r="G229" s="9"/>
      <c r="H229" s="9"/>
      <c r="I229" s="28"/>
      <c r="J229" s="9"/>
      <c r="K229" s="74"/>
      <c r="L229" s="9"/>
      <c r="M229" s="9"/>
      <c r="P229" s="9">
        <v>8</v>
      </c>
      <c r="Q229" s="9"/>
      <c r="R229" s="74"/>
      <c r="S229" s="9"/>
      <c r="T229" s="9">
        <f t="shared" si="141"/>
        <v>0</v>
      </c>
      <c r="V229" s="9"/>
      <c r="W229" s="74"/>
      <c r="X229" s="9"/>
      <c r="Y229" s="9">
        <f t="shared" si="142"/>
        <v>0</v>
      </c>
      <c r="AB229" s="9">
        <v>8</v>
      </c>
      <c r="AC229" s="9"/>
      <c r="AD229" s="74"/>
      <c r="AE229" s="9"/>
      <c r="AF229" s="9">
        <f t="shared" si="143"/>
        <v>0</v>
      </c>
      <c r="AH229" s="9"/>
      <c r="AI229" s="74"/>
      <c r="AJ229" s="9"/>
      <c r="AK229" s="9">
        <f t="shared" si="144"/>
        <v>0</v>
      </c>
      <c r="AN229" s="9">
        <v>8</v>
      </c>
      <c r="AO229" s="9"/>
      <c r="AP229" s="82"/>
      <c r="AQ229" s="9"/>
      <c r="AR229" s="9"/>
      <c r="AT229" s="9"/>
      <c r="AU229" s="74"/>
      <c r="AV229" s="9"/>
      <c r="AW229" s="9"/>
      <c r="AY229" s="9">
        <v>8</v>
      </c>
      <c r="AZ229" s="9"/>
      <c r="BA229" s="74"/>
      <c r="BB229" s="9"/>
      <c r="BC229" s="9">
        <f t="shared" si="147"/>
        <v>0</v>
      </c>
      <c r="BE229" s="9"/>
      <c r="BF229" s="74"/>
      <c r="BG229" s="9"/>
      <c r="BH229" s="9">
        <f t="shared" si="149"/>
        <v>0</v>
      </c>
      <c r="BK229" s="9">
        <v>8</v>
      </c>
      <c r="BL229" s="9"/>
      <c r="BM229" s="74"/>
      <c r="BN229" s="9"/>
      <c r="BO229" s="9">
        <f t="shared" si="148"/>
        <v>0</v>
      </c>
      <c r="BQ229" s="9"/>
      <c r="BR229" s="74"/>
      <c r="BS229" s="9"/>
      <c r="BT229" s="9">
        <f t="shared" si="150"/>
        <v>0</v>
      </c>
    </row>
    <row r="230" spans="1:72" x14ac:dyDescent="0.25">
      <c r="A230" s="186"/>
      <c r="C230" s="81">
        <v>223</v>
      </c>
      <c r="D230" s="9">
        <v>9</v>
      </c>
      <c r="E230" s="9"/>
      <c r="F230" s="74"/>
      <c r="G230" s="9"/>
      <c r="H230" s="9"/>
      <c r="I230" s="28"/>
      <c r="J230" s="9"/>
      <c r="K230" s="74"/>
      <c r="L230" s="9"/>
      <c r="M230" s="9"/>
      <c r="P230" s="9">
        <v>9</v>
      </c>
      <c r="Q230" s="9"/>
      <c r="R230" s="74"/>
      <c r="S230" s="9"/>
      <c r="T230" s="9">
        <f t="shared" si="141"/>
        <v>0</v>
      </c>
      <c r="V230" s="9"/>
      <c r="W230" s="74"/>
      <c r="X230" s="9"/>
      <c r="Y230" s="9">
        <f t="shared" si="142"/>
        <v>0</v>
      </c>
      <c r="AB230" s="9">
        <v>9</v>
      </c>
      <c r="AC230" s="9"/>
      <c r="AD230" s="74"/>
      <c r="AE230" s="9"/>
      <c r="AF230" s="9">
        <f t="shared" si="143"/>
        <v>0</v>
      </c>
      <c r="AH230" s="9"/>
      <c r="AI230" s="74"/>
      <c r="AJ230" s="9"/>
      <c r="AK230" s="9">
        <f t="shared" si="144"/>
        <v>0</v>
      </c>
      <c r="AN230" s="9">
        <v>9</v>
      </c>
      <c r="AO230" s="9"/>
      <c r="AP230" s="82"/>
      <c r="AQ230" s="9"/>
      <c r="AR230" s="9"/>
      <c r="AT230" s="9"/>
      <c r="AU230" s="74"/>
      <c r="AV230" s="9"/>
      <c r="AW230" s="9"/>
      <c r="AY230" s="9">
        <v>9</v>
      </c>
      <c r="AZ230" s="9"/>
      <c r="BA230" s="74"/>
      <c r="BB230" s="9"/>
      <c r="BC230" s="9">
        <f t="shared" si="147"/>
        <v>0</v>
      </c>
      <c r="BE230" s="9"/>
      <c r="BF230" s="74"/>
      <c r="BG230" s="9"/>
      <c r="BH230" s="9">
        <f t="shared" si="149"/>
        <v>0</v>
      </c>
      <c r="BK230" s="9">
        <v>9</v>
      </c>
      <c r="BL230" s="9"/>
      <c r="BM230" s="74"/>
      <c r="BN230" s="9"/>
      <c r="BO230" s="9">
        <f t="shared" si="148"/>
        <v>0</v>
      </c>
      <c r="BQ230" s="9"/>
      <c r="BR230" s="74"/>
      <c r="BS230" s="9"/>
      <c r="BT230" s="9">
        <f t="shared" si="150"/>
        <v>0</v>
      </c>
    </row>
    <row r="231" spans="1:72" x14ac:dyDescent="0.25">
      <c r="A231" s="186"/>
      <c r="C231" s="81">
        <v>224</v>
      </c>
      <c r="D231" s="9">
        <v>10</v>
      </c>
      <c r="E231" s="138"/>
      <c r="F231" s="138"/>
      <c r="G231" s="138"/>
      <c r="H231" s="138"/>
      <c r="I231" s="28"/>
      <c r="J231" s="138"/>
      <c r="K231" s="138"/>
      <c r="L231" s="138"/>
      <c r="M231" s="138"/>
      <c r="P231" s="9">
        <v>10</v>
      </c>
      <c r="Q231" s="9"/>
      <c r="R231" s="74"/>
      <c r="S231" s="9"/>
      <c r="T231" s="15">
        <f t="shared" si="141"/>
        <v>0</v>
      </c>
      <c r="V231" s="9"/>
      <c r="W231" s="16"/>
      <c r="X231" s="9"/>
      <c r="Y231" s="15">
        <f t="shared" si="142"/>
        <v>0</v>
      </c>
      <c r="AB231" s="9">
        <v>10</v>
      </c>
      <c r="AC231" s="9"/>
      <c r="AD231" s="16"/>
      <c r="AE231" s="9"/>
      <c r="AF231" s="15">
        <f t="shared" si="143"/>
        <v>0</v>
      </c>
      <c r="AH231" s="9"/>
      <c r="AI231" s="16"/>
      <c r="AJ231" s="9"/>
      <c r="AK231" s="15">
        <f t="shared" si="144"/>
        <v>0</v>
      </c>
      <c r="AN231" s="9">
        <v>10</v>
      </c>
      <c r="AO231" s="14"/>
      <c r="AP231" s="14"/>
      <c r="AQ231" s="14"/>
      <c r="AR231" s="14"/>
      <c r="AT231" s="14"/>
      <c r="AU231" s="14"/>
      <c r="AV231" s="14"/>
      <c r="AW231" s="14"/>
      <c r="AY231" s="9">
        <v>10</v>
      </c>
      <c r="AZ231" s="9"/>
      <c r="BA231" s="16"/>
      <c r="BB231" s="9"/>
      <c r="BC231" s="15">
        <f t="shared" si="147"/>
        <v>0</v>
      </c>
      <c r="BE231" s="9"/>
      <c r="BF231" s="16"/>
      <c r="BG231" s="9"/>
      <c r="BH231" s="15">
        <f t="shared" si="149"/>
        <v>0</v>
      </c>
      <c r="BK231" s="9">
        <v>10</v>
      </c>
      <c r="BL231" s="9"/>
      <c r="BM231" s="16"/>
      <c r="BN231" s="9"/>
      <c r="BO231" s="15">
        <f t="shared" si="148"/>
        <v>0</v>
      </c>
      <c r="BQ231" s="9"/>
      <c r="BR231" s="16"/>
      <c r="BS231" s="9"/>
      <c r="BT231" s="15">
        <f t="shared" si="150"/>
        <v>0</v>
      </c>
    </row>
    <row r="232" spans="1:72" x14ac:dyDescent="0.25">
      <c r="A232" s="186"/>
      <c r="C232" s="81">
        <v>225</v>
      </c>
      <c r="D232" s="28"/>
      <c r="E232" s="28"/>
      <c r="F232" s="28"/>
      <c r="G232" s="28"/>
      <c r="H232" s="28"/>
      <c r="I232" s="28"/>
      <c r="J232" s="28"/>
      <c r="K232" s="28"/>
      <c r="L232" s="28"/>
      <c r="M232" s="28"/>
    </row>
    <row r="233" spans="1:72" ht="18.75" x14ac:dyDescent="0.3">
      <c r="A233" s="186"/>
      <c r="C233" s="81">
        <v>226</v>
      </c>
      <c r="D233" s="471" t="str">
        <f>MAPEL!$D$23</f>
        <v>Mulok 5</v>
      </c>
      <c r="E233" s="467"/>
      <c r="F233" s="467"/>
      <c r="G233" s="467"/>
      <c r="H233" s="467"/>
      <c r="I233" s="467"/>
      <c r="J233" s="467"/>
      <c r="K233" s="467"/>
      <c r="L233" s="467"/>
      <c r="M233" s="467"/>
      <c r="P233" s="468" t="str">
        <f>MAPEL!$D$23</f>
        <v>Mulok 5</v>
      </c>
      <c r="Q233" s="461"/>
      <c r="R233" s="461"/>
      <c r="S233" s="461"/>
      <c r="T233" s="461"/>
      <c r="U233" s="461"/>
      <c r="V233" s="461"/>
      <c r="W233" s="461"/>
      <c r="X233" s="461"/>
      <c r="Y233" s="461"/>
      <c r="AB233" s="468" t="str">
        <f>MAPEL!$D$23</f>
        <v>Mulok 5</v>
      </c>
      <c r="AC233" s="461"/>
      <c r="AD233" s="461"/>
      <c r="AE233" s="461"/>
      <c r="AF233" s="461"/>
      <c r="AG233" s="461"/>
      <c r="AH233" s="461"/>
      <c r="AI233" s="461"/>
      <c r="AJ233" s="461"/>
      <c r="AK233" s="461"/>
      <c r="AN233" s="468" t="str">
        <f>MAPEL!$D$23</f>
        <v>Mulok 5</v>
      </c>
      <c r="AO233" s="461"/>
      <c r="AP233" s="461"/>
      <c r="AQ233" s="461"/>
      <c r="AR233" s="461"/>
      <c r="AS233" s="461"/>
      <c r="AT233" s="461"/>
      <c r="AU233" s="461"/>
      <c r="AV233" s="461"/>
      <c r="AW233" s="461"/>
      <c r="AY233" s="468" t="str">
        <f>MAPEL!$D$23</f>
        <v>Mulok 5</v>
      </c>
      <c r="AZ233" s="461"/>
      <c r="BA233" s="461"/>
      <c r="BB233" s="461"/>
      <c r="BC233" s="461"/>
      <c r="BD233" s="461"/>
      <c r="BE233" s="461"/>
      <c r="BF233" s="461"/>
      <c r="BG233" s="461"/>
      <c r="BJ233" s="468" t="str">
        <f>MAPEL!$D$23</f>
        <v>Mulok 5</v>
      </c>
      <c r="BK233" s="461"/>
      <c r="BL233" s="461"/>
      <c r="BM233" s="461"/>
      <c r="BN233" s="461"/>
      <c r="BO233" s="461"/>
      <c r="BP233" s="461"/>
      <c r="BQ233" s="461"/>
      <c r="BR233" s="461"/>
      <c r="BS233" s="461"/>
      <c r="BT233" s="17"/>
    </row>
    <row r="234" spans="1:72" x14ac:dyDescent="0.25">
      <c r="A234" s="186"/>
      <c r="C234" s="81">
        <v>227</v>
      </c>
      <c r="D234" s="9"/>
      <c r="E234" s="28"/>
      <c r="F234" s="28"/>
      <c r="G234" s="28"/>
      <c r="H234" s="28"/>
      <c r="I234" s="28"/>
      <c r="J234" s="28"/>
      <c r="K234" s="28"/>
      <c r="L234" s="28"/>
      <c r="M234" s="28"/>
    </row>
    <row r="235" spans="1:72" ht="30" x14ac:dyDescent="0.25">
      <c r="A235" s="186"/>
      <c r="C235" s="81">
        <v>228</v>
      </c>
      <c r="D235" s="31" t="s">
        <v>66</v>
      </c>
      <c r="E235" s="31" t="s">
        <v>1211</v>
      </c>
      <c r="F235" s="33" t="s">
        <v>1212</v>
      </c>
      <c r="G235" s="29" t="s">
        <v>673</v>
      </c>
      <c r="H235" s="31" t="s">
        <v>683</v>
      </c>
      <c r="I235" s="28"/>
      <c r="J235" s="31" t="s">
        <v>1211</v>
      </c>
      <c r="K235" s="33" t="s">
        <v>1212</v>
      </c>
      <c r="L235" s="29" t="s">
        <v>673</v>
      </c>
      <c r="M235" s="31" t="s">
        <v>683</v>
      </c>
      <c r="P235" s="31" t="s">
        <v>66</v>
      </c>
      <c r="Q235" s="31" t="s">
        <v>1211</v>
      </c>
      <c r="R235" s="33" t="s">
        <v>1212</v>
      </c>
      <c r="S235" s="29" t="s">
        <v>673</v>
      </c>
      <c r="T235" s="31" t="s">
        <v>683</v>
      </c>
      <c r="V235" s="31" t="s">
        <v>1211</v>
      </c>
      <c r="W235" s="33" t="s">
        <v>1212</v>
      </c>
      <c r="X235" s="29" t="s">
        <v>673</v>
      </c>
      <c r="Y235" s="31" t="s">
        <v>683</v>
      </c>
      <c r="AB235" s="31" t="s">
        <v>66</v>
      </c>
      <c r="AC235" s="31" t="s">
        <v>1211</v>
      </c>
      <c r="AD235" s="33" t="s">
        <v>1212</v>
      </c>
      <c r="AE235" s="29" t="s">
        <v>673</v>
      </c>
      <c r="AF235" s="31" t="s">
        <v>683</v>
      </c>
      <c r="AH235" s="31" t="s">
        <v>1211</v>
      </c>
      <c r="AI235" s="33" t="s">
        <v>1212</v>
      </c>
      <c r="AJ235" s="29" t="s">
        <v>673</v>
      </c>
      <c r="AK235" s="31" t="s">
        <v>683</v>
      </c>
      <c r="AN235" s="31" t="s">
        <v>66</v>
      </c>
      <c r="AO235" s="31" t="s">
        <v>1211</v>
      </c>
      <c r="AP235" s="33" t="s">
        <v>1212</v>
      </c>
      <c r="AQ235" s="29" t="s">
        <v>673</v>
      </c>
      <c r="AR235" s="31" t="s">
        <v>683</v>
      </c>
      <c r="AT235" s="31" t="s">
        <v>1211</v>
      </c>
      <c r="AU235" s="33" t="s">
        <v>1212</v>
      </c>
      <c r="AV235" s="29" t="s">
        <v>673</v>
      </c>
      <c r="AW235" s="31" t="s">
        <v>683</v>
      </c>
      <c r="AY235" s="31" t="s">
        <v>66</v>
      </c>
      <c r="AZ235" s="31" t="s">
        <v>1211</v>
      </c>
      <c r="BA235" s="33" t="s">
        <v>1212</v>
      </c>
      <c r="BB235" s="29" t="s">
        <v>673</v>
      </c>
      <c r="BC235" s="31" t="s">
        <v>683</v>
      </c>
      <c r="BE235" s="31" t="s">
        <v>1211</v>
      </c>
      <c r="BF235" s="33" t="s">
        <v>1212</v>
      </c>
      <c r="BG235" s="29" t="s">
        <v>673</v>
      </c>
      <c r="BH235" s="31" t="s">
        <v>683</v>
      </c>
      <c r="BK235" s="31" t="s">
        <v>66</v>
      </c>
      <c r="BL235" s="31" t="s">
        <v>1211</v>
      </c>
      <c r="BM235" s="33" t="s">
        <v>1212</v>
      </c>
      <c r="BN235" s="29" t="s">
        <v>673</v>
      </c>
      <c r="BO235" s="31" t="s">
        <v>683</v>
      </c>
      <c r="BQ235" s="31" t="s">
        <v>1211</v>
      </c>
      <c r="BR235" s="33" t="s">
        <v>1212</v>
      </c>
      <c r="BS235" s="29" t="s">
        <v>673</v>
      </c>
      <c r="BT235" s="31" t="s">
        <v>683</v>
      </c>
    </row>
    <row r="236" spans="1:72" x14ac:dyDescent="0.25">
      <c r="A236" s="186"/>
      <c r="C236" s="81">
        <v>229</v>
      </c>
      <c r="D236" s="32"/>
      <c r="E236" s="32"/>
      <c r="F236" s="33"/>
      <c r="G236" s="30"/>
      <c r="H236" s="32"/>
      <c r="I236" s="28"/>
      <c r="J236" s="32"/>
      <c r="K236" s="33"/>
      <c r="L236" s="30"/>
      <c r="M236" s="32"/>
      <c r="P236" s="32"/>
      <c r="Q236" s="32"/>
      <c r="R236" s="33"/>
      <c r="S236" s="30"/>
      <c r="T236" s="32"/>
      <c r="V236" s="32"/>
      <c r="W236" s="33"/>
      <c r="X236" s="30"/>
      <c r="Y236" s="32"/>
      <c r="AB236" s="32"/>
      <c r="AC236" s="32"/>
      <c r="AD236" s="33"/>
      <c r="AE236" s="30"/>
      <c r="AF236" s="32"/>
      <c r="AH236" s="32"/>
      <c r="AI236" s="33"/>
      <c r="AJ236" s="30"/>
      <c r="AK236" s="32"/>
      <c r="AN236" s="32"/>
      <c r="AO236" s="32"/>
      <c r="AP236" s="33"/>
      <c r="AQ236" s="30"/>
      <c r="AR236" s="32"/>
      <c r="AT236" s="32"/>
      <c r="AU236" s="33"/>
      <c r="AV236" s="30"/>
      <c r="AW236" s="32"/>
      <c r="AY236" s="32"/>
      <c r="AZ236" s="32"/>
      <c r="BA236" s="33"/>
      <c r="BB236" s="30"/>
      <c r="BC236" s="32"/>
      <c r="BE236" s="32"/>
      <c r="BF236" s="33"/>
      <c r="BG236" s="30"/>
      <c r="BH236" s="32"/>
      <c r="BK236" s="32"/>
      <c r="BL236" s="32"/>
      <c r="BM236" s="33"/>
      <c r="BN236" s="30"/>
      <c r="BO236" s="32"/>
      <c r="BQ236" s="32"/>
      <c r="BR236" s="33"/>
      <c r="BS236" s="30"/>
      <c r="BT236" s="32"/>
    </row>
    <row r="237" spans="1:72" x14ac:dyDescent="0.25">
      <c r="A237" s="186"/>
      <c r="C237" s="81">
        <v>230</v>
      </c>
      <c r="D237" s="9">
        <v>1</v>
      </c>
      <c r="E237" s="9">
        <v>1.1000000000000001</v>
      </c>
      <c r="F237" s="74"/>
      <c r="G237" s="9"/>
      <c r="H237" s="9">
        <f t="shared" ref="H237:H243" si="151">LEN(F237)</f>
        <v>0</v>
      </c>
      <c r="I237" s="28"/>
      <c r="J237" s="9">
        <v>1.8</v>
      </c>
      <c r="K237" s="74"/>
      <c r="L237" s="9">
        <v>3</v>
      </c>
      <c r="M237" s="9">
        <f t="shared" ref="M237:M242" si="152">LEN(K237)</f>
        <v>0</v>
      </c>
      <c r="P237" s="9">
        <v>1</v>
      </c>
      <c r="Q237" s="9"/>
      <c r="R237" s="74" t="s">
        <v>747</v>
      </c>
      <c r="S237" s="9" t="s">
        <v>748</v>
      </c>
      <c r="T237" s="9">
        <f t="shared" ref="T237:T246" si="153">LEN(R237)</f>
        <v>5</v>
      </c>
      <c r="V237" s="9"/>
      <c r="W237" s="74"/>
      <c r="X237" s="9"/>
      <c r="Y237" s="9">
        <f t="shared" ref="Y237:Y246" si="154">LEN(W237)</f>
        <v>0</v>
      </c>
      <c r="AB237" s="9">
        <v>1</v>
      </c>
      <c r="AC237" s="9"/>
      <c r="AD237" s="74"/>
      <c r="AE237" s="9"/>
      <c r="AF237" s="9">
        <f t="shared" ref="AF237:AF246" si="155">LEN(AD237)</f>
        <v>0</v>
      </c>
      <c r="AH237" s="9"/>
      <c r="AI237" s="74"/>
      <c r="AJ237" s="9"/>
      <c r="AK237" s="9">
        <f t="shared" ref="AK237:AK246" si="156">LEN(AI237)</f>
        <v>0</v>
      </c>
      <c r="AN237" s="9">
        <v>1</v>
      </c>
      <c r="AO237" s="9"/>
      <c r="AP237" s="82"/>
      <c r="AQ237" s="9">
        <v>3</v>
      </c>
      <c r="AR237" s="9">
        <f t="shared" ref="AR237:AR242" si="157">LEN(AP237)</f>
        <v>0</v>
      </c>
      <c r="AT237" s="9"/>
      <c r="AU237" s="82"/>
      <c r="AV237" s="9">
        <v>3</v>
      </c>
      <c r="AW237" s="9">
        <f t="shared" ref="AW237:AW242" si="158">LEN(AU237)</f>
        <v>0</v>
      </c>
      <c r="AY237" s="9">
        <v>1</v>
      </c>
      <c r="AZ237" s="9"/>
      <c r="BA237" s="74"/>
      <c r="BB237" s="9"/>
      <c r="BC237" s="9">
        <f t="shared" ref="BC237:BC246" si="159">LEN(BA237)</f>
        <v>0</v>
      </c>
      <c r="BE237" s="9"/>
      <c r="BF237" s="74"/>
      <c r="BG237" s="9"/>
      <c r="BH237" s="9">
        <f>LEN(BF237)</f>
        <v>0</v>
      </c>
      <c r="BK237" s="9">
        <v>1</v>
      </c>
      <c r="BL237" s="9"/>
      <c r="BM237" s="74"/>
      <c r="BN237" s="9"/>
      <c r="BO237" s="9">
        <f t="shared" ref="BO237:BO246" si="160">LEN(BM237)</f>
        <v>0</v>
      </c>
      <c r="BQ237" s="9"/>
      <c r="BR237" s="74"/>
      <c r="BS237" s="9"/>
      <c r="BT237" s="9">
        <f>LEN(BR237)</f>
        <v>0</v>
      </c>
    </row>
    <row r="238" spans="1:72" x14ac:dyDescent="0.25">
      <c r="A238" s="186"/>
      <c r="C238" s="81">
        <v>231</v>
      </c>
      <c r="D238" s="9">
        <v>2</v>
      </c>
      <c r="E238" s="9">
        <v>1.2</v>
      </c>
      <c r="F238" s="74"/>
      <c r="G238" s="9"/>
      <c r="H238" s="9">
        <f t="shared" si="151"/>
        <v>0</v>
      </c>
      <c r="I238" s="28"/>
      <c r="J238" s="9">
        <v>1.9</v>
      </c>
      <c r="K238" s="74"/>
      <c r="L238" s="9">
        <v>3</v>
      </c>
      <c r="M238" s="9">
        <f t="shared" si="152"/>
        <v>0</v>
      </c>
      <c r="P238" s="9">
        <v>2</v>
      </c>
      <c r="Q238" s="9"/>
      <c r="R238" s="74" t="s">
        <v>749</v>
      </c>
      <c r="S238" s="9" t="s">
        <v>750</v>
      </c>
      <c r="T238" s="9">
        <f t="shared" si="153"/>
        <v>5</v>
      </c>
      <c r="V238" s="9"/>
      <c r="W238" s="74"/>
      <c r="X238" s="9"/>
      <c r="Y238" s="9">
        <f t="shared" si="154"/>
        <v>0</v>
      </c>
      <c r="AB238" s="9">
        <v>2</v>
      </c>
      <c r="AC238" s="9"/>
      <c r="AD238" s="74"/>
      <c r="AE238" s="9"/>
      <c r="AF238" s="9">
        <f t="shared" si="155"/>
        <v>0</v>
      </c>
      <c r="AH238" s="9"/>
      <c r="AI238" s="74"/>
      <c r="AJ238" s="9"/>
      <c r="AK238" s="9">
        <f t="shared" si="156"/>
        <v>0</v>
      </c>
      <c r="AN238" s="9">
        <v>2</v>
      </c>
      <c r="AO238" s="9"/>
      <c r="AP238" s="82"/>
      <c r="AQ238" s="9">
        <v>3</v>
      </c>
      <c r="AR238" s="9">
        <f t="shared" si="157"/>
        <v>0</v>
      </c>
      <c r="AT238" s="9"/>
      <c r="AU238" s="82"/>
      <c r="AV238" s="9">
        <v>3</v>
      </c>
      <c r="AW238" s="9">
        <f t="shared" si="158"/>
        <v>0</v>
      </c>
      <c r="AY238" s="9">
        <v>2</v>
      </c>
      <c r="AZ238" s="9"/>
      <c r="BA238" s="74"/>
      <c r="BB238" s="9"/>
      <c r="BC238" s="9">
        <f t="shared" si="159"/>
        <v>0</v>
      </c>
      <c r="BE238" s="9"/>
      <c r="BF238" s="74"/>
      <c r="BG238" s="9"/>
      <c r="BH238" s="9">
        <f t="shared" ref="BH238:BH246" si="161">LEN(BF238)</f>
        <v>0</v>
      </c>
      <c r="BK238" s="9">
        <v>2</v>
      </c>
      <c r="BL238" s="9"/>
      <c r="BM238" s="74"/>
      <c r="BN238" s="9"/>
      <c r="BO238" s="9">
        <f t="shared" si="160"/>
        <v>0</v>
      </c>
      <c r="BQ238" s="9"/>
      <c r="BR238" s="74"/>
      <c r="BS238" s="9"/>
      <c r="BT238" s="9">
        <f t="shared" ref="BT238:BT246" si="162">LEN(BR238)</f>
        <v>0</v>
      </c>
    </row>
    <row r="239" spans="1:72" x14ac:dyDescent="0.25">
      <c r="A239" s="186"/>
      <c r="C239" s="81">
        <v>232</v>
      </c>
      <c r="D239" s="9">
        <v>3</v>
      </c>
      <c r="E239" s="9">
        <v>1.3</v>
      </c>
      <c r="F239" s="74"/>
      <c r="G239" s="9"/>
      <c r="H239" s="9">
        <f t="shared" si="151"/>
        <v>0</v>
      </c>
      <c r="I239" s="28"/>
      <c r="J239" s="13" t="s">
        <v>26</v>
      </c>
      <c r="K239" s="74"/>
      <c r="L239" s="9">
        <v>3</v>
      </c>
      <c r="M239" s="9">
        <f t="shared" si="152"/>
        <v>0</v>
      </c>
      <c r="P239" s="9">
        <v>3</v>
      </c>
      <c r="Q239" s="9"/>
      <c r="R239" s="74" t="s">
        <v>751</v>
      </c>
      <c r="S239" s="9" t="s">
        <v>752</v>
      </c>
      <c r="T239" s="9">
        <f t="shared" si="153"/>
        <v>5</v>
      </c>
      <c r="V239" s="9"/>
      <c r="W239" s="74"/>
      <c r="X239" s="9"/>
      <c r="Y239" s="9">
        <f t="shared" si="154"/>
        <v>0</v>
      </c>
      <c r="AB239" s="9">
        <v>3</v>
      </c>
      <c r="AC239" s="9"/>
      <c r="AD239" s="74"/>
      <c r="AE239" s="9"/>
      <c r="AF239" s="9">
        <f t="shared" si="155"/>
        <v>0</v>
      </c>
      <c r="AH239" s="9"/>
      <c r="AI239" s="74"/>
      <c r="AJ239" s="9"/>
      <c r="AK239" s="9">
        <f t="shared" si="156"/>
        <v>0</v>
      </c>
      <c r="AN239" s="9">
        <v>3</v>
      </c>
      <c r="AO239" s="9"/>
      <c r="AP239" s="82"/>
      <c r="AQ239" s="9">
        <v>2</v>
      </c>
      <c r="AR239" s="9">
        <f t="shared" si="157"/>
        <v>0</v>
      </c>
      <c r="AT239" s="9"/>
      <c r="AU239" s="82"/>
      <c r="AV239" s="9">
        <v>3</v>
      </c>
      <c r="AW239" s="9">
        <f t="shared" si="158"/>
        <v>0</v>
      </c>
      <c r="AY239" s="9">
        <v>3</v>
      </c>
      <c r="AZ239" s="9"/>
      <c r="BA239" s="74"/>
      <c r="BB239" s="9"/>
      <c r="BC239" s="9">
        <f t="shared" si="159"/>
        <v>0</v>
      </c>
      <c r="BE239" s="9"/>
      <c r="BF239" s="74"/>
      <c r="BG239" s="9"/>
      <c r="BH239" s="9">
        <f t="shared" si="161"/>
        <v>0</v>
      </c>
      <c r="BK239" s="9">
        <v>3</v>
      </c>
      <c r="BL239" s="9"/>
      <c r="BM239" s="74"/>
      <c r="BN239" s="9"/>
      <c r="BO239" s="9">
        <f t="shared" si="160"/>
        <v>0</v>
      </c>
      <c r="BQ239" s="9"/>
      <c r="BR239" s="74"/>
      <c r="BS239" s="9"/>
      <c r="BT239" s="9">
        <f t="shared" si="162"/>
        <v>0</v>
      </c>
    </row>
    <row r="240" spans="1:72" x14ac:dyDescent="0.25">
      <c r="A240" s="186"/>
      <c r="C240" s="81">
        <v>233</v>
      </c>
      <c r="D240" s="9">
        <v>4</v>
      </c>
      <c r="E240" s="9">
        <v>1.4</v>
      </c>
      <c r="F240" s="74"/>
      <c r="G240" s="9"/>
      <c r="H240" s="9">
        <f t="shared" si="151"/>
        <v>0</v>
      </c>
      <c r="I240" s="28"/>
      <c r="J240" s="13" t="s">
        <v>41</v>
      </c>
      <c r="K240" s="74"/>
      <c r="L240" s="9">
        <v>3</v>
      </c>
      <c r="M240" s="9">
        <f t="shared" si="152"/>
        <v>0</v>
      </c>
      <c r="P240" s="9">
        <v>4</v>
      </c>
      <c r="Q240" s="9"/>
      <c r="R240" s="74" t="s">
        <v>753</v>
      </c>
      <c r="S240" s="9" t="s">
        <v>754</v>
      </c>
      <c r="T240" s="9">
        <f t="shared" si="153"/>
        <v>5</v>
      </c>
      <c r="V240" s="9"/>
      <c r="W240" s="74"/>
      <c r="X240" s="9"/>
      <c r="Y240" s="9">
        <f t="shared" si="154"/>
        <v>0</v>
      </c>
      <c r="AB240" s="9">
        <v>4</v>
      </c>
      <c r="AC240" s="9"/>
      <c r="AD240" s="74"/>
      <c r="AE240" s="9"/>
      <c r="AF240" s="9">
        <f t="shared" si="155"/>
        <v>0</v>
      </c>
      <c r="AH240" s="9"/>
      <c r="AI240" s="74"/>
      <c r="AJ240" s="9"/>
      <c r="AK240" s="9">
        <f t="shared" si="156"/>
        <v>0</v>
      </c>
      <c r="AN240" s="9">
        <v>4</v>
      </c>
      <c r="AO240" s="9"/>
      <c r="AP240" s="82"/>
      <c r="AQ240" s="9">
        <v>2</v>
      </c>
      <c r="AR240" s="9">
        <f t="shared" si="157"/>
        <v>0</v>
      </c>
      <c r="AT240" s="13"/>
      <c r="AU240" s="82"/>
      <c r="AV240" s="9">
        <v>3</v>
      </c>
      <c r="AW240" s="9">
        <f t="shared" si="158"/>
        <v>0</v>
      </c>
      <c r="AY240" s="9">
        <v>4</v>
      </c>
      <c r="AZ240" s="9"/>
      <c r="BA240" s="74"/>
      <c r="BB240" s="9"/>
      <c r="BC240" s="9">
        <f t="shared" si="159"/>
        <v>0</v>
      </c>
      <c r="BE240" s="9"/>
      <c r="BF240" s="74"/>
      <c r="BG240" s="9"/>
      <c r="BH240" s="9">
        <f t="shared" si="161"/>
        <v>0</v>
      </c>
      <c r="BK240" s="9">
        <v>4</v>
      </c>
      <c r="BL240" s="9"/>
      <c r="BM240" s="74"/>
      <c r="BN240" s="9"/>
      <c r="BO240" s="9">
        <f t="shared" si="160"/>
        <v>0</v>
      </c>
      <c r="BQ240" s="9"/>
      <c r="BR240" s="74"/>
      <c r="BS240" s="9"/>
      <c r="BT240" s="9">
        <f t="shared" si="162"/>
        <v>0</v>
      </c>
    </row>
    <row r="241" spans="1:72" x14ac:dyDescent="0.25">
      <c r="A241" s="186"/>
      <c r="C241" s="81">
        <v>234</v>
      </c>
      <c r="D241" s="9">
        <v>5</v>
      </c>
      <c r="E241" s="9">
        <v>1.5</v>
      </c>
      <c r="F241" s="74"/>
      <c r="G241" s="9"/>
      <c r="H241" s="9">
        <f t="shared" si="151"/>
        <v>0</v>
      </c>
      <c r="I241" s="28"/>
      <c r="J241" s="9">
        <v>1.1200000000000001</v>
      </c>
      <c r="K241" s="74"/>
      <c r="L241" s="9">
        <v>3</v>
      </c>
      <c r="M241" s="9">
        <f t="shared" si="152"/>
        <v>0</v>
      </c>
      <c r="P241" s="9">
        <v>5</v>
      </c>
      <c r="Q241" s="9"/>
      <c r="R241" s="74" t="s">
        <v>755</v>
      </c>
      <c r="S241" s="9" t="s">
        <v>756</v>
      </c>
      <c r="T241" s="9">
        <f t="shared" si="153"/>
        <v>5</v>
      </c>
      <c r="V241" s="9"/>
      <c r="W241" s="74"/>
      <c r="X241" s="9"/>
      <c r="Y241" s="9">
        <f t="shared" si="154"/>
        <v>0</v>
      </c>
      <c r="AB241" s="9">
        <v>5</v>
      </c>
      <c r="AC241" s="9"/>
      <c r="AD241" s="74"/>
      <c r="AE241" s="9"/>
      <c r="AF241" s="9">
        <f t="shared" si="155"/>
        <v>0</v>
      </c>
      <c r="AH241" s="9"/>
      <c r="AI241" s="74"/>
      <c r="AJ241" s="9"/>
      <c r="AK241" s="9">
        <f t="shared" si="156"/>
        <v>0</v>
      </c>
      <c r="AN241" s="9">
        <v>5</v>
      </c>
      <c r="AO241" s="9"/>
      <c r="AP241" s="82"/>
      <c r="AQ241" s="9">
        <v>2</v>
      </c>
      <c r="AR241" s="9">
        <f t="shared" si="157"/>
        <v>0</v>
      </c>
      <c r="AT241" s="9"/>
      <c r="AU241" s="82"/>
      <c r="AV241" s="9">
        <v>3</v>
      </c>
      <c r="AW241" s="9">
        <f t="shared" si="158"/>
        <v>0</v>
      </c>
      <c r="AY241" s="9">
        <v>5</v>
      </c>
      <c r="AZ241" s="9"/>
      <c r="BA241" s="74"/>
      <c r="BB241" s="9"/>
      <c r="BC241" s="9">
        <f t="shared" si="159"/>
        <v>0</v>
      </c>
      <c r="BE241" s="9"/>
      <c r="BF241" s="74"/>
      <c r="BG241" s="9"/>
      <c r="BH241" s="9">
        <f t="shared" si="161"/>
        <v>0</v>
      </c>
      <c r="BK241" s="9">
        <v>5</v>
      </c>
      <c r="BL241" s="9"/>
      <c r="BM241" s="74"/>
      <c r="BN241" s="9"/>
      <c r="BO241" s="9">
        <f t="shared" si="160"/>
        <v>0</v>
      </c>
      <c r="BQ241" s="9"/>
      <c r="BR241" s="74"/>
      <c r="BS241" s="9"/>
      <c r="BT241" s="9">
        <f t="shared" si="162"/>
        <v>0</v>
      </c>
    </row>
    <row r="242" spans="1:72" x14ac:dyDescent="0.25">
      <c r="A242" s="186"/>
      <c r="C242" s="81">
        <v>235</v>
      </c>
      <c r="D242" s="9">
        <v>6</v>
      </c>
      <c r="E242" s="9">
        <v>1.6</v>
      </c>
      <c r="F242" s="74"/>
      <c r="G242" s="9"/>
      <c r="H242" s="9">
        <f t="shared" si="151"/>
        <v>0</v>
      </c>
      <c r="I242" s="28"/>
      <c r="J242" s="9">
        <v>1.1299999999999999</v>
      </c>
      <c r="K242" s="74"/>
      <c r="L242" s="9">
        <v>3</v>
      </c>
      <c r="M242" s="9">
        <f t="shared" si="152"/>
        <v>0</v>
      </c>
      <c r="P242" s="9">
        <v>6</v>
      </c>
      <c r="Q242" s="9"/>
      <c r="R242" s="74"/>
      <c r="S242" s="9"/>
      <c r="T242" s="9">
        <f t="shared" si="153"/>
        <v>0</v>
      </c>
      <c r="V242" s="9"/>
      <c r="W242" s="74"/>
      <c r="X242" s="9"/>
      <c r="Y242" s="9">
        <f t="shared" si="154"/>
        <v>0</v>
      </c>
      <c r="AB242" s="9">
        <v>6</v>
      </c>
      <c r="AC242" s="9"/>
      <c r="AD242" s="74"/>
      <c r="AE242" s="9"/>
      <c r="AF242" s="9">
        <f t="shared" si="155"/>
        <v>0</v>
      </c>
      <c r="AH242" s="9"/>
      <c r="AI242" s="74"/>
      <c r="AJ242" s="9"/>
      <c r="AK242" s="9">
        <f t="shared" si="156"/>
        <v>0</v>
      </c>
      <c r="AN242" s="9">
        <v>6</v>
      </c>
      <c r="AO242" s="9"/>
      <c r="AP242" s="82"/>
      <c r="AQ242" s="9">
        <v>2</v>
      </c>
      <c r="AR242" s="9">
        <f t="shared" si="157"/>
        <v>0</v>
      </c>
      <c r="AT242" s="9"/>
      <c r="AU242" s="82"/>
      <c r="AV242" s="9">
        <v>3</v>
      </c>
      <c r="AW242" s="9">
        <f t="shared" si="158"/>
        <v>0</v>
      </c>
      <c r="AY242" s="9">
        <v>6</v>
      </c>
      <c r="AZ242" s="9"/>
      <c r="BA242" s="74"/>
      <c r="BB242" s="9"/>
      <c r="BC242" s="9">
        <f t="shared" si="159"/>
        <v>0</v>
      </c>
      <c r="BE242" s="9"/>
      <c r="BF242" s="74"/>
      <c r="BG242" s="9"/>
      <c r="BH242" s="9">
        <f t="shared" si="161"/>
        <v>0</v>
      </c>
      <c r="BK242" s="9">
        <v>6</v>
      </c>
      <c r="BL242" s="9"/>
      <c r="BM242" s="74"/>
      <c r="BN242" s="9"/>
      <c r="BO242" s="9">
        <f t="shared" si="160"/>
        <v>0</v>
      </c>
      <c r="BQ242" s="9"/>
      <c r="BR242" s="74"/>
      <c r="BS242" s="9"/>
      <c r="BT242" s="9">
        <f t="shared" si="162"/>
        <v>0</v>
      </c>
    </row>
    <row r="243" spans="1:72" x14ac:dyDescent="0.25">
      <c r="A243" s="186"/>
      <c r="C243" s="81">
        <v>236</v>
      </c>
      <c r="D243" s="9">
        <v>7</v>
      </c>
      <c r="E243" s="9">
        <v>1.7</v>
      </c>
      <c r="F243" s="74"/>
      <c r="G243" s="9"/>
      <c r="H243" s="9">
        <f t="shared" si="151"/>
        <v>0</v>
      </c>
      <c r="I243" s="28"/>
      <c r="J243" s="138"/>
      <c r="K243" s="138"/>
      <c r="L243" s="138"/>
      <c r="M243" s="138"/>
      <c r="P243" s="9">
        <v>7</v>
      </c>
      <c r="Q243" s="9"/>
      <c r="R243" s="74"/>
      <c r="S243" s="9"/>
      <c r="T243" s="9">
        <f t="shared" si="153"/>
        <v>0</v>
      </c>
      <c r="V243" s="9"/>
      <c r="W243" s="74"/>
      <c r="X243" s="9"/>
      <c r="Y243" s="9">
        <f t="shared" si="154"/>
        <v>0</v>
      </c>
      <c r="AB243" s="9">
        <v>7</v>
      </c>
      <c r="AC243" s="9"/>
      <c r="AD243" s="74"/>
      <c r="AE243" s="9"/>
      <c r="AF243" s="9">
        <f t="shared" si="155"/>
        <v>0</v>
      </c>
      <c r="AH243" s="9"/>
      <c r="AI243" s="74"/>
      <c r="AJ243" s="9"/>
      <c r="AK243" s="9">
        <f t="shared" si="156"/>
        <v>0</v>
      </c>
      <c r="AN243" s="9">
        <v>7</v>
      </c>
      <c r="AO243" s="9"/>
      <c r="AP243" s="74"/>
      <c r="AQ243" s="9"/>
      <c r="AR243" s="9"/>
      <c r="AT243" s="14"/>
      <c r="AU243" s="14"/>
      <c r="AV243" s="14"/>
      <c r="AW243" s="14"/>
      <c r="AY243" s="9">
        <v>7</v>
      </c>
      <c r="AZ243" s="9"/>
      <c r="BA243" s="74"/>
      <c r="BB243" s="9"/>
      <c r="BC243" s="9">
        <f t="shared" si="159"/>
        <v>0</v>
      </c>
      <c r="BE243" s="9"/>
      <c r="BF243" s="74"/>
      <c r="BG243" s="9"/>
      <c r="BH243" s="9">
        <f t="shared" si="161"/>
        <v>0</v>
      </c>
      <c r="BK243" s="9">
        <v>7</v>
      </c>
      <c r="BL243" s="9"/>
      <c r="BM243" s="74"/>
      <c r="BN243" s="9"/>
      <c r="BO243" s="9">
        <f t="shared" si="160"/>
        <v>0</v>
      </c>
      <c r="BQ243" s="9"/>
      <c r="BR243" s="74"/>
      <c r="BS243" s="9"/>
      <c r="BT243" s="9">
        <f t="shared" si="162"/>
        <v>0</v>
      </c>
    </row>
    <row r="244" spans="1:72" x14ac:dyDescent="0.25">
      <c r="A244" s="186"/>
      <c r="C244" s="81">
        <v>237</v>
      </c>
      <c r="D244" s="9">
        <v>8</v>
      </c>
      <c r="E244" s="9"/>
      <c r="F244" s="74"/>
      <c r="G244" s="9"/>
      <c r="H244" s="9"/>
      <c r="I244" s="28"/>
      <c r="J244" s="9"/>
      <c r="K244" s="74"/>
      <c r="L244" s="9"/>
      <c r="M244" s="9"/>
      <c r="P244" s="9">
        <v>8</v>
      </c>
      <c r="Q244" s="9"/>
      <c r="R244" s="74"/>
      <c r="S244" s="9"/>
      <c r="T244" s="9">
        <f t="shared" si="153"/>
        <v>0</v>
      </c>
      <c r="V244" s="9"/>
      <c r="W244" s="74"/>
      <c r="X244" s="9"/>
      <c r="Y244" s="9">
        <f t="shared" si="154"/>
        <v>0</v>
      </c>
      <c r="AB244" s="9">
        <v>8</v>
      </c>
      <c r="AC244" s="9"/>
      <c r="AD244" s="74"/>
      <c r="AE244" s="9"/>
      <c r="AF244" s="9">
        <f t="shared" si="155"/>
        <v>0</v>
      </c>
      <c r="AH244" s="9"/>
      <c r="AI244" s="74"/>
      <c r="AJ244" s="9"/>
      <c r="AK244" s="9">
        <f t="shared" si="156"/>
        <v>0</v>
      </c>
      <c r="AN244" s="9">
        <v>8</v>
      </c>
      <c r="AO244" s="9"/>
      <c r="AP244" s="82"/>
      <c r="AQ244" s="9"/>
      <c r="AR244" s="9"/>
      <c r="AT244" s="9"/>
      <c r="AU244" s="74"/>
      <c r="AV244" s="9"/>
      <c r="AW244" s="9"/>
      <c r="AY244" s="9">
        <v>8</v>
      </c>
      <c r="AZ244" s="9"/>
      <c r="BA244" s="74"/>
      <c r="BB244" s="9"/>
      <c r="BC244" s="9">
        <f t="shared" si="159"/>
        <v>0</v>
      </c>
      <c r="BE244" s="9"/>
      <c r="BF244" s="74"/>
      <c r="BG244" s="9"/>
      <c r="BH244" s="9">
        <f t="shared" si="161"/>
        <v>0</v>
      </c>
      <c r="BK244" s="9">
        <v>8</v>
      </c>
      <c r="BL244" s="9"/>
      <c r="BM244" s="74"/>
      <c r="BN244" s="9"/>
      <c r="BO244" s="9">
        <f t="shared" si="160"/>
        <v>0</v>
      </c>
      <c r="BQ244" s="9"/>
      <c r="BR244" s="74"/>
      <c r="BS244" s="9"/>
      <c r="BT244" s="9">
        <f t="shared" si="162"/>
        <v>0</v>
      </c>
    </row>
    <row r="245" spans="1:72" x14ac:dyDescent="0.25">
      <c r="A245" s="186"/>
      <c r="C245" s="81">
        <v>238</v>
      </c>
      <c r="D245" s="9">
        <v>9</v>
      </c>
      <c r="E245" s="9"/>
      <c r="F245" s="74"/>
      <c r="G245" s="9"/>
      <c r="H245" s="9"/>
      <c r="I245" s="28"/>
      <c r="J245" s="9"/>
      <c r="K245" s="74"/>
      <c r="L245" s="9"/>
      <c r="M245" s="9"/>
      <c r="P245" s="9">
        <v>9</v>
      </c>
      <c r="Q245" s="9"/>
      <c r="R245" s="74"/>
      <c r="S245" s="9"/>
      <c r="T245" s="9">
        <f t="shared" si="153"/>
        <v>0</v>
      </c>
      <c r="V245" s="9"/>
      <c r="W245" s="74"/>
      <c r="X245" s="9"/>
      <c r="Y245" s="9">
        <f t="shared" si="154"/>
        <v>0</v>
      </c>
      <c r="AB245" s="9">
        <v>9</v>
      </c>
      <c r="AC245" s="9"/>
      <c r="AD245" s="74"/>
      <c r="AE245" s="9"/>
      <c r="AF245" s="9">
        <f t="shared" si="155"/>
        <v>0</v>
      </c>
      <c r="AH245" s="9"/>
      <c r="AI245" s="74"/>
      <c r="AJ245" s="9"/>
      <c r="AK245" s="9">
        <f t="shared" si="156"/>
        <v>0</v>
      </c>
      <c r="AN245" s="9">
        <v>9</v>
      </c>
      <c r="AO245" s="9"/>
      <c r="AP245" s="82"/>
      <c r="AQ245" s="9"/>
      <c r="AR245" s="9"/>
      <c r="AT245" s="9"/>
      <c r="AU245" s="74"/>
      <c r="AV245" s="9"/>
      <c r="AW245" s="9"/>
      <c r="AY245" s="9">
        <v>9</v>
      </c>
      <c r="AZ245" s="9"/>
      <c r="BA245" s="74"/>
      <c r="BB245" s="9"/>
      <c r="BC245" s="9">
        <f t="shared" si="159"/>
        <v>0</v>
      </c>
      <c r="BE245" s="9"/>
      <c r="BF245" s="74"/>
      <c r="BG245" s="9"/>
      <c r="BH245" s="9">
        <f t="shared" si="161"/>
        <v>0</v>
      </c>
      <c r="BK245" s="9">
        <v>9</v>
      </c>
      <c r="BL245" s="9"/>
      <c r="BM245" s="74"/>
      <c r="BN245" s="9"/>
      <c r="BO245" s="9">
        <f t="shared" si="160"/>
        <v>0</v>
      </c>
      <c r="BQ245" s="9"/>
      <c r="BR245" s="74"/>
      <c r="BS245" s="9"/>
      <c r="BT245" s="9">
        <f t="shared" si="162"/>
        <v>0</v>
      </c>
    </row>
    <row r="246" spans="1:72" x14ac:dyDescent="0.25">
      <c r="A246" s="186"/>
      <c r="C246" s="81">
        <v>239</v>
      </c>
      <c r="D246" s="9">
        <v>10</v>
      </c>
      <c r="E246" s="138"/>
      <c r="F246" s="138"/>
      <c r="G246" s="138"/>
      <c r="H246" s="138"/>
      <c r="I246" s="28"/>
      <c r="J246" s="138"/>
      <c r="K246" s="138"/>
      <c r="L246" s="138"/>
      <c r="M246" s="138"/>
      <c r="P246" s="9">
        <v>10</v>
      </c>
      <c r="Q246" s="9"/>
      <c r="R246" s="74"/>
      <c r="S246" s="9"/>
      <c r="T246" s="15">
        <f t="shared" si="153"/>
        <v>0</v>
      </c>
      <c r="V246" s="9"/>
      <c r="W246" s="16"/>
      <c r="X246" s="9"/>
      <c r="Y246" s="15">
        <f t="shared" si="154"/>
        <v>0</v>
      </c>
      <c r="AB246" s="9">
        <v>10</v>
      </c>
      <c r="AC246" s="9"/>
      <c r="AD246" s="16"/>
      <c r="AE246" s="9"/>
      <c r="AF246" s="15">
        <f t="shared" si="155"/>
        <v>0</v>
      </c>
      <c r="AH246" s="9"/>
      <c r="AI246" s="16"/>
      <c r="AJ246" s="9"/>
      <c r="AK246" s="15">
        <f t="shared" si="156"/>
        <v>0</v>
      </c>
      <c r="AN246" s="9">
        <v>10</v>
      </c>
      <c r="AO246" s="14"/>
      <c r="AP246" s="14"/>
      <c r="AQ246" s="14"/>
      <c r="AR246" s="14"/>
      <c r="AT246" s="14"/>
      <c r="AU246" s="14"/>
      <c r="AV246" s="14"/>
      <c r="AW246" s="14"/>
      <c r="AY246" s="9">
        <v>10</v>
      </c>
      <c r="AZ246" s="9"/>
      <c r="BA246" s="16"/>
      <c r="BB246" s="9"/>
      <c r="BC246" s="15">
        <f t="shared" si="159"/>
        <v>0</v>
      </c>
      <c r="BE246" s="9"/>
      <c r="BF246" s="16"/>
      <c r="BG246" s="9"/>
      <c r="BH246" s="15">
        <f t="shared" si="161"/>
        <v>0</v>
      </c>
      <c r="BK246" s="9">
        <v>10</v>
      </c>
      <c r="BL246" s="9"/>
      <c r="BM246" s="16"/>
      <c r="BN246" s="9"/>
      <c r="BO246" s="15">
        <f t="shared" si="160"/>
        <v>0</v>
      </c>
      <c r="BQ246" s="9"/>
      <c r="BR246" s="16"/>
      <c r="BS246" s="9"/>
      <c r="BT246" s="15">
        <f t="shared" si="162"/>
        <v>0</v>
      </c>
    </row>
    <row r="247" spans="1:72" x14ac:dyDescent="0.25"/>
  </sheetData>
  <mergeCells count="228">
    <mergeCell ref="AY233:BG233"/>
    <mergeCell ref="BJ233:BS233"/>
    <mergeCell ref="D6:H6"/>
    <mergeCell ref="I6:M6"/>
    <mergeCell ref="P6:T6"/>
    <mergeCell ref="U6:Y6"/>
    <mergeCell ref="AB6:AF6"/>
    <mergeCell ref="AG6:AK6"/>
    <mergeCell ref="AN6:AR6"/>
    <mergeCell ref="AS6:AW6"/>
    <mergeCell ref="AY6:BC6"/>
    <mergeCell ref="BK6:BO6"/>
    <mergeCell ref="BP6:BT6"/>
    <mergeCell ref="BD6:BH6"/>
    <mergeCell ref="AY98:BH98"/>
    <mergeCell ref="BK98:BT98"/>
    <mergeCell ref="D173:M173"/>
    <mergeCell ref="D188:M188"/>
    <mergeCell ref="AZ83:BH83"/>
    <mergeCell ref="BL83:BT83"/>
    <mergeCell ref="D203:M203"/>
    <mergeCell ref="D218:M218"/>
    <mergeCell ref="D233:M233"/>
    <mergeCell ref="P173:Y173"/>
    <mergeCell ref="AN203:AW203"/>
    <mergeCell ref="AY203:BG203"/>
    <mergeCell ref="BJ203:BS203"/>
    <mergeCell ref="P218:Y218"/>
    <mergeCell ref="AB218:AK218"/>
    <mergeCell ref="AN218:AW218"/>
    <mergeCell ref="AY218:BG218"/>
    <mergeCell ref="BJ218:BS218"/>
    <mergeCell ref="AB173:AK173"/>
    <mergeCell ref="AN173:AW173"/>
    <mergeCell ref="AY173:BG173"/>
    <mergeCell ref="BJ173:BS173"/>
    <mergeCell ref="P188:Y188"/>
    <mergeCell ref="AB188:AK188"/>
    <mergeCell ref="AN188:AW188"/>
    <mergeCell ref="AY188:BG188"/>
    <mergeCell ref="BJ188:BS188"/>
    <mergeCell ref="P233:Y233"/>
    <mergeCell ref="AB233:AK233"/>
    <mergeCell ref="AN233:AW233"/>
    <mergeCell ref="BR25:BR26"/>
    <mergeCell ref="BS25:BS26"/>
    <mergeCell ref="BT25:BT26"/>
    <mergeCell ref="AZ38:BH38"/>
    <mergeCell ref="BL38:BT38"/>
    <mergeCell ref="AZ53:BH53"/>
    <mergeCell ref="BL53:BT53"/>
    <mergeCell ref="AZ68:BH68"/>
    <mergeCell ref="BL68:BT68"/>
    <mergeCell ref="Q83:Y83"/>
    <mergeCell ref="AC38:AK38"/>
    <mergeCell ref="AC53:AK53"/>
    <mergeCell ref="AC68:AK68"/>
    <mergeCell ref="AC83:AK83"/>
    <mergeCell ref="AB98:AK98"/>
    <mergeCell ref="P98:Y98"/>
    <mergeCell ref="AP25:AP26"/>
    <mergeCell ref="AQ25:AQ26"/>
    <mergeCell ref="AR25:AR26"/>
    <mergeCell ref="P203:Y203"/>
    <mergeCell ref="AB203:AK203"/>
    <mergeCell ref="AZ23:BH23"/>
    <mergeCell ref="BL23:BT23"/>
    <mergeCell ref="AY25:AY26"/>
    <mergeCell ref="AZ25:AZ26"/>
    <mergeCell ref="BA25:BA26"/>
    <mergeCell ref="BB25:BB26"/>
    <mergeCell ref="BC25:BC26"/>
    <mergeCell ref="BE25:BE26"/>
    <mergeCell ref="BF25:BF26"/>
    <mergeCell ref="BG25:BG26"/>
    <mergeCell ref="BH25:BH26"/>
    <mergeCell ref="BK25:BK26"/>
    <mergeCell ref="BL25:BL26"/>
    <mergeCell ref="BM25:BM26"/>
    <mergeCell ref="BN25:BN26"/>
    <mergeCell ref="BO25:BO26"/>
    <mergeCell ref="BQ25:BQ26"/>
    <mergeCell ref="AY5:BH5"/>
    <mergeCell ref="BK5:BT5"/>
    <mergeCell ref="AY9:AY10"/>
    <mergeCell ref="AZ9:AZ10"/>
    <mergeCell ref="BA9:BA10"/>
    <mergeCell ref="BB9:BB10"/>
    <mergeCell ref="BC9:BC10"/>
    <mergeCell ref="BE9:BE10"/>
    <mergeCell ref="BF9:BF10"/>
    <mergeCell ref="BG9:BG10"/>
    <mergeCell ref="BH9:BH10"/>
    <mergeCell ref="BK9:BK10"/>
    <mergeCell ref="BL9:BL10"/>
    <mergeCell ref="BM9:BM10"/>
    <mergeCell ref="BN9:BN10"/>
    <mergeCell ref="BO9:BO10"/>
    <mergeCell ref="BQ9:BQ10"/>
    <mergeCell ref="BR9:BR10"/>
    <mergeCell ref="BS9:BS10"/>
    <mergeCell ref="BT9:BT10"/>
    <mergeCell ref="P5:Y5"/>
    <mergeCell ref="P9:P10"/>
    <mergeCell ref="Q9:Q10"/>
    <mergeCell ref="R9:R10"/>
    <mergeCell ref="S9:S10"/>
    <mergeCell ref="T9:T10"/>
    <mergeCell ref="V9:V10"/>
    <mergeCell ref="W9:W10"/>
    <mergeCell ref="X9:X10"/>
    <mergeCell ref="Y9:Y10"/>
    <mergeCell ref="S25:S26"/>
    <mergeCell ref="T25:T26"/>
    <mergeCell ref="AC23:AK23"/>
    <mergeCell ref="AB25:AB26"/>
    <mergeCell ref="AC25:AC26"/>
    <mergeCell ref="AD25:AD26"/>
    <mergeCell ref="AE25:AE26"/>
    <mergeCell ref="AF25:AF26"/>
    <mergeCell ref="AH25:AH26"/>
    <mergeCell ref="AI25:AI26"/>
    <mergeCell ref="AJ25:AJ26"/>
    <mergeCell ref="AK25:AK26"/>
    <mergeCell ref="V25:V26"/>
    <mergeCell ref="W25:W26"/>
    <mergeCell ref="X25:X26"/>
    <mergeCell ref="Y25:Y26"/>
    <mergeCell ref="AB5:AK5"/>
    <mergeCell ref="AB9:AB10"/>
    <mergeCell ref="AC9:AC10"/>
    <mergeCell ref="AD9:AD10"/>
    <mergeCell ref="AE9:AE10"/>
    <mergeCell ref="AF9:AF10"/>
    <mergeCell ref="AH9:AH10"/>
    <mergeCell ref="AI9:AI10"/>
    <mergeCell ref="AJ9:AJ10"/>
    <mergeCell ref="AK9:AK10"/>
    <mergeCell ref="E7:M7"/>
    <mergeCell ref="E23:M23"/>
    <mergeCell ref="E38:M38"/>
    <mergeCell ref="K25:K26"/>
    <mergeCell ref="L25:L26"/>
    <mergeCell ref="M25:M26"/>
    <mergeCell ref="E40:E41"/>
    <mergeCell ref="F40:F41"/>
    <mergeCell ref="G40:G41"/>
    <mergeCell ref="H40:H41"/>
    <mergeCell ref="J40:J41"/>
    <mergeCell ref="E25:E26"/>
    <mergeCell ref="F25:F26"/>
    <mergeCell ref="G25:G26"/>
    <mergeCell ref="H25:H26"/>
    <mergeCell ref="J25:J26"/>
    <mergeCell ref="J9:J10"/>
    <mergeCell ref="K9:K10"/>
    <mergeCell ref="L9:L10"/>
    <mergeCell ref="H9:H10"/>
    <mergeCell ref="M9:M10"/>
    <mergeCell ref="E9:E10"/>
    <mergeCell ref="F9:F10"/>
    <mergeCell ref="G9:G10"/>
    <mergeCell ref="K40:K41"/>
    <mergeCell ref="L40:L41"/>
    <mergeCell ref="M40:M41"/>
    <mergeCell ref="Q38:Y38"/>
    <mergeCell ref="Q53:Y53"/>
    <mergeCell ref="Q68:Y68"/>
    <mergeCell ref="D9:D10"/>
    <mergeCell ref="D25:D26"/>
    <mergeCell ref="D40:D41"/>
    <mergeCell ref="D55:D56"/>
    <mergeCell ref="E53:M53"/>
    <mergeCell ref="E68:M68"/>
    <mergeCell ref="K55:K56"/>
    <mergeCell ref="L55:L56"/>
    <mergeCell ref="M55:M56"/>
    <mergeCell ref="E55:E56"/>
    <mergeCell ref="F55:F56"/>
    <mergeCell ref="G55:G56"/>
    <mergeCell ref="H55:H56"/>
    <mergeCell ref="J55:J56"/>
    <mergeCell ref="Q23:Y23"/>
    <mergeCell ref="P25:P26"/>
    <mergeCell ref="Q25:Q26"/>
    <mergeCell ref="R25:R26"/>
    <mergeCell ref="D70:D71"/>
    <mergeCell ref="M85:M86"/>
    <mergeCell ref="E83:M83"/>
    <mergeCell ref="E85:E86"/>
    <mergeCell ref="F85:F86"/>
    <mergeCell ref="G85:G86"/>
    <mergeCell ref="H85:H86"/>
    <mergeCell ref="J85:J86"/>
    <mergeCell ref="K85:K86"/>
    <mergeCell ref="L85:L86"/>
    <mergeCell ref="K70:K71"/>
    <mergeCell ref="L70:L71"/>
    <mergeCell ref="M70:M71"/>
    <mergeCell ref="E70:E71"/>
    <mergeCell ref="F70:F71"/>
    <mergeCell ref="G70:G71"/>
    <mergeCell ref="H70:H71"/>
    <mergeCell ref="J70:J71"/>
    <mergeCell ref="AP9:AP10"/>
    <mergeCell ref="AQ9:AQ10"/>
    <mergeCell ref="AR9:AR10"/>
    <mergeCell ref="AT9:AT10"/>
    <mergeCell ref="D5:M5"/>
    <mergeCell ref="AN5:AW5"/>
    <mergeCell ref="AO38:AW38"/>
    <mergeCell ref="AO53:AW53"/>
    <mergeCell ref="AN98:AW98"/>
    <mergeCell ref="AO83:AW83"/>
    <mergeCell ref="AO68:AW68"/>
    <mergeCell ref="AT25:AT26"/>
    <mergeCell ref="AU25:AU26"/>
    <mergeCell ref="AV25:AV26"/>
    <mergeCell ref="AW25:AW26"/>
    <mergeCell ref="AV9:AV10"/>
    <mergeCell ref="AW9:AW10"/>
    <mergeCell ref="AO23:AW23"/>
    <mergeCell ref="AN25:AN26"/>
    <mergeCell ref="AO25:AO26"/>
    <mergeCell ref="AU9:AU10"/>
    <mergeCell ref="D85:D86"/>
    <mergeCell ref="AN9:AN10"/>
    <mergeCell ref="AO9:AO10"/>
  </mergeCells>
  <phoneticPr fontId="52"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P63"/>
  <sheetViews>
    <sheetView showGridLines="0" showRowColHeaders="0" zoomScale="80" zoomScaleNormal="80" workbookViewId="0">
      <pane xSplit="4" ySplit="7" topLeftCell="Q8" activePane="bottomRight" state="frozen"/>
      <selection pane="topRight" activeCell="E1" sqref="E1"/>
      <selection pane="bottomLeft" activeCell="A8" sqref="A8"/>
      <selection pane="bottomRight" activeCell="C8" sqref="C8"/>
    </sheetView>
  </sheetViews>
  <sheetFormatPr defaultColWidth="0" defaultRowHeight="15" x14ac:dyDescent="0.25"/>
  <cols>
    <col min="1" max="1" width="30.140625" style="4" customWidth="1"/>
    <col min="2" max="2" width="1.85546875" style="4" customWidth="1"/>
    <col min="3" max="3" width="5.5703125" style="4" customWidth="1"/>
    <col min="4" max="4" width="23.28515625" style="4" customWidth="1"/>
    <col min="5" max="34" width="5.28515625" style="4" customWidth="1"/>
    <col min="35" max="44" width="5.28515625" style="4" hidden="1" customWidth="1"/>
    <col min="45" max="45" width="9.140625" style="4" customWidth="1"/>
    <col min="46" max="47" width="9.140625" style="4" hidden="1" customWidth="1"/>
    <col min="48" max="48" width="13.7109375" style="4" hidden="1" customWidth="1"/>
    <col min="49" max="51" width="9.140625" style="4" hidden="1" customWidth="1"/>
    <col min="52" max="54" width="5.28515625" style="4" hidden="1" customWidth="1"/>
    <col min="55" max="57" width="9.140625" style="4" hidden="1" customWidth="1"/>
    <col min="58" max="58" width="12.85546875" style="4" hidden="1" customWidth="1"/>
    <col min="59" max="61" width="9.140625" style="4" hidden="1" customWidth="1"/>
    <col min="62" max="64" width="5.28515625" style="4" hidden="1" customWidth="1"/>
    <col min="65" max="67" width="9.140625" style="4" hidden="1" customWidth="1"/>
    <col min="68" max="68" width="12.85546875" style="4" hidden="1" customWidth="1"/>
    <col min="69" max="16384" width="9.140625" style="4" hidden="1"/>
  </cols>
  <sheetData>
    <row r="1" spans="1:51" ht="28.5" x14ac:dyDescent="0.25">
      <c r="A1" s="1" t="str">
        <f>"       "&amp; MAPEL!D5</f>
        <v xml:space="preserve">       Pendidikan Agama</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1"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1" ht="15.75" thickBot="1" x14ac:dyDescent="0.3">
      <c r="A3" s="3"/>
      <c r="B3" s="7"/>
      <c r="C3" s="474"/>
      <c r="D3" s="474"/>
      <c r="E3" s="474"/>
      <c r="F3" s="474"/>
      <c r="G3" s="474"/>
      <c r="H3" s="474"/>
      <c r="I3" s="474"/>
      <c r="J3" s="474"/>
      <c r="K3" s="474"/>
      <c r="L3" s="474"/>
      <c r="M3" s="474"/>
      <c r="N3" s="474"/>
      <c r="O3" s="474"/>
      <c r="P3" s="474"/>
      <c r="Q3" s="474"/>
      <c r="R3" s="474"/>
      <c r="S3" s="474"/>
      <c r="T3" s="474"/>
      <c r="U3" s="474"/>
      <c r="V3" s="474"/>
      <c r="W3" s="474"/>
      <c r="X3" s="474"/>
      <c r="Y3" s="474"/>
      <c r="Z3" s="474"/>
      <c r="AA3" s="474"/>
      <c r="AB3" s="474"/>
      <c r="AC3" s="474"/>
      <c r="AD3" s="474"/>
      <c r="AE3" s="474"/>
      <c r="AF3" s="474"/>
      <c r="AG3" s="474"/>
      <c r="AH3" s="474"/>
      <c r="AI3" s="474"/>
      <c r="AJ3" s="474"/>
      <c r="AK3" s="474"/>
      <c r="AL3" s="474"/>
      <c r="AM3" s="474"/>
      <c r="AN3" s="474"/>
      <c r="AO3" s="474"/>
      <c r="AP3" s="474"/>
      <c r="AQ3" s="474"/>
      <c r="AR3" s="474"/>
      <c r="AS3" s="474"/>
      <c r="AT3" s="7">
        <v>54</v>
      </c>
      <c r="AU3" s="7">
        <v>38</v>
      </c>
      <c r="AV3" s="7">
        <v>38</v>
      </c>
      <c r="AW3" s="7">
        <v>39</v>
      </c>
      <c r="AX3" s="7">
        <v>40</v>
      </c>
    </row>
    <row r="4" spans="1:51" ht="2.25" customHeight="1" thickBot="1" x14ac:dyDescent="0.35">
      <c r="A4" s="3"/>
      <c r="B4" s="7"/>
      <c r="C4" s="477" t="s">
        <v>580</v>
      </c>
      <c r="D4" s="480" t="s">
        <v>608</v>
      </c>
      <c r="E4" s="486" t="str">
        <f>A1</f>
        <v xml:space="preserve">       Pendidikan Agama</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row>
    <row r="5" spans="1:51" ht="15.75" x14ac:dyDescent="0.25">
      <c r="A5" s="3"/>
      <c r="B5" s="7"/>
      <c r="C5" s="478"/>
      <c r="D5" s="481"/>
      <c r="E5" s="475" t="s">
        <v>611</v>
      </c>
      <c r="F5" s="476"/>
      <c r="G5" s="476"/>
      <c r="H5" s="476"/>
      <c r="I5" s="476"/>
      <c r="J5" s="476"/>
      <c r="K5" s="476"/>
      <c r="L5" s="476"/>
      <c r="M5" s="476"/>
      <c r="N5" s="476"/>
      <c r="O5" s="488" t="s">
        <v>623</v>
      </c>
      <c r="P5" s="489"/>
      <c r="Q5" s="489"/>
      <c r="R5" s="489"/>
      <c r="S5" s="489"/>
      <c r="T5" s="489"/>
      <c r="U5" s="489"/>
      <c r="V5" s="489"/>
      <c r="W5" s="489"/>
      <c r="X5" s="490"/>
      <c r="Y5" s="491" t="s">
        <v>624</v>
      </c>
      <c r="Z5" s="492"/>
      <c r="AA5" s="492"/>
      <c r="AB5" s="492"/>
      <c r="AC5" s="492"/>
      <c r="AD5" s="492"/>
      <c r="AE5" s="492"/>
      <c r="AF5" s="492"/>
      <c r="AG5" s="492"/>
      <c r="AH5" s="493"/>
      <c r="AI5" s="494" t="s">
        <v>958</v>
      </c>
      <c r="AJ5" s="495"/>
      <c r="AK5" s="495"/>
      <c r="AL5" s="495"/>
      <c r="AM5" s="495"/>
      <c r="AN5" s="495"/>
      <c r="AO5" s="495"/>
      <c r="AP5" s="495"/>
      <c r="AQ5" s="495"/>
      <c r="AR5" s="496"/>
      <c r="AS5" s="484"/>
      <c r="AT5" s="7"/>
    </row>
    <row r="6" spans="1:51" ht="24" customHeight="1" x14ac:dyDescent="0.25">
      <c r="A6" s="3"/>
      <c r="B6" s="7"/>
      <c r="C6" s="478"/>
      <c r="D6" s="481"/>
      <c r="E6" s="143" t="s">
        <v>612</v>
      </c>
      <c r="F6" s="144" t="s">
        <v>613</v>
      </c>
      <c r="G6" s="144" t="s">
        <v>614</v>
      </c>
      <c r="H6" s="144" t="s">
        <v>615</v>
      </c>
      <c r="I6" s="144" t="s">
        <v>616</v>
      </c>
      <c r="J6" s="144" t="s">
        <v>617</v>
      </c>
      <c r="K6" s="144" t="s">
        <v>618</v>
      </c>
      <c r="L6" s="144" t="s">
        <v>619</v>
      </c>
      <c r="M6" s="144" t="s">
        <v>620</v>
      </c>
      <c r="N6" s="14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1" ht="28.5" customHeight="1" thickBot="1" x14ac:dyDescent="0.35">
      <c r="A7" s="3"/>
      <c r="B7" s="7"/>
      <c r="C7" s="479"/>
      <c r="D7" s="482"/>
      <c r="E7" s="276" t="str">
        <f>ATP!E9</f>
        <v xml:space="preserve">mengenal  harakat sederhana fathatain, kasratain, dammatain, sukun, dan tasydid,  serta 1 surah al Ikhlas </v>
      </c>
      <c r="F7" s="277" t="str">
        <f>ATP!$E$10</f>
        <v xml:space="preserve">menyebutkan  asmaulhusna Ar-Rahman dan Ar-Rahim beserta artinya dan peran Muhammad saw. sebagai rasul serta membuat karya berupa kaligrafi asmaulhusna Ar-Rahman dan Ar-Rahim beserta artinya </v>
      </c>
      <c r="G7" s="277" t="str">
        <f>ATP!$E$11</f>
        <v xml:space="preserve">menyebutkan arti terima kasih kepada manusia dan arti disiplin serta dapat membunyikan tepuk kasih sayang dan disiplin sehingga dapat menumbuhkan sikap kasih sayang dan disiplin. </v>
      </c>
      <c r="H7" s="277" t="str">
        <f>ATP!$E$12</f>
        <v xml:space="preserve">menyebutkan  pengertian bersuci (taharah) dalam fikih; mempraktikkan tata cara berwudu dan bertayamum; dan menyebutkan hikmah dari hidup bersih </v>
      </c>
      <c r="I7" s="277" t="str">
        <f>ATP!$E$13</f>
        <v>Menceritakan kisah Nabi Adam a.s. dengan menggunakan bahasa sendiri; dapat menyusun urutan kartu kisah Nabi Adam a.s. secara berkelompok; serta menceritakan kembali kisah Nabi Adam a.s. berdasarkan alur cerita kartu tersebut sehingga dapat menumbuhkan sikap senang bertaubat dan bersabar dalam ketaatan kepada Allah sebagaimana sikap teladan Nabi Adam a.s.</v>
      </c>
      <c r="J7" s="277">
        <f>ATP!$E$14</f>
        <v>0</v>
      </c>
      <c r="K7" s="277">
        <f>ATP!$E$15</f>
        <v>0</v>
      </c>
      <c r="L7" s="277">
        <f>ATP!$E$16</f>
        <v>0</v>
      </c>
      <c r="M7" s="277">
        <f>ATP!$E$17</f>
        <v>0</v>
      </c>
      <c r="N7" s="278">
        <f>ATP!$E$18</f>
        <v>0</v>
      </c>
      <c r="O7" s="279" t="str">
        <f>E7</f>
        <v xml:space="preserve">mengenal  harakat sederhana fathatain, kasratain, dammatain, sukun, dan tasydid,  serta 1 surah al Ikhlas </v>
      </c>
      <c r="P7" s="280" t="str">
        <f t="shared" si="0"/>
        <v xml:space="preserve">menyebutkan  asmaulhusna Ar-Rahman dan Ar-Rahim beserta artinya dan peran Muhammad saw. sebagai rasul serta membuat karya berupa kaligrafi asmaulhusna Ar-Rahman dan Ar-Rahim beserta artinya </v>
      </c>
      <c r="Q7" s="280" t="str">
        <f t="shared" si="0"/>
        <v xml:space="preserve">menyebutkan arti terima kasih kepada manusia dan arti disiplin serta dapat membunyikan tepuk kasih sayang dan disiplin sehingga dapat menumbuhkan sikap kasih sayang dan disiplin. </v>
      </c>
      <c r="R7" s="280" t="str">
        <f t="shared" si="0"/>
        <v xml:space="preserve">menyebutkan  pengertian bersuci (taharah) dalam fikih; mempraktikkan tata cara berwudu dan bertayamum; dan menyebutkan hikmah dari hidup bersih </v>
      </c>
      <c r="S7" s="280" t="str">
        <f t="shared" si="0"/>
        <v>Menceritakan kisah Nabi Adam a.s. dengan menggunakan bahasa sendiri; dapat menyusun urutan kartu kisah Nabi Adam a.s. secara berkelompok; serta menceritakan kembali kisah Nabi Adam a.s. berdasarkan alur cerita kartu tersebut sehingga dapat menumbuhkan sikap senang bertaubat dan bersabar dalam ketaatan kepada Allah sebagaimana sikap teladan Nabi Adam a.s.</v>
      </c>
      <c r="T7" s="280">
        <f t="shared" si="0"/>
        <v>0</v>
      </c>
      <c r="U7" s="280">
        <f t="shared" si="0"/>
        <v>0</v>
      </c>
      <c r="V7" s="280">
        <f t="shared" si="0"/>
        <v>0</v>
      </c>
      <c r="W7" s="280">
        <f t="shared" si="0"/>
        <v>0</v>
      </c>
      <c r="X7" s="281">
        <f t="shared" si="0"/>
        <v>0</v>
      </c>
      <c r="Y7" s="282" t="str">
        <f>E7</f>
        <v xml:space="preserve">mengenal  harakat sederhana fathatain, kasratain, dammatain, sukun, dan tasydid,  serta 1 surah al Ikhlas </v>
      </c>
      <c r="Z7" s="283" t="str">
        <f t="shared" si="1"/>
        <v xml:space="preserve">menyebutkan  asmaulhusna Ar-Rahman dan Ar-Rahim beserta artinya dan peran Muhammad saw. sebagai rasul serta membuat karya berupa kaligrafi asmaulhusna Ar-Rahman dan Ar-Rahim beserta artinya </v>
      </c>
      <c r="AA7" s="283" t="str">
        <f t="shared" si="1"/>
        <v xml:space="preserve">menyebutkan arti terima kasih kepada manusia dan arti disiplin serta dapat membunyikan tepuk kasih sayang dan disiplin sehingga dapat menumbuhkan sikap kasih sayang dan disiplin. </v>
      </c>
      <c r="AB7" s="283" t="str">
        <f t="shared" si="1"/>
        <v xml:space="preserve">menyebutkan  pengertian bersuci (taharah) dalam fikih; mempraktikkan tata cara berwudu dan bertayamum; dan menyebutkan hikmah dari hidup bersih </v>
      </c>
      <c r="AC7" s="283" t="str">
        <f t="shared" si="1"/>
        <v>Menceritakan kisah Nabi Adam a.s. dengan menggunakan bahasa sendiri; dapat menyusun urutan kartu kisah Nabi Adam a.s. secara berkelompok; serta menceritakan kembali kisah Nabi Adam a.s. berdasarkan alur cerita kartu tersebut sehingga dapat menumbuhkan sikap senang bertaubat dan bersabar dalam ketaatan kepada Allah sebagaimana sikap teladan Nabi Adam a.s.</v>
      </c>
      <c r="AD7" s="283">
        <f t="shared" si="1"/>
        <v>0</v>
      </c>
      <c r="AE7" s="283">
        <f t="shared" si="1"/>
        <v>0</v>
      </c>
      <c r="AF7" s="283">
        <f t="shared" si="1"/>
        <v>0</v>
      </c>
      <c r="AG7" s="283">
        <f t="shared" si="1"/>
        <v>0</v>
      </c>
      <c r="AH7" s="284">
        <f t="shared" si="1"/>
        <v>0</v>
      </c>
      <c r="AI7" s="262" t="str">
        <f>E7</f>
        <v xml:space="preserve">mengenal  harakat sederhana fathatain, kasratain, dammatain, sukun, dan tasydid,  serta 1 surah al Ikhlas </v>
      </c>
      <c r="AJ7" s="263" t="str">
        <f>F7</f>
        <v xml:space="preserve">menyebutkan  asmaulhusna Ar-Rahman dan Ar-Rahim beserta artinya dan peran Muhammad saw. sebagai rasul serta membuat karya berupa kaligrafi asmaulhusna Ar-Rahman dan Ar-Rahim beserta artinya </v>
      </c>
      <c r="AK7" s="263" t="str">
        <f t="shared" ref="AK7:AR7" si="3">G7</f>
        <v xml:space="preserve">menyebutkan arti terima kasih kepada manusia dan arti disiplin serta dapat membunyikan tepuk kasih sayang dan disiplin sehingga dapat menumbuhkan sikap kasih sayang dan disiplin. </v>
      </c>
      <c r="AL7" s="263" t="str">
        <f t="shared" si="3"/>
        <v xml:space="preserve">menyebutkan  pengertian bersuci (taharah) dalam fikih; mempraktikkan tata cara berwudu dan bertayamum; dan menyebutkan hikmah dari hidup bersih </v>
      </c>
      <c r="AM7" s="263" t="str">
        <f t="shared" si="3"/>
        <v>Menceritakan kisah Nabi Adam a.s. dengan menggunakan bahasa sendiri; dapat menyusun urutan kartu kisah Nabi Adam a.s. secara berkelompok; serta menceritakan kembali kisah Nabi Adam a.s. berdasarkan alur cerita kartu tersebut sehingga dapat menumbuhkan sikap senang bertaubat dan bersabar dalam ketaatan kepada Allah sebagaimana sikap teladan Nabi Adam a.s.</v>
      </c>
      <c r="AN7" s="263">
        <f t="shared" si="3"/>
        <v>0</v>
      </c>
      <c r="AO7" s="263">
        <f t="shared" si="3"/>
        <v>0</v>
      </c>
      <c r="AP7" s="263">
        <f t="shared" si="3"/>
        <v>0</v>
      </c>
      <c r="AQ7" s="263">
        <f t="shared" si="3"/>
        <v>0</v>
      </c>
      <c r="AR7" s="263">
        <f t="shared" si="3"/>
        <v>0</v>
      </c>
      <c r="AS7" s="485"/>
      <c r="AT7" s="7"/>
      <c r="AU7" s="149" t="s">
        <v>625</v>
      </c>
      <c r="AV7" s="149" t="s">
        <v>626</v>
      </c>
      <c r="AW7" s="150" t="s">
        <v>627</v>
      </c>
      <c r="AX7" s="150" t="s">
        <v>626</v>
      </c>
    </row>
    <row r="8" spans="1:51" ht="16.5" x14ac:dyDescent="0.3">
      <c r="A8" s="3"/>
      <c r="B8" s="7"/>
      <c r="C8" s="151">
        <v>1</v>
      </c>
      <c r="D8" s="152" t="str">
        <f>IF(SISWA!G8="","",SISWA!G8)</f>
        <v>ASKA</v>
      </c>
      <c r="E8" s="448">
        <v>87</v>
      </c>
      <c r="F8" s="449">
        <v>89</v>
      </c>
      <c r="G8" s="450">
        <v>86</v>
      </c>
      <c r="H8" s="162"/>
      <c r="I8" s="162"/>
      <c r="J8" s="162"/>
      <c r="K8" s="162"/>
      <c r="L8" s="162"/>
      <c r="M8" s="162"/>
      <c r="N8" s="162"/>
      <c r="O8" s="451">
        <v>95</v>
      </c>
      <c r="P8" s="451">
        <v>90</v>
      </c>
      <c r="Q8" s="162"/>
      <c r="R8" s="162"/>
      <c r="S8" s="162"/>
      <c r="T8" s="162"/>
      <c r="U8" s="162"/>
      <c r="V8" s="162"/>
      <c r="W8" s="162"/>
      <c r="X8" s="162"/>
      <c r="Y8" s="162">
        <v>85</v>
      </c>
      <c r="Z8" s="162"/>
      <c r="AA8" s="162"/>
      <c r="AB8" s="162"/>
      <c r="AC8" s="162"/>
      <c r="AD8" s="162"/>
      <c r="AE8" s="162"/>
      <c r="AF8" s="162"/>
      <c r="AG8" s="162"/>
      <c r="AH8" s="162"/>
      <c r="AI8" s="273">
        <f>IFERROR(AVERAGE(E8,O8,Y8),"")</f>
        <v>89</v>
      </c>
      <c r="AJ8" s="265">
        <f t="shared" ref="AJ8:AR8" si="4">IFERROR(AVERAGE(F8,P8,Z8),"")</f>
        <v>89.5</v>
      </c>
      <c r="AK8" s="265">
        <f t="shared" si="4"/>
        <v>86</v>
      </c>
      <c r="AL8" s="265" t="str">
        <f t="shared" si="4"/>
        <v/>
      </c>
      <c r="AM8" s="265" t="str">
        <f t="shared" si="4"/>
        <v/>
      </c>
      <c r="AN8" s="265" t="str">
        <f t="shared" si="4"/>
        <v/>
      </c>
      <c r="AO8" s="265" t="str">
        <f t="shared" si="4"/>
        <v/>
      </c>
      <c r="AP8" s="265" t="str">
        <f t="shared" si="4"/>
        <v/>
      </c>
      <c r="AQ8" s="265" t="str">
        <f t="shared" si="4"/>
        <v/>
      </c>
      <c r="AR8" s="266" t="str">
        <f t="shared" si="4"/>
        <v/>
      </c>
      <c r="AS8" s="260">
        <f>IFERROR(AVERAGE(E8:AH8),"")</f>
        <v>88.666666666666671</v>
      </c>
      <c r="AT8" s="7">
        <f>COUNTIFS(AY8:AY57,"1")</f>
        <v>11</v>
      </c>
      <c r="AU8" s="154">
        <f>MAX(AI8:AR8)</f>
        <v>89.5</v>
      </c>
      <c r="AV8" s="154" t="str">
        <f>IFERROR(D8&amp;" sangat menguasai dalam "&amp;(INDEX($AI$7:$AR$7,MATCH(AU8,AI8:AR8,0))),"")</f>
        <v xml:space="preserve">ASKA sangat menguasai dalam menyebutkan  asmaulhusna Ar-Rahman dan Ar-Rahim beserta artinya dan peran Muhammad saw. sebagai rasul serta membuat karya berupa kaligrafi asmaulhusna Ar-Rahman dan Ar-Rahim beserta artinya </v>
      </c>
      <c r="AW8" s="154">
        <f>MIN(AI8:AR8)</f>
        <v>86</v>
      </c>
      <c r="AX8" s="154" t="str">
        <f>IFERROR(D8&amp;" perlu bimbingan dalam "&amp;(INDEX($AI$7:$AR$7,MATCH(AW8,AI8:AR8,0))),"")</f>
        <v xml:space="preserve">ASKA perlu bimbingan dalam menyebutkan arti terima kasih kepada manusia dan arti disiplin serta dapat membunyikan tepuk kasih sayang dan disiplin sehingga dapat menumbuhkan sikap kasih sayang dan disiplin. </v>
      </c>
      <c r="AY8" s="423" t="str">
        <f>IF(AS8="","","1")</f>
        <v>1</v>
      </c>
    </row>
    <row r="9" spans="1:51" ht="16.5" x14ac:dyDescent="0.3">
      <c r="A9" s="3"/>
      <c r="B9" s="7"/>
      <c r="C9" s="155">
        <v>2</v>
      </c>
      <c r="D9" s="152" t="str">
        <f>IF(SISWA!G9="","",SISWA!G9)</f>
        <v>BIHAN</v>
      </c>
      <c r="E9" s="448">
        <v>78</v>
      </c>
      <c r="F9" s="449">
        <v>85</v>
      </c>
      <c r="G9" s="450">
        <v>77</v>
      </c>
      <c r="H9" s="162"/>
      <c r="I9" s="162"/>
      <c r="J9" s="162"/>
      <c r="K9" s="162"/>
      <c r="L9" s="162"/>
      <c r="M9" s="162"/>
      <c r="N9" s="162"/>
      <c r="O9" s="451">
        <v>75</v>
      </c>
      <c r="P9" s="451">
        <v>80</v>
      </c>
      <c r="Q9" s="162"/>
      <c r="R9" s="162"/>
      <c r="S9" s="162"/>
      <c r="T9" s="162"/>
      <c r="U9" s="162"/>
      <c r="V9" s="162"/>
      <c r="W9" s="162"/>
      <c r="X9" s="162"/>
      <c r="Y9" s="162">
        <v>65</v>
      </c>
      <c r="Z9" s="162"/>
      <c r="AA9" s="162"/>
      <c r="AB9" s="162"/>
      <c r="AC9" s="162"/>
      <c r="AD9" s="162"/>
      <c r="AE9" s="162"/>
      <c r="AF9" s="162"/>
      <c r="AG9" s="162"/>
      <c r="AH9" s="162"/>
      <c r="AI9" s="274">
        <f t="shared" ref="AI9:AI57" si="5">IFERROR(AVERAGE(E9,O9,Y9),"")</f>
        <v>72.666666666666671</v>
      </c>
      <c r="AJ9" s="268">
        <f t="shared" ref="AJ9:AJ57" si="6">IFERROR(AVERAGE(F9,P9,Z9),"")</f>
        <v>82.5</v>
      </c>
      <c r="AK9" s="268">
        <f t="shared" ref="AK9:AK57" si="7">IFERROR(AVERAGE(G9,Q9,AA9),"")</f>
        <v>77</v>
      </c>
      <c r="AL9" s="268" t="str">
        <f t="shared" ref="AL9:AL57" si="8">IFERROR(AVERAGE(H9,R9,AB9),"")</f>
        <v/>
      </c>
      <c r="AM9" s="268" t="str">
        <f t="shared" ref="AM9:AM57" si="9">IFERROR(AVERAGE(I9,S9,AC9),"")</f>
        <v/>
      </c>
      <c r="AN9" s="268" t="str">
        <f t="shared" ref="AN9:AN57" si="10">IFERROR(AVERAGE(J9,T9,AD9),"")</f>
        <v/>
      </c>
      <c r="AO9" s="268" t="str">
        <f t="shared" ref="AO9:AO57" si="11">IFERROR(AVERAGE(K9,U9,AE9),"")</f>
        <v/>
      </c>
      <c r="AP9" s="268" t="str">
        <f t="shared" ref="AP9:AP57" si="12">IFERROR(AVERAGE(L9,V9,AF9),"")</f>
        <v/>
      </c>
      <c r="AQ9" s="268" t="str">
        <f t="shared" ref="AQ9:AQ57" si="13">IFERROR(AVERAGE(M9,W9,AG9),"")</f>
        <v/>
      </c>
      <c r="AR9" s="269" t="str">
        <f t="shared" ref="AR9:AR57" si="14">IFERROR(AVERAGE(N9,X9,AH9),"")</f>
        <v/>
      </c>
      <c r="AS9" s="261">
        <f>IFERROR(AVERAGE(E9:AH9),"")</f>
        <v>76.666666666666671</v>
      </c>
      <c r="AT9" s="7"/>
      <c r="AU9" s="154">
        <f t="shared" ref="AU9:AU57" si="15">MAX(AI9:AR9)</f>
        <v>82.5</v>
      </c>
      <c r="AV9" s="154" t="str">
        <f t="shared" ref="AV9:AV57" si="16">IFERROR(D9&amp;" sangat menguasai dalam "&amp;(INDEX($AI$7:$AR$7,MATCH(AU9,AI9:AR9,0))),"")</f>
        <v xml:space="preserve">BIHAN sangat menguasai dalam menyebutkan  asmaulhusna Ar-Rahman dan Ar-Rahim beserta artinya dan peran Muhammad saw. sebagai rasul serta membuat karya berupa kaligrafi asmaulhusna Ar-Rahman dan Ar-Rahim beserta artinya </v>
      </c>
      <c r="AW9" s="154">
        <f t="shared" ref="AW9:AW57" si="17">MIN(AI9:AR9)</f>
        <v>72.666666666666671</v>
      </c>
      <c r="AX9" s="154" t="str">
        <f t="shared" ref="AX9:AX57" si="18">IFERROR(D9&amp;" perlu bimbingan dalam "&amp;(INDEX($AI$7:$AR$7,MATCH(AW9,AI9:AR9,0))),"")</f>
        <v xml:space="preserve">BIHAN perlu bimbingan dalam mengenal  harakat sederhana fathatain, kasratain, dammatain, sukun, dan tasydid,  serta 1 surah al Ikhlas </v>
      </c>
      <c r="AY9" s="423" t="str">
        <f t="shared" ref="AY9:AY57" si="19">IF(AS9="","","1")</f>
        <v>1</v>
      </c>
    </row>
    <row r="10" spans="1:51" ht="16.5" x14ac:dyDescent="0.3">
      <c r="A10" s="3"/>
      <c r="B10" s="7"/>
      <c r="C10" s="155">
        <v>3</v>
      </c>
      <c r="D10" s="152" t="str">
        <f>IF(SISWA!G10="","",SISWA!G10)</f>
        <v>DARMA</v>
      </c>
      <c r="E10" s="448">
        <v>78</v>
      </c>
      <c r="F10" s="449">
        <v>82</v>
      </c>
      <c r="G10" s="450">
        <v>75</v>
      </c>
      <c r="H10" s="162"/>
      <c r="I10" s="162"/>
      <c r="J10" s="162"/>
      <c r="K10" s="162"/>
      <c r="L10" s="162"/>
      <c r="M10" s="162"/>
      <c r="N10" s="162"/>
      <c r="O10" s="451">
        <v>80</v>
      </c>
      <c r="P10" s="451">
        <v>80</v>
      </c>
      <c r="Q10" s="162"/>
      <c r="R10" s="162"/>
      <c r="S10" s="162"/>
      <c r="T10" s="162"/>
      <c r="U10" s="162"/>
      <c r="V10" s="162"/>
      <c r="W10" s="162"/>
      <c r="X10" s="162"/>
      <c r="Y10" s="162">
        <v>83</v>
      </c>
      <c r="Z10" s="162"/>
      <c r="AA10" s="162"/>
      <c r="AB10" s="162"/>
      <c r="AC10" s="162"/>
      <c r="AD10" s="162"/>
      <c r="AE10" s="162"/>
      <c r="AF10" s="162"/>
      <c r="AG10" s="162"/>
      <c r="AH10" s="162"/>
      <c r="AI10" s="274">
        <f t="shared" si="5"/>
        <v>80.333333333333329</v>
      </c>
      <c r="AJ10" s="268">
        <f t="shared" si="6"/>
        <v>81</v>
      </c>
      <c r="AK10" s="268">
        <f t="shared" si="7"/>
        <v>75</v>
      </c>
      <c r="AL10" s="268" t="str">
        <f t="shared" si="8"/>
        <v/>
      </c>
      <c r="AM10" s="268" t="str">
        <f t="shared" si="9"/>
        <v/>
      </c>
      <c r="AN10" s="268" t="str">
        <f t="shared" si="10"/>
        <v/>
      </c>
      <c r="AO10" s="268" t="str">
        <f t="shared" si="11"/>
        <v/>
      </c>
      <c r="AP10" s="268" t="str">
        <f t="shared" si="12"/>
        <v/>
      </c>
      <c r="AQ10" s="268" t="str">
        <f t="shared" si="13"/>
        <v/>
      </c>
      <c r="AR10" s="269" t="str">
        <f t="shared" si="14"/>
        <v/>
      </c>
      <c r="AS10" s="261">
        <f t="shared" ref="AS10:AS57" si="20">IFERROR(AVERAGE(E10:AH10),"")</f>
        <v>79.666666666666671</v>
      </c>
      <c r="AT10" s="7"/>
      <c r="AU10" s="154">
        <f t="shared" si="15"/>
        <v>81</v>
      </c>
      <c r="AV10" s="154" t="str">
        <f t="shared" si="16"/>
        <v xml:space="preserve">DARMA sangat menguasai dalam menyebutkan  asmaulhusna Ar-Rahman dan Ar-Rahim beserta artinya dan peran Muhammad saw. sebagai rasul serta membuat karya berupa kaligrafi asmaulhusna Ar-Rahman dan Ar-Rahim beserta artinya </v>
      </c>
      <c r="AW10" s="154">
        <f t="shared" si="17"/>
        <v>75</v>
      </c>
      <c r="AX10" s="154" t="str">
        <f t="shared" si="18"/>
        <v xml:space="preserve">DARMA perlu bimbingan dalam menyebutkan arti terima kasih kepada manusia dan arti disiplin serta dapat membunyikan tepuk kasih sayang dan disiplin sehingga dapat menumbuhkan sikap kasih sayang dan disiplin. </v>
      </c>
      <c r="AY10" s="423" t="str">
        <f t="shared" si="19"/>
        <v>1</v>
      </c>
    </row>
    <row r="11" spans="1:51" ht="16.5" x14ac:dyDescent="0.3">
      <c r="A11" s="3"/>
      <c r="B11" s="7"/>
      <c r="C11" s="155">
        <v>4</v>
      </c>
      <c r="D11" s="152" t="str">
        <f>IF(SISWA!G11="","",SISWA!G11)</f>
        <v>AQILA</v>
      </c>
      <c r="E11" s="448">
        <v>80</v>
      </c>
      <c r="F11" s="449">
        <v>89</v>
      </c>
      <c r="G11" s="450">
        <v>80</v>
      </c>
      <c r="H11" s="162"/>
      <c r="I11" s="162"/>
      <c r="J11" s="162"/>
      <c r="K11" s="162"/>
      <c r="L11" s="162"/>
      <c r="M11" s="162"/>
      <c r="N11" s="162"/>
      <c r="O11" s="451">
        <v>85</v>
      </c>
      <c r="P11" s="451">
        <v>80</v>
      </c>
      <c r="Q11" s="162"/>
      <c r="R11" s="162"/>
      <c r="S11" s="162"/>
      <c r="T11" s="162"/>
      <c r="U11" s="162"/>
      <c r="V11" s="162"/>
      <c r="W11" s="162"/>
      <c r="X11" s="162"/>
      <c r="Y11" s="162">
        <v>80</v>
      </c>
      <c r="Z11" s="162"/>
      <c r="AA11" s="162"/>
      <c r="AB11" s="162"/>
      <c r="AC11" s="162"/>
      <c r="AD11" s="162"/>
      <c r="AE11" s="162"/>
      <c r="AF11" s="162"/>
      <c r="AG11" s="162"/>
      <c r="AH11" s="162"/>
      <c r="AI11" s="274">
        <f t="shared" si="5"/>
        <v>81.666666666666671</v>
      </c>
      <c r="AJ11" s="268">
        <f t="shared" si="6"/>
        <v>84.5</v>
      </c>
      <c r="AK11" s="268">
        <f t="shared" si="7"/>
        <v>80</v>
      </c>
      <c r="AL11" s="268" t="str">
        <f t="shared" si="8"/>
        <v/>
      </c>
      <c r="AM11" s="268" t="str">
        <f t="shared" si="9"/>
        <v/>
      </c>
      <c r="AN11" s="268" t="str">
        <f t="shared" si="10"/>
        <v/>
      </c>
      <c r="AO11" s="268" t="str">
        <f t="shared" si="11"/>
        <v/>
      </c>
      <c r="AP11" s="268" t="str">
        <f t="shared" si="12"/>
        <v/>
      </c>
      <c r="AQ11" s="268" t="str">
        <f t="shared" si="13"/>
        <v/>
      </c>
      <c r="AR11" s="269" t="str">
        <f t="shared" si="14"/>
        <v/>
      </c>
      <c r="AS11" s="261">
        <f t="shared" si="20"/>
        <v>82.333333333333329</v>
      </c>
      <c r="AT11" s="7"/>
      <c r="AU11" s="154">
        <f t="shared" si="15"/>
        <v>84.5</v>
      </c>
      <c r="AV11" s="154" t="str">
        <f t="shared" si="16"/>
        <v xml:space="preserve">AQILA sangat menguasai dalam menyebutkan  asmaulhusna Ar-Rahman dan Ar-Rahim beserta artinya dan peran Muhammad saw. sebagai rasul serta membuat karya berupa kaligrafi asmaulhusna Ar-Rahman dan Ar-Rahim beserta artinya </v>
      </c>
      <c r="AW11" s="154">
        <f t="shared" si="17"/>
        <v>80</v>
      </c>
      <c r="AX11" s="154" t="str">
        <f t="shared" si="18"/>
        <v xml:space="preserve">AQILA perlu bimbingan dalam menyebutkan arti terima kasih kepada manusia dan arti disiplin serta dapat membunyikan tepuk kasih sayang dan disiplin sehingga dapat menumbuhkan sikap kasih sayang dan disiplin. </v>
      </c>
      <c r="AY11" s="423" t="str">
        <f t="shared" si="19"/>
        <v>1</v>
      </c>
    </row>
    <row r="12" spans="1:51" ht="16.5" x14ac:dyDescent="0.3">
      <c r="A12" s="3"/>
      <c r="B12" s="7"/>
      <c r="C12" s="155">
        <v>5</v>
      </c>
      <c r="D12" s="152" t="str">
        <f>IF(SISWA!G12="","",SISWA!G12)</f>
        <v>YUSUF</v>
      </c>
      <c r="E12" s="448">
        <v>78</v>
      </c>
      <c r="F12" s="449">
        <v>80</v>
      </c>
      <c r="G12" s="450">
        <v>75</v>
      </c>
      <c r="H12" s="162"/>
      <c r="I12" s="162"/>
      <c r="J12" s="162"/>
      <c r="K12" s="162"/>
      <c r="L12" s="162"/>
      <c r="M12" s="162"/>
      <c r="N12" s="162"/>
      <c r="O12" s="451">
        <v>75</v>
      </c>
      <c r="P12" s="451">
        <v>80</v>
      </c>
      <c r="Q12" s="162"/>
      <c r="R12" s="162"/>
      <c r="S12" s="162"/>
      <c r="T12" s="162"/>
      <c r="U12" s="162"/>
      <c r="V12" s="162"/>
      <c r="W12" s="162"/>
      <c r="X12" s="162"/>
      <c r="Y12" s="162">
        <v>50</v>
      </c>
      <c r="Z12" s="162"/>
      <c r="AA12" s="162"/>
      <c r="AB12" s="162"/>
      <c r="AC12" s="162"/>
      <c r="AD12" s="162"/>
      <c r="AE12" s="162"/>
      <c r="AF12" s="162"/>
      <c r="AG12" s="162"/>
      <c r="AH12" s="162"/>
      <c r="AI12" s="274">
        <f t="shared" si="5"/>
        <v>67.666666666666671</v>
      </c>
      <c r="AJ12" s="268">
        <f t="shared" si="6"/>
        <v>80</v>
      </c>
      <c r="AK12" s="268">
        <f t="shared" si="7"/>
        <v>75</v>
      </c>
      <c r="AL12" s="268" t="str">
        <f t="shared" si="8"/>
        <v/>
      </c>
      <c r="AM12" s="268" t="str">
        <f t="shared" si="9"/>
        <v/>
      </c>
      <c r="AN12" s="268" t="str">
        <f t="shared" si="10"/>
        <v/>
      </c>
      <c r="AO12" s="268" t="str">
        <f t="shared" si="11"/>
        <v/>
      </c>
      <c r="AP12" s="268" t="str">
        <f t="shared" si="12"/>
        <v/>
      </c>
      <c r="AQ12" s="268" t="str">
        <f t="shared" si="13"/>
        <v/>
      </c>
      <c r="AR12" s="269" t="str">
        <f t="shared" si="14"/>
        <v/>
      </c>
      <c r="AS12" s="261">
        <f t="shared" si="20"/>
        <v>73</v>
      </c>
      <c r="AT12" s="7"/>
      <c r="AU12" s="154">
        <f t="shared" si="15"/>
        <v>80</v>
      </c>
      <c r="AV12" s="154" t="str">
        <f t="shared" si="16"/>
        <v xml:space="preserve">YUSUF sangat menguasai dalam menyebutkan  asmaulhusna Ar-Rahman dan Ar-Rahim beserta artinya dan peran Muhammad saw. sebagai rasul serta membuat karya berupa kaligrafi asmaulhusna Ar-Rahman dan Ar-Rahim beserta artinya </v>
      </c>
      <c r="AW12" s="154">
        <f t="shared" si="17"/>
        <v>67.666666666666671</v>
      </c>
      <c r="AX12" s="154" t="str">
        <f t="shared" si="18"/>
        <v xml:space="preserve">YUSUF perlu bimbingan dalam mengenal  harakat sederhana fathatain, kasratain, dammatain, sukun, dan tasydid,  serta 1 surah al Ikhlas </v>
      </c>
      <c r="AY12" s="423" t="str">
        <f t="shared" si="19"/>
        <v>1</v>
      </c>
    </row>
    <row r="13" spans="1:51" ht="16.5" x14ac:dyDescent="0.3">
      <c r="A13" s="3"/>
      <c r="B13" s="7"/>
      <c r="C13" s="155">
        <v>6</v>
      </c>
      <c r="D13" s="152" t="str">
        <f>IF(SISWA!G13="","",SISWA!G13)</f>
        <v>FADHIL</v>
      </c>
      <c r="E13" s="448">
        <v>88</v>
      </c>
      <c r="F13" s="449">
        <v>88</v>
      </c>
      <c r="G13" s="450">
        <v>89</v>
      </c>
      <c r="H13" s="162"/>
      <c r="I13" s="162"/>
      <c r="J13" s="162"/>
      <c r="K13" s="162"/>
      <c r="L13" s="162"/>
      <c r="M13" s="162"/>
      <c r="N13" s="162"/>
      <c r="O13" s="451">
        <v>95</v>
      </c>
      <c r="P13" s="451">
        <v>90</v>
      </c>
      <c r="Q13" s="162"/>
      <c r="R13" s="162"/>
      <c r="S13" s="162"/>
      <c r="T13" s="162"/>
      <c r="U13" s="162"/>
      <c r="V13" s="162"/>
      <c r="W13" s="162"/>
      <c r="X13" s="162"/>
      <c r="Y13" s="162">
        <v>93</v>
      </c>
      <c r="Z13" s="162"/>
      <c r="AA13" s="162"/>
      <c r="AB13" s="162"/>
      <c r="AC13" s="162"/>
      <c r="AD13" s="162"/>
      <c r="AE13" s="162"/>
      <c r="AF13" s="162"/>
      <c r="AG13" s="162"/>
      <c r="AH13" s="162"/>
      <c r="AI13" s="274">
        <f t="shared" si="5"/>
        <v>92</v>
      </c>
      <c r="AJ13" s="268">
        <f t="shared" si="6"/>
        <v>89</v>
      </c>
      <c r="AK13" s="268">
        <f t="shared" si="7"/>
        <v>89</v>
      </c>
      <c r="AL13" s="268" t="str">
        <f t="shared" si="8"/>
        <v/>
      </c>
      <c r="AM13" s="268" t="str">
        <f t="shared" si="9"/>
        <v/>
      </c>
      <c r="AN13" s="268" t="str">
        <f t="shared" si="10"/>
        <v/>
      </c>
      <c r="AO13" s="268" t="str">
        <f t="shared" si="11"/>
        <v/>
      </c>
      <c r="AP13" s="268" t="str">
        <f t="shared" si="12"/>
        <v/>
      </c>
      <c r="AQ13" s="268" t="str">
        <f t="shared" si="13"/>
        <v/>
      </c>
      <c r="AR13" s="269" t="str">
        <f t="shared" si="14"/>
        <v/>
      </c>
      <c r="AS13" s="261">
        <f t="shared" si="20"/>
        <v>90.5</v>
      </c>
      <c r="AT13" s="7"/>
      <c r="AU13" s="154">
        <f t="shared" si="15"/>
        <v>92</v>
      </c>
      <c r="AV13" s="154" t="str">
        <f t="shared" si="16"/>
        <v xml:space="preserve">FADHIL sangat menguasai dalam mengenal  harakat sederhana fathatain, kasratain, dammatain, sukun, dan tasydid,  serta 1 surah al Ikhlas </v>
      </c>
      <c r="AW13" s="154">
        <f t="shared" si="17"/>
        <v>89</v>
      </c>
      <c r="AX13" s="154" t="str">
        <f t="shared" si="18"/>
        <v xml:space="preserve">FADHIL perlu bimbingan dalam menyebutkan  asmaulhusna Ar-Rahman dan Ar-Rahim beserta artinya dan peran Muhammad saw. sebagai rasul serta membuat karya berupa kaligrafi asmaulhusna Ar-Rahman dan Ar-Rahim beserta artinya </v>
      </c>
      <c r="AY13" s="423" t="str">
        <f t="shared" si="19"/>
        <v>1</v>
      </c>
    </row>
    <row r="14" spans="1:51" ht="16.5" x14ac:dyDescent="0.3">
      <c r="A14" s="3"/>
      <c r="B14" s="7"/>
      <c r="C14" s="155">
        <v>7</v>
      </c>
      <c r="D14" s="152" t="str">
        <f>IF(SISWA!G14="","",SISWA!G14)</f>
        <v>SAFA</v>
      </c>
      <c r="E14" s="448">
        <v>82</v>
      </c>
      <c r="F14" s="449">
        <v>89</v>
      </c>
      <c r="G14" s="450">
        <v>87</v>
      </c>
      <c r="H14" s="162"/>
      <c r="I14" s="162"/>
      <c r="J14" s="162"/>
      <c r="K14" s="162"/>
      <c r="L14" s="162"/>
      <c r="M14" s="162"/>
      <c r="N14" s="162"/>
      <c r="O14" s="451">
        <v>88</v>
      </c>
      <c r="P14" s="451">
        <v>82</v>
      </c>
      <c r="Q14" s="162"/>
      <c r="R14" s="162"/>
      <c r="S14" s="162"/>
      <c r="T14" s="162"/>
      <c r="U14" s="162"/>
      <c r="V14" s="162"/>
      <c r="W14" s="162"/>
      <c r="X14" s="162"/>
      <c r="Y14" s="162">
        <v>90</v>
      </c>
      <c r="Z14" s="162"/>
      <c r="AA14" s="162"/>
      <c r="AB14" s="162"/>
      <c r="AC14" s="162"/>
      <c r="AD14" s="162"/>
      <c r="AE14" s="162"/>
      <c r="AF14" s="162"/>
      <c r="AG14" s="162"/>
      <c r="AH14" s="162"/>
      <c r="AI14" s="274">
        <f t="shared" si="5"/>
        <v>86.666666666666671</v>
      </c>
      <c r="AJ14" s="268">
        <f t="shared" si="6"/>
        <v>85.5</v>
      </c>
      <c r="AK14" s="268">
        <f t="shared" si="7"/>
        <v>87</v>
      </c>
      <c r="AL14" s="268" t="str">
        <f t="shared" si="8"/>
        <v/>
      </c>
      <c r="AM14" s="268" t="str">
        <f t="shared" si="9"/>
        <v/>
      </c>
      <c r="AN14" s="268" t="str">
        <f t="shared" si="10"/>
        <v/>
      </c>
      <c r="AO14" s="268" t="str">
        <f t="shared" si="11"/>
        <v/>
      </c>
      <c r="AP14" s="268" t="str">
        <f t="shared" si="12"/>
        <v/>
      </c>
      <c r="AQ14" s="268" t="str">
        <f t="shared" si="13"/>
        <v/>
      </c>
      <c r="AR14" s="269" t="str">
        <f t="shared" si="14"/>
        <v/>
      </c>
      <c r="AS14" s="261">
        <f t="shared" si="20"/>
        <v>86.333333333333329</v>
      </c>
      <c r="AT14" s="7"/>
      <c r="AU14" s="154">
        <f t="shared" si="15"/>
        <v>87</v>
      </c>
      <c r="AV14" s="154" t="str">
        <f t="shared" si="16"/>
        <v xml:space="preserve">SAFA sangat menguasai dalam menyebutkan arti terima kasih kepada manusia dan arti disiplin serta dapat membunyikan tepuk kasih sayang dan disiplin sehingga dapat menumbuhkan sikap kasih sayang dan disiplin. </v>
      </c>
      <c r="AW14" s="154">
        <f t="shared" si="17"/>
        <v>85.5</v>
      </c>
      <c r="AX14" s="154" t="str">
        <f t="shared" si="18"/>
        <v xml:space="preserve">SAFA perlu bimbingan dalam menyebutkan  asmaulhusna Ar-Rahman dan Ar-Rahim beserta artinya dan peran Muhammad saw. sebagai rasul serta membuat karya berupa kaligrafi asmaulhusna Ar-Rahman dan Ar-Rahim beserta artinya </v>
      </c>
      <c r="AY14" s="423" t="str">
        <f t="shared" si="19"/>
        <v>1</v>
      </c>
    </row>
    <row r="15" spans="1:51" ht="16.5" x14ac:dyDescent="0.3">
      <c r="A15" s="3"/>
      <c r="B15" s="7"/>
      <c r="C15" s="155">
        <v>8</v>
      </c>
      <c r="D15" s="152" t="str">
        <f>IF(SISWA!G15="","",SISWA!G15)</f>
        <v>SALMA</v>
      </c>
      <c r="E15" s="448">
        <v>85</v>
      </c>
      <c r="F15" s="449">
        <v>89</v>
      </c>
      <c r="G15" s="450">
        <v>90</v>
      </c>
      <c r="H15" s="162"/>
      <c r="I15" s="162"/>
      <c r="J15" s="162"/>
      <c r="K15" s="162"/>
      <c r="L15" s="162"/>
      <c r="M15" s="162"/>
      <c r="N15" s="162"/>
      <c r="O15" s="451">
        <v>85</v>
      </c>
      <c r="P15" s="451">
        <v>87</v>
      </c>
      <c r="Q15" s="162"/>
      <c r="R15" s="162"/>
      <c r="S15" s="162"/>
      <c r="T15" s="162"/>
      <c r="U15" s="162"/>
      <c r="V15" s="162"/>
      <c r="W15" s="162"/>
      <c r="X15" s="162"/>
      <c r="Y15" s="162">
        <v>90</v>
      </c>
      <c r="Z15" s="162"/>
      <c r="AA15" s="162"/>
      <c r="AB15" s="162"/>
      <c r="AC15" s="162"/>
      <c r="AD15" s="162"/>
      <c r="AE15" s="162"/>
      <c r="AF15" s="162"/>
      <c r="AG15" s="162"/>
      <c r="AH15" s="162"/>
      <c r="AI15" s="274">
        <f t="shared" si="5"/>
        <v>86.666666666666671</v>
      </c>
      <c r="AJ15" s="268">
        <f t="shared" si="6"/>
        <v>88</v>
      </c>
      <c r="AK15" s="268">
        <f t="shared" si="7"/>
        <v>90</v>
      </c>
      <c r="AL15" s="268" t="str">
        <f t="shared" si="8"/>
        <v/>
      </c>
      <c r="AM15" s="268" t="str">
        <f t="shared" si="9"/>
        <v/>
      </c>
      <c r="AN15" s="268" t="str">
        <f t="shared" si="10"/>
        <v/>
      </c>
      <c r="AO15" s="268" t="str">
        <f t="shared" si="11"/>
        <v/>
      </c>
      <c r="AP15" s="268" t="str">
        <f t="shared" si="12"/>
        <v/>
      </c>
      <c r="AQ15" s="268" t="str">
        <f t="shared" si="13"/>
        <v/>
      </c>
      <c r="AR15" s="269" t="str">
        <f t="shared" si="14"/>
        <v/>
      </c>
      <c r="AS15" s="261">
        <f t="shared" si="20"/>
        <v>87.666666666666671</v>
      </c>
      <c r="AT15" s="7"/>
      <c r="AU15" s="154">
        <f t="shared" si="15"/>
        <v>90</v>
      </c>
      <c r="AV15" s="154" t="str">
        <f t="shared" si="16"/>
        <v xml:space="preserve">SALMA sangat menguasai dalam menyebutkan arti terima kasih kepada manusia dan arti disiplin serta dapat membunyikan tepuk kasih sayang dan disiplin sehingga dapat menumbuhkan sikap kasih sayang dan disiplin. </v>
      </c>
      <c r="AW15" s="154">
        <f t="shared" si="17"/>
        <v>86.666666666666671</v>
      </c>
      <c r="AX15" s="154" t="str">
        <f t="shared" si="18"/>
        <v xml:space="preserve">SALMA perlu bimbingan dalam mengenal  harakat sederhana fathatain, kasratain, dammatain, sukun, dan tasydid,  serta 1 surah al Ikhlas </v>
      </c>
      <c r="AY15" s="423" t="str">
        <f t="shared" si="19"/>
        <v>1</v>
      </c>
    </row>
    <row r="16" spans="1:51" ht="16.5" x14ac:dyDescent="0.3">
      <c r="A16" s="3"/>
      <c r="B16" s="7"/>
      <c r="C16" s="155">
        <v>9</v>
      </c>
      <c r="D16" s="152" t="str">
        <f>IF(SISWA!G16="","",SISWA!G16)</f>
        <v>SALSA</v>
      </c>
      <c r="E16" s="448">
        <v>85</v>
      </c>
      <c r="F16" s="449">
        <v>89</v>
      </c>
      <c r="G16" s="450">
        <v>90</v>
      </c>
      <c r="H16" s="162"/>
      <c r="I16" s="162"/>
      <c r="J16" s="162"/>
      <c r="K16" s="162"/>
      <c r="L16" s="162"/>
      <c r="M16" s="162"/>
      <c r="N16" s="162"/>
      <c r="O16" s="451">
        <v>86</v>
      </c>
      <c r="P16" s="451">
        <v>87</v>
      </c>
      <c r="Q16" s="162"/>
      <c r="R16" s="162"/>
      <c r="S16" s="162"/>
      <c r="T16" s="162"/>
      <c r="U16" s="162"/>
      <c r="V16" s="162"/>
      <c r="W16" s="162"/>
      <c r="X16" s="162"/>
      <c r="Y16" s="162">
        <v>88</v>
      </c>
      <c r="Z16" s="162"/>
      <c r="AA16" s="162"/>
      <c r="AB16" s="162"/>
      <c r="AC16" s="162"/>
      <c r="AD16" s="162"/>
      <c r="AE16" s="162"/>
      <c r="AF16" s="162"/>
      <c r="AG16" s="162"/>
      <c r="AH16" s="162"/>
      <c r="AI16" s="274">
        <f t="shared" si="5"/>
        <v>86.333333333333329</v>
      </c>
      <c r="AJ16" s="268">
        <f t="shared" si="6"/>
        <v>88</v>
      </c>
      <c r="AK16" s="268">
        <f t="shared" si="7"/>
        <v>90</v>
      </c>
      <c r="AL16" s="268" t="str">
        <f t="shared" si="8"/>
        <v/>
      </c>
      <c r="AM16" s="268" t="str">
        <f t="shared" si="9"/>
        <v/>
      </c>
      <c r="AN16" s="268" t="str">
        <f t="shared" si="10"/>
        <v/>
      </c>
      <c r="AO16" s="268" t="str">
        <f t="shared" si="11"/>
        <v/>
      </c>
      <c r="AP16" s="268" t="str">
        <f t="shared" si="12"/>
        <v/>
      </c>
      <c r="AQ16" s="268" t="str">
        <f t="shared" si="13"/>
        <v/>
      </c>
      <c r="AR16" s="269" t="str">
        <f t="shared" si="14"/>
        <v/>
      </c>
      <c r="AS16" s="261">
        <f t="shared" si="20"/>
        <v>87.5</v>
      </c>
      <c r="AT16" s="7"/>
      <c r="AU16" s="154">
        <f t="shared" si="15"/>
        <v>90</v>
      </c>
      <c r="AV16" s="154" t="str">
        <f t="shared" si="16"/>
        <v xml:space="preserve">SALSA sangat menguasai dalam menyebutkan arti terima kasih kepada manusia dan arti disiplin serta dapat membunyikan tepuk kasih sayang dan disiplin sehingga dapat menumbuhkan sikap kasih sayang dan disiplin. </v>
      </c>
      <c r="AW16" s="154">
        <f t="shared" si="17"/>
        <v>86.333333333333329</v>
      </c>
      <c r="AX16" s="154" t="str">
        <f t="shared" si="18"/>
        <v xml:space="preserve">SALSA perlu bimbingan dalam mengenal  harakat sederhana fathatain, kasratain, dammatain, sukun, dan tasydid,  serta 1 surah al Ikhlas </v>
      </c>
      <c r="AY16" s="423" t="str">
        <f t="shared" si="19"/>
        <v>1</v>
      </c>
    </row>
    <row r="17" spans="1:51" ht="16.5" x14ac:dyDescent="0.3">
      <c r="A17" s="3"/>
      <c r="B17" s="7"/>
      <c r="C17" s="155">
        <v>10</v>
      </c>
      <c r="D17" s="152" t="str">
        <f>IF(SISWA!G17="","",SISWA!G17)</f>
        <v>SALWA</v>
      </c>
      <c r="E17" s="448">
        <v>80</v>
      </c>
      <c r="F17" s="449">
        <v>89</v>
      </c>
      <c r="G17" s="450">
        <v>89</v>
      </c>
      <c r="H17" s="162"/>
      <c r="I17" s="162"/>
      <c r="J17" s="162"/>
      <c r="K17" s="162"/>
      <c r="L17" s="162"/>
      <c r="M17" s="162"/>
      <c r="N17" s="162"/>
      <c r="O17" s="451">
        <v>80</v>
      </c>
      <c r="P17" s="451">
        <v>80</v>
      </c>
      <c r="Q17" s="162"/>
      <c r="R17" s="162"/>
      <c r="S17" s="162"/>
      <c r="T17" s="162"/>
      <c r="U17" s="162"/>
      <c r="V17" s="162"/>
      <c r="W17" s="162"/>
      <c r="X17" s="162"/>
      <c r="Y17" s="162">
        <v>78</v>
      </c>
      <c r="Z17" s="162"/>
      <c r="AA17" s="162"/>
      <c r="AB17" s="162"/>
      <c r="AC17" s="162"/>
      <c r="AD17" s="162"/>
      <c r="AE17" s="162"/>
      <c r="AF17" s="162"/>
      <c r="AG17" s="162"/>
      <c r="AH17" s="162"/>
      <c r="AI17" s="274">
        <f t="shared" si="5"/>
        <v>79.333333333333329</v>
      </c>
      <c r="AJ17" s="268">
        <f t="shared" si="6"/>
        <v>84.5</v>
      </c>
      <c r="AK17" s="268">
        <f t="shared" si="7"/>
        <v>89</v>
      </c>
      <c r="AL17" s="268" t="str">
        <f t="shared" si="8"/>
        <v/>
      </c>
      <c r="AM17" s="268" t="str">
        <f t="shared" si="9"/>
        <v/>
      </c>
      <c r="AN17" s="268" t="str">
        <f t="shared" si="10"/>
        <v/>
      </c>
      <c r="AO17" s="268" t="str">
        <f t="shared" si="11"/>
        <v/>
      </c>
      <c r="AP17" s="268" t="str">
        <f t="shared" si="12"/>
        <v/>
      </c>
      <c r="AQ17" s="268" t="str">
        <f t="shared" si="13"/>
        <v/>
      </c>
      <c r="AR17" s="269" t="str">
        <f t="shared" si="14"/>
        <v/>
      </c>
      <c r="AS17" s="261">
        <f t="shared" si="20"/>
        <v>82.666666666666671</v>
      </c>
      <c r="AT17" s="7"/>
      <c r="AU17" s="154">
        <f t="shared" si="15"/>
        <v>89</v>
      </c>
      <c r="AV17" s="154" t="str">
        <f t="shared" si="16"/>
        <v xml:space="preserve">SALWA sangat menguasai dalam menyebutkan arti terima kasih kepada manusia dan arti disiplin serta dapat membunyikan tepuk kasih sayang dan disiplin sehingga dapat menumbuhkan sikap kasih sayang dan disiplin. </v>
      </c>
      <c r="AW17" s="154">
        <f t="shared" si="17"/>
        <v>79.333333333333329</v>
      </c>
      <c r="AX17" s="154" t="str">
        <f t="shared" si="18"/>
        <v xml:space="preserve">SALWA perlu bimbingan dalam mengenal  harakat sederhana fathatain, kasratain, dammatain, sukun, dan tasydid,  serta 1 surah al Ikhlas </v>
      </c>
      <c r="AY17" s="423" t="str">
        <f t="shared" si="19"/>
        <v>1</v>
      </c>
    </row>
    <row r="18" spans="1:51" ht="16.5" x14ac:dyDescent="0.3">
      <c r="A18" s="3"/>
      <c r="B18" s="7"/>
      <c r="C18" s="155">
        <v>11</v>
      </c>
      <c r="D18" s="152" t="str">
        <f>IF(SISWA!G18="","",SISWA!G18)</f>
        <v>WIJAYA</v>
      </c>
      <c r="E18" s="448">
        <v>78</v>
      </c>
      <c r="F18" s="449">
        <v>80</v>
      </c>
      <c r="G18" s="450">
        <v>75</v>
      </c>
      <c r="H18" s="162"/>
      <c r="I18" s="162"/>
      <c r="J18" s="162"/>
      <c r="K18" s="162"/>
      <c r="L18" s="162"/>
      <c r="M18" s="162"/>
      <c r="N18" s="162"/>
      <c r="O18" s="451">
        <v>80</v>
      </c>
      <c r="P18" s="451">
        <v>80</v>
      </c>
      <c r="Q18" s="162"/>
      <c r="R18" s="162"/>
      <c r="S18" s="162"/>
      <c r="T18" s="162"/>
      <c r="U18" s="162"/>
      <c r="V18" s="162"/>
      <c r="W18" s="162"/>
      <c r="X18" s="162"/>
      <c r="Y18" s="162">
        <v>70</v>
      </c>
      <c r="Z18" s="162"/>
      <c r="AA18" s="162"/>
      <c r="AB18" s="162"/>
      <c r="AC18" s="162"/>
      <c r="AD18" s="162"/>
      <c r="AE18" s="162"/>
      <c r="AF18" s="162"/>
      <c r="AG18" s="162"/>
      <c r="AH18" s="162"/>
      <c r="AI18" s="274">
        <f t="shared" si="5"/>
        <v>76</v>
      </c>
      <c r="AJ18" s="268">
        <f t="shared" si="6"/>
        <v>80</v>
      </c>
      <c r="AK18" s="268">
        <f t="shared" si="7"/>
        <v>75</v>
      </c>
      <c r="AL18" s="268" t="str">
        <f t="shared" si="8"/>
        <v/>
      </c>
      <c r="AM18" s="268" t="str">
        <f t="shared" si="9"/>
        <v/>
      </c>
      <c r="AN18" s="268" t="str">
        <f t="shared" si="10"/>
        <v/>
      </c>
      <c r="AO18" s="268" t="str">
        <f t="shared" si="11"/>
        <v/>
      </c>
      <c r="AP18" s="268" t="str">
        <f t="shared" si="12"/>
        <v/>
      </c>
      <c r="AQ18" s="268" t="str">
        <f t="shared" si="13"/>
        <v/>
      </c>
      <c r="AR18" s="269" t="str">
        <f t="shared" si="14"/>
        <v/>
      </c>
      <c r="AS18" s="261">
        <f t="shared" si="20"/>
        <v>77.166666666666671</v>
      </c>
      <c r="AT18" s="7"/>
      <c r="AU18" s="154">
        <f t="shared" si="15"/>
        <v>80</v>
      </c>
      <c r="AV18" s="154" t="str">
        <f t="shared" si="16"/>
        <v xml:space="preserve">WIJAYA sangat menguasai dalam menyebutkan  asmaulhusna Ar-Rahman dan Ar-Rahim beserta artinya dan peran Muhammad saw. sebagai rasul serta membuat karya berupa kaligrafi asmaulhusna Ar-Rahman dan Ar-Rahim beserta artinya </v>
      </c>
      <c r="AW18" s="154">
        <f t="shared" si="17"/>
        <v>75</v>
      </c>
      <c r="AX18" s="154" t="str">
        <f t="shared" si="18"/>
        <v xml:space="preserve">WIJAYA perlu bimbingan dalam menyebutkan arti terima kasih kepada manusia dan arti disiplin serta dapat membunyikan tepuk kasih sayang dan disiplin sehingga dapat menumbuhkan sikap kasih sayang dan disiplin. </v>
      </c>
      <c r="AY18" s="423" t="str">
        <f t="shared" si="19"/>
        <v>1</v>
      </c>
    </row>
    <row r="19" spans="1:51" ht="16.5" x14ac:dyDescent="0.3">
      <c r="A19" s="3"/>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74" t="str">
        <f t="shared" si="5"/>
        <v/>
      </c>
      <c r="AJ19" s="268" t="str">
        <f t="shared" si="6"/>
        <v/>
      </c>
      <c r="AK19" s="268" t="str">
        <f t="shared" si="7"/>
        <v/>
      </c>
      <c r="AL19" s="268" t="str">
        <f t="shared" si="8"/>
        <v/>
      </c>
      <c r="AM19" s="268" t="str">
        <f t="shared" si="9"/>
        <v/>
      </c>
      <c r="AN19" s="268" t="str">
        <f t="shared" si="10"/>
        <v/>
      </c>
      <c r="AO19" s="268" t="str">
        <f t="shared" si="11"/>
        <v/>
      </c>
      <c r="AP19" s="268" t="str">
        <f t="shared" si="12"/>
        <v/>
      </c>
      <c r="AQ19" s="268" t="str">
        <f t="shared" si="13"/>
        <v/>
      </c>
      <c r="AR19" s="269" t="str">
        <f t="shared" si="14"/>
        <v/>
      </c>
      <c r="AS19" s="261" t="str">
        <f t="shared" si="20"/>
        <v/>
      </c>
      <c r="AT19" s="7"/>
      <c r="AU19" s="154">
        <f t="shared" si="15"/>
        <v>0</v>
      </c>
      <c r="AV19" s="154" t="str">
        <f t="shared" si="16"/>
        <v/>
      </c>
      <c r="AW19" s="154">
        <f t="shared" si="17"/>
        <v>0</v>
      </c>
      <c r="AX19" s="154" t="str">
        <f t="shared" si="18"/>
        <v/>
      </c>
      <c r="AY19" s="423" t="str">
        <f t="shared" si="19"/>
        <v/>
      </c>
    </row>
    <row r="20" spans="1:51" ht="16.5" x14ac:dyDescent="0.3">
      <c r="A20" s="3"/>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74" t="str">
        <f t="shared" si="5"/>
        <v/>
      </c>
      <c r="AJ20" s="268" t="str">
        <f t="shared" si="6"/>
        <v/>
      </c>
      <c r="AK20" s="268" t="str">
        <f t="shared" si="7"/>
        <v/>
      </c>
      <c r="AL20" s="268" t="str">
        <f t="shared" si="8"/>
        <v/>
      </c>
      <c r="AM20" s="268" t="str">
        <f t="shared" si="9"/>
        <v/>
      </c>
      <c r="AN20" s="268" t="str">
        <f t="shared" si="10"/>
        <v/>
      </c>
      <c r="AO20" s="268" t="str">
        <f t="shared" si="11"/>
        <v/>
      </c>
      <c r="AP20" s="268" t="str">
        <f t="shared" si="12"/>
        <v/>
      </c>
      <c r="AQ20" s="268" t="str">
        <f t="shared" si="13"/>
        <v/>
      </c>
      <c r="AR20" s="269" t="str">
        <f t="shared" si="14"/>
        <v/>
      </c>
      <c r="AS20" s="261" t="str">
        <f t="shared" si="20"/>
        <v/>
      </c>
      <c r="AT20" s="7"/>
      <c r="AU20" s="154">
        <f t="shared" si="15"/>
        <v>0</v>
      </c>
      <c r="AV20" s="154" t="str">
        <f t="shared" si="16"/>
        <v/>
      </c>
      <c r="AW20" s="154">
        <f t="shared" si="17"/>
        <v>0</v>
      </c>
      <c r="AX20" s="154" t="str">
        <f t="shared" si="18"/>
        <v/>
      </c>
      <c r="AY20" s="423" t="str">
        <f t="shared" si="19"/>
        <v/>
      </c>
    </row>
    <row r="21" spans="1:51" ht="16.5" x14ac:dyDescent="0.3">
      <c r="A21" s="3"/>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74" t="str">
        <f t="shared" si="5"/>
        <v/>
      </c>
      <c r="AJ21" s="268" t="str">
        <f t="shared" si="6"/>
        <v/>
      </c>
      <c r="AK21" s="268" t="str">
        <f t="shared" si="7"/>
        <v/>
      </c>
      <c r="AL21" s="268" t="str">
        <f t="shared" si="8"/>
        <v/>
      </c>
      <c r="AM21" s="268" t="str">
        <f t="shared" si="9"/>
        <v/>
      </c>
      <c r="AN21" s="268" t="str">
        <f t="shared" si="10"/>
        <v/>
      </c>
      <c r="AO21" s="268" t="str">
        <f t="shared" si="11"/>
        <v/>
      </c>
      <c r="AP21" s="268" t="str">
        <f t="shared" si="12"/>
        <v/>
      </c>
      <c r="AQ21" s="268" t="str">
        <f t="shared" si="13"/>
        <v/>
      </c>
      <c r="AR21" s="269" t="str">
        <f t="shared" si="14"/>
        <v/>
      </c>
      <c r="AS21" s="261" t="str">
        <f t="shared" si="20"/>
        <v/>
      </c>
      <c r="AT21" s="7"/>
      <c r="AU21" s="154">
        <f t="shared" si="15"/>
        <v>0</v>
      </c>
      <c r="AV21" s="154" t="str">
        <f t="shared" si="16"/>
        <v/>
      </c>
      <c r="AW21" s="154">
        <f t="shared" si="17"/>
        <v>0</v>
      </c>
      <c r="AX21" s="154" t="str">
        <f t="shared" si="18"/>
        <v/>
      </c>
      <c r="AY21" s="423" t="str">
        <f t="shared" si="19"/>
        <v/>
      </c>
    </row>
    <row r="22" spans="1:51" ht="16.5" x14ac:dyDescent="0.3">
      <c r="A22" s="3"/>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74" t="str">
        <f t="shared" si="5"/>
        <v/>
      </c>
      <c r="AJ22" s="268" t="str">
        <f t="shared" si="6"/>
        <v/>
      </c>
      <c r="AK22" s="268" t="str">
        <f t="shared" si="7"/>
        <v/>
      </c>
      <c r="AL22" s="268" t="str">
        <f t="shared" si="8"/>
        <v/>
      </c>
      <c r="AM22" s="268" t="str">
        <f t="shared" si="9"/>
        <v/>
      </c>
      <c r="AN22" s="268" t="str">
        <f t="shared" si="10"/>
        <v/>
      </c>
      <c r="AO22" s="268" t="str">
        <f t="shared" si="11"/>
        <v/>
      </c>
      <c r="AP22" s="268" t="str">
        <f t="shared" si="12"/>
        <v/>
      </c>
      <c r="AQ22" s="268" t="str">
        <f t="shared" si="13"/>
        <v/>
      </c>
      <c r="AR22" s="269" t="str">
        <f t="shared" si="14"/>
        <v/>
      </c>
      <c r="AS22" s="261" t="str">
        <f t="shared" si="20"/>
        <v/>
      </c>
      <c r="AT22" s="7"/>
      <c r="AU22" s="154">
        <f t="shared" si="15"/>
        <v>0</v>
      </c>
      <c r="AV22" s="154" t="str">
        <f t="shared" si="16"/>
        <v/>
      </c>
      <c r="AW22" s="154">
        <f t="shared" si="17"/>
        <v>0</v>
      </c>
      <c r="AX22" s="154" t="str">
        <f t="shared" si="18"/>
        <v/>
      </c>
      <c r="AY22" s="423" t="str">
        <f t="shared" si="19"/>
        <v/>
      </c>
    </row>
    <row r="23" spans="1:51" ht="16.5" x14ac:dyDescent="0.3">
      <c r="A23" s="3"/>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74" t="str">
        <f t="shared" si="5"/>
        <v/>
      </c>
      <c r="AJ23" s="268" t="str">
        <f t="shared" si="6"/>
        <v/>
      </c>
      <c r="AK23" s="268" t="str">
        <f t="shared" si="7"/>
        <v/>
      </c>
      <c r="AL23" s="268" t="str">
        <f t="shared" si="8"/>
        <v/>
      </c>
      <c r="AM23" s="268" t="str">
        <f t="shared" si="9"/>
        <v/>
      </c>
      <c r="AN23" s="268" t="str">
        <f t="shared" si="10"/>
        <v/>
      </c>
      <c r="AO23" s="268" t="str">
        <f t="shared" si="11"/>
        <v/>
      </c>
      <c r="AP23" s="268" t="str">
        <f t="shared" si="12"/>
        <v/>
      </c>
      <c r="AQ23" s="268" t="str">
        <f t="shared" si="13"/>
        <v/>
      </c>
      <c r="AR23" s="269" t="str">
        <f t="shared" si="14"/>
        <v/>
      </c>
      <c r="AS23" s="261" t="str">
        <f t="shared" si="20"/>
        <v/>
      </c>
      <c r="AT23" s="7"/>
      <c r="AU23" s="154">
        <f t="shared" si="15"/>
        <v>0</v>
      </c>
      <c r="AV23" s="154" t="str">
        <f t="shared" si="16"/>
        <v/>
      </c>
      <c r="AW23" s="154">
        <f t="shared" si="17"/>
        <v>0</v>
      </c>
      <c r="AX23" s="154" t="str">
        <f t="shared" si="18"/>
        <v/>
      </c>
      <c r="AY23" s="423" t="str">
        <f t="shared" si="19"/>
        <v/>
      </c>
    </row>
    <row r="24" spans="1:51" ht="16.5" x14ac:dyDescent="0.3">
      <c r="A24" s="3"/>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74" t="str">
        <f t="shared" si="5"/>
        <v/>
      </c>
      <c r="AJ24" s="268" t="str">
        <f t="shared" si="6"/>
        <v/>
      </c>
      <c r="AK24" s="268" t="str">
        <f t="shared" si="7"/>
        <v/>
      </c>
      <c r="AL24" s="268" t="str">
        <f t="shared" si="8"/>
        <v/>
      </c>
      <c r="AM24" s="268" t="str">
        <f t="shared" si="9"/>
        <v/>
      </c>
      <c r="AN24" s="268" t="str">
        <f t="shared" si="10"/>
        <v/>
      </c>
      <c r="AO24" s="268" t="str">
        <f t="shared" si="11"/>
        <v/>
      </c>
      <c r="AP24" s="268" t="str">
        <f t="shared" si="12"/>
        <v/>
      </c>
      <c r="AQ24" s="268" t="str">
        <f t="shared" si="13"/>
        <v/>
      </c>
      <c r="AR24" s="269" t="str">
        <f t="shared" si="14"/>
        <v/>
      </c>
      <c r="AS24" s="261" t="str">
        <f t="shared" si="20"/>
        <v/>
      </c>
      <c r="AT24" s="7"/>
      <c r="AU24" s="154">
        <f t="shared" si="15"/>
        <v>0</v>
      </c>
      <c r="AV24" s="154" t="str">
        <f t="shared" si="16"/>
        <v/>
      </c>
      <c r="AW24" s="154">
        <f t="shared" si="17"/>
        <v>0</v>
      </c>
      <c r="AX24" s="154" t="str">
        <f t="shared" si="18"/>
        <v/>
      </c>
      <c r="AY24" s="423" t="str">
        <f t="shared" si="19"/>
        <v/>
      </c>
    </row>
    <row r="25" spans="1:51" ht="16.5" x14ac:dyDescent="0.3">
      <c r="A25" s="3"/>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74" t="str">
        <f t="shared" si="5"/>
        <v/>
      </c>
      <c r="AJ25" s="268" t="str">
        <f t="shared" si="6"/>
        <v/>
      </c>
      <c r="AK25" s="268" t="str">
        <f t="shared" si="7"/>
        <v/>
      </c>
      <c r="AL25" s="268" t="str">
        <f t="shared" si="8"/>
        <v/>
      </c>
      <c r="AM25" s="268" t="str">
        <f t="shared" si="9"/>
        <v/>
      </c>
      <c r="AN25" s="268" t="str">
        <f t="shared" si="10"/>
        <v/>
      </c>
      <c r="AO25" s="268" t="str">
        <f t="shared" si="11"/>
        <v/>
      </c>
      <c r="AP25" s="268" t="str">
        <f t="shared" si="12"/>
        <v/>
      </c>
      <c r="AQ25" s="268" t="str">
        <f t="shared" si="13"/>
        <v/>
      </c>
      <c r="AR25" s="269" t="str">
        <f t="shared" si="14"/>
        <v/>
      </c>
      <c r="AS25" s="261" t="str">
        <f t="shared" si="20"/>
        <v/>
      </c>
      <c r="AT25" s="7"/>
      <c r="AU25" s="154">
        <f t="shared" si="15"/>
        <v>0</v>
      </c>
      <c r="AV25" s="154" t="str">
        <f t="shared" si="16"/>
        <v/>
      </c>
      <c r="AW25" s="154">
        <f t="shared" si="17"/>
        <v>0</v>
      </c>
      <c r="AX25" s="154" t="str">
        <f t="shared" si="18"/>
        <v/>
      </c>
      <c r="AY25" s="423" t="str">
        <f t="shared" si="19"/>
        <v/>
      </c>
    </row>
    <row r="26" spans="1:51" ht="16.5" x14ac:dyDescent="0.3">
      <c r="A26" s="3"/>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74" t="str">
        <f t="shared" si="5"/>
        <v/>
      </c>
      <c r="AJ26" s="268" t="str">
        <f t="shared" si="6"/>
        <v/>
      </c>
      <c r="AK26" s="268" t="str">
        <f t="shared" si="7"/>
        <v/>
      </c>
      <c r="AL26" s="268" t="str">
        <f t="shared" si="8"/>
        <v/>
      </c>
      <c r="AM26" s="268" t="str">
        <f t="shared" si="9"/>
        <v/>
      </c>
      <c r="AN26" s="268" t="str">
        <f t="shared" si="10"/>
        <v/>
      </c>
      <c r="AO26" s="268" t="str">
        <f t="shared" si="11"/>
        <v/>
      </c>
      <c r="AP26" s="268" t="str">
        <f t="shared" si="12"/>
        <v/>
      </c>
      <c r="AQ26" s="268" t="str">
        <f t="shared" si="13"/>
        <v/>
      </c>
      <c r="AR26" s="269" t="str">
        <f t="shared" si="14"/>
        <v/>
      </c>
      <c r="AS26" s="261" t="str">
        <f t="shared" si="20"/>
        <v/>
      </c>
      <c r="AT26" s="7"/>
      <c r="AU26" s="154">
        <f t="shared" si="15"/>
        <v>0</v>
      </c>
      <c r="AV26" s="154" t="str">
        <f t="shared" si="16"/>
        <v/>
      </c>
      <c r="AW26" s="154">
        <f t="shared" si="17"/>
        <v>0</v>
      </c>
      <c r="AX26" s="154" t="str">
        <f t="shared" si="18"/>
        <v/>
      </c>
      <c r="AY26" s="423" t="str">
        <f t="shared" si="19"/>
        <v/>
      </c>
    </row>
    <row r="27" spans="1:51" ht="16.5" x14ac:dyDescent="0.3">
      <c r="A27" s="3"/>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74" t="str">
        <f t="shared" si="5"/>
        <v/>
      </c>
      <c r="AJ27" s="268" t="str">
        <f t="shared" si="6"/>
        <v/>
      </c>
      <c r="AK27" s="268" t="str">
        <f t="shared" si="7"/>
        <v/>
      </c>
      <c r="AL27" s="268" t="str">
        <f t="shared" si="8"/>
        <v/>
      </c>
      <c r="AM27" s="268" t="str">
        <f t="shared" si="9"/>
        <v/>
      </c>
      <c r="AN27" s="268" t="str">
        <f t="shared" si="10"/>
        <v/>
      </c>
      <c r="AO27" s="268" t="str">
        <f t="shared" si="11"/>
        <v/>
      </c>
      <c r="AP27" s="268" t="str">
        <f t="shared" si="12"/>
        <v/>
      </c>
      <c r="AQ27" s="268" t="str">
        <f t="shared" si="13"/>
        <v/>
      </c>
      <c r="AR27" s="269" t="str">
        <f t="shared" si="14"/>
        <v/>
      </c>
      <c r="AS27" s="261" t="str">
        <f t="shared" si="20"/>
        <v/>
      </c>
      <c r="AT27" s="7"/>
      <c r="AU27" s="154">
        <f t="shared" si="15"/>
        <v>0</v>
      </c>
      <c r="AV27" s="154" t="str">
        <f t="shared" si="16"/>
        <v/>
      </c>
      <c r="AW27" s="154">
        <f t="shared" si="17"/>
        <v>0</v>
      </c>
      <c r="AX27" s="154" t="str">
        <f t="shared" si="18"/>
        <v/>
      </c>
      <c r="AY27" s="423" t="str">
        <f t="shared" si="19"/>
        <v/>
      </c>
    </row>
    <row r="28" spans="1:51" ht="16.5" x14ac:dyDescent="0.3">
      <c r="A28" s="3"/>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74" t="str">
        <f t="shared" si="5"/>
        <v/>
      </c>
      <c r="AJ28" s="268" t="str">
        <f t="shared" si="6"/>
        <v/>
      </c>
      <c r="AK28" s="268" t="str">
        <f t="shared" si="7"/>
        <v/>
      </c>
      <c r="AL28" s="268" t="str">
        <f t="shared" si="8"/>
        <v/>
      </c>
      <c r="AM28" s="268" t="str">
        <f t="shared" si="9"/>
        <v/>
      </c>
      <c r="AN28" s="268" t="str">
        <f t="shared" si="10"/>
        <v/>
      </c>
      <c r="AO28" s="268" t="str">
        <f t="shared" si="11"/>
        <v/>
      </c>
      <c r="AP28" s="268" t="str">
        <f t="shared" si="12"/>
        <v/>
      </c>
      <c r="AQ28" s="268" t="str">
        <f t="shared" si="13"/>
        <v/>
      </c>
      <c r="AR28" s="269" t="str">
        <f t="shared" si="14"/>
        <v/>
      </c>
      <c r="AS28" s="261" t="str">
        <f t="shared" si="20"/>
        <v/>
      </c>
      <c r="AT28" s="7"/>
      <c r="AU28" s="154">
        <f t="shared" si="15"/>
        <v>0</v>
      </c>
      <c r="AV28" s="154" t="str">
        <f t="shared" si="16"/>
        <v/>
      </c>
      <c r="AW28" s="154">
        <f t="shared" si="17"/>
        <v>0</v>
      </c>
      <c r="AX28" s="154" t="str">
        <f t="shared" si="18"/>
        <v/>
      </c>
      <c r="AY28" s="423" t="str">
        <f t="shared" si="19"/>
        <v/>
      </c>
    </row>
    <row r="29" spans="1:51" ht="16.5" x14ac:dyDescent="0.3">
      <c r="A29" s="3"/>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74" t="str">
        <f t="shared" si="5"/>
        <v/>
      </c>
      <c r="AJ29" s="268" t="str">
        <f t="shared" si="6"/>
        <v/>
      </c>
      <c r="AK29" s="268" t="str">
        <f t="shared" si="7"/>
        <v/>
      </c>
      <c r="AL29" s="268" t="str">
        <f t="shared" si="8"/>
        <v/>
      </c>
      <c r="AM29" s="268" t="str">
        <f t="shared" si="9"/>
        <v/>
      </c>
      <c r="AN29" s="268" t="str">
        <f t="shared" si="10"/>
        <v/>
      </c>
      <c r="AO29" s="268" t="str">
        <f t="shared" si="11"/>
        <v/>
      </c>
      <c r="AP29" s="268" t="str">
        <f t="shared" si="12"/>
        <v/>
      </c>
      <c r="AQ29" s="268" t="str">
        <f t="shared" si="13"/>
        <v/>
      </c>
      <c r="AR29" s="269" t="str">
        <f t="shared" si="14"/>
        <v/>
      </c>
      <c r="AS29" s="261" t="str">
        <f t="shared" si="20"/>
        <v/>
      </c>
      <c r="AT29" s="7"/>
      <c r="AU29" s="154">
        <f t="shared" si="15"/>
        <v>0</v>
      </c>
      <c r="AV29" s="154" t="str">
        <f t="shared" si="16"/>
        <v/>
      </c>
      <c r="AW29" s="154">
        <f t="shared" si="17"/>
        <v>0</v>
      </c>
      <c r="AX29" s="154" t="str">
        <f t="shared" si="18"/>
        <v/>
      </c>
      <c r="AY29" s="423" t="str">
        <f t="shared" si="19"/>
        <v/>
      </c>
    </row>
    <row r="30" spans="1:51" ht="16.5" x14ac:dyDescent="0.3">
      <c r="A30" s="3"/>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74" t="str">
        <f t="shared" si="5"/>
        <v/>
      </c>
      <c r="AJ30" s="268" t="str">
        <f t="shared" si="6"/>
        <v/>
      </c>
      <c r="AK30" s="268" t="str">
        <f t="shared" si="7"/>
        <v/>
      </c>
      <c r="AL30" s="268" t="str">
        <f t="shared" si="8"/>
        <v/>
      </c>
      <c r="AM30" s="268" t="str">
        <f t="shared" si="9"/>
        <v/>
      </c>
      <c r="AN30" s="268" t="str">
        <f t="shared" si="10"/>
        <v/>
      </c>
      <c r="AO30" s="268" t="str">
        <f t="shared" si="11"/>
        <v/>
      </c>
      <c r="AP30" s="268" t="str">
        <f t="shared" si="12"/>
        <v/>
      </c>
      <c r="AQ30" s="268" t="str">
        <f t="shared" si="13"/>
        <v/>
      </c>
      <c r="AR30" s="269" t="str">
        <f t="shared" si="14"/>
        <v/>
      </c>
      <c r="AS30" s="261" t="str">
        <f t="shared" si="20"/>
        <v/>
      </c>
      <c r="AT30" s="7"/>
      <c r="AU30" s="154">
        <f t="shared" si="15"/>
        <v>0</v>
      </c>
      <c r="AV30" s="154" t="str">
        <f t="shared" si="16"/>
        <v/>
      </c>
      <c r="AW30" s="154">
        <f t="shared" si="17"/>
        <v>0</v>
      </c>
      <c r="AX30" s="154" t="str">
        <f t="shared" si="18"/>
        <v/>
      </c>
      <c r="AY30" s="423" t="str">
        <f t="shared" si="19"/>
        <v/>
      </c>
    </row>
    <row r="31" spans="1:51" ht="16.5" x14ac:dyDescent="0.3">
      <c r="A31" s="3"/>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74" t="str">
        <f t="shared" si="5"/>
        <v/>
      </c>
      <c r="AJ31" s="268" t="str">
        <f t="shared" si="6"/>
        <v/>
      </c>
      <c r="AK31" s="268" t="str">
        <f t="shared" si="7"/>
        <v/>
      </c>
      <c r="AL31" s="268" t="str">
        <f t="shared" si="8"/>
        <v/>
      </c>
      <c r="AM31" s="268" t="str">
        <f t="shared" si="9"/>
        <v/>
      </c>
      <c r="AN31" s="268" t="str">
        <f t="shared" si="10"/>
        <v/>
      </c>
      <c r="AO31" s="268" t="str">
        <f t="shared" si="11"/>
        <v/>
      </c>
      <c r="AP31" s="268" t="str">
        <f t="shared" si="12"/>
        <v/>
      </c>
      <c r="AQ31" s="268" t="str">
        <f t="shared" si="13"/>
        <v/>
      </c>
      <c r="AR31" s="269" t="str">
        <f t="shared" si="14"/>
        <v/>
      </c>
      <c r="AS31" s="261" t="str">
        <f t="shared" si="20"/>
        <v/>
      </c>
      <c r="AT31" s="7"/>
      <c r="AU31" s="154">
        <f t="shared" si="15"/>
        <v>0</v>
      </c>
      <c r="AV31" s="154" t="str">
        <f t="shared" si="16"/>
        <v/>
      </c>
      <c r="AW31" s="154">
        <f t="shared" si="17"/>
        <v>0</v>
      </c>
      <c r="AX31" s="154" t="str">
        <f t="shared" si="18"/>
        <v/>
      </c>
      <c r="AY31" s="423" t="str">
        <f t="shared" si="19"/>
        <v/>
      </c>
    </row>
    <row r="32" spans="1:51" ht="16.5" x14ac:dyDescent="0.3">
      <c r="A32" s="3"/>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74" t="str">
        <f t="shared" si="5"/>
        <v/>
      </c>
      <c r="AJ32" s="268" t="str">
        <f t="shared" si="6"/>
        <v/>
      </c>
      <c r="AK32" s="268" t="str">
        <f t="shared" si="7"/>
        <v/>
      </c>
      <c r="AL32" s="268" t="str">
        <f t="shared" si="8"/>
        <v/>
      </c>
      <c r="AM32" s="268" t="str">
        <f t="shared" si="9"/>
        <v/>
      </c>
      <c r="AN32" s="268" t="str">
        <f t="shared" si="10"/>
        <v/>
      </c>
      <c r="AO32" s="268" t="str">
        <f t="shared" si="11"/>
        <v/>
      </c>
      <c r="AP32" s="268" t="str">
        <f t="shared" si="12"/>
        <v/>
      </c>
      <c r="AQ32" s="268" t="str">
        <f t="shared" si="13"/>
        <v/>
      </c>
      <c r="AR32" s="269" t="str">
        <f t="shared" si="14"/>
        <v/>
      </c>
      <c r="AS32" s="261" t="str">
        <f t="shared" si="20"/>
        <v/>
      </c>
      <c r="AT32" s="7"/>
      <c r="AU32" s="154">
        <f t="shared" si="15"/>
        <v>0</v>
      </c>
      <c r="AV32" s="154" t="str">
        <f t="shared" si="16"/>
        <v/>
      </c>
      <c r="AW32" s="154">
        <f t="shared" si="17"/>
        <v>0</v>
      </c>
      <c r="AX32" s="154" t="str">
        <f t="shared" si="18"/>
        <v/>
      </c>
      <c r="AY32" s="423" t="str">
        <f t="shared" si="19"/>
        <v/>
      </c>
    </row>
    <row r="33" spans="1:51" ht="16.5" x14ac:dyDescent="0.3">
      <c r="A33" s="3"/>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74" t="str">
        <f t="shared" si="5"/>
        <v/>
      </c>
      <c r="AJ33" s="268" t="str">
        <f t="shared" si="6"/>
        <v/>
      </c>
      <c r="AK33" s="268" t="str">
        <f t="shared" si="7"/>
        <v/>
      </c>
      <c r="AL33" s="268" t="str">
        <f t="shared" si="8"/>
        <v/>
      </c>
      <c r="AM33" s="268" t="str">
        <f t="shared" si="9"/>
        <v/>
      </c>
      <c r="AN33" s="268" t="str">
        <f t="shared" si="10"/>
        <v/>
      </c>
      <c r="AO33" s="268" t="str">
        <f t="shared" si="11"/>
        <v/>
      </c>
      <c r="AP33" s="268" t="str">
        <f t="shared" si="12"/>
        <v/>
      </c>
      <c r="AQ33" s="268" t="str">
        <f t="shared" si="13"/>
        <v/>
      </c>
      <c r="AR33" s="269" t="str">
        <f t="shared" si="14"/>
        <v/>
      </c>
      <c r="AS33" s="261" t="str">
        <f t="shared" si="20"/>
        <v/>
      </c>
      <c r="AT33" s="7"/>
      <c r="AU33" s="154">
        <f t="shared" si="15"/>
        <v>0</v>
      </c>
      <c r="AV33" s="154" t="str">
        <f t="shared" si="16"/>
        <v/>
      </c>
      <c r="AW33" s="154">
        <f t="shared" si="17"/>
        <v>0</v>
      </c>
      <c r="AX33" s="154" t="str">
        <f t="shared" si="18"/>
        <v/>
      </c>
      <c r="AY33" s="423" t="str">
        <f t="shared" si="19"/>
        <v/>
      </c>
    </row>
    <row r="34" spans="1:51" ht="16.5" x14ac:dyDescent="0.3">
      <c r="A34" s="3"/>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74" t="str">
        <f t="shared" si="5"/>
        <v/>
      </c>
      <c r="AJ34" s="268" t="str">
        <f t="shared" si="6"/>
        <v/>
      </c>
      <c r="AK34" s="268" t="str">
        <f t="shared" si="7"/>
        <v/>
      </c>
      <c r="AL34" s="268" t="str">
        <f t="shared" si="8"/>
        <v/>
      </c>
      <c r="AM34" s="268" t="str">
        <f t="shared" si="9"/>
        <v/>
      </c>
      <c r="AN34" s="268" t="str">
        <f t="shared" si="10"/>
        <v/>
      </c>
      <c r="AO34" s="268" t="str">
        <f t="shared" si="11"/>
        <v/>
      </c>
      <c r="AP34" s="268" t="str">
        <f t="shared" si="12"/>
        <v/>
      </c>
      <c r="AQ34" s="268" t="str">
        <f t="shared" si="13"/>
        <v/>
      </c>
      <c r="AR34" s="269" t="str">
        <f t="shared" si="14"/>
        <v/>
      </c>
      <c r="AS34" s="261" t="str">
        <f t="shared" si="20"/>
        <v/>
      </c>
      <c r="AT34" s="7"/>
      <c r="AU34" s="154">
        <f t="shared" si="15"/>
        <v>0</v>
      </c>
      <c r="AV34" s="154" t="str">
        <f t="shared" si="16"/>
        <v/>
      </c>
      <c r="AW34" s="154">
        <f t="shared" si="17"/>
        <v>0</v>
      </c>
      <c r="AX34" s="154" t="str">
        <f t="shared" si="18"/>
        <v/>
      </c>
      <c r="AY34" s="423" t="str">
        <f t="shared" si="19"/>
        <v/>
      </c>
    </row>
    <row r="35" spans="1:51" ht="16.5" x14ac:dyDescent="0.3">
      <c r="A35" s="3"/>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74" t="str">
        <f t="shared" si="5"/>
        <v/>
      </c>
      <c r="AJ35" s="268" t="str">
        <f t="shared" si="6"/>
        <v/>
      </c>
      <c r="AK35" s="268" t="str">
        <f t="shared" si="7"/>
        <v/>
      </c>
      <c r="AL35" s="268" t="str">
        <f t="shared" si="8"/>
        <v/>
      </c>
      <c r="AM35" s="268" t="str">
        <f t="shared" si="9"/>
        <v/>
      </c>
      <c r="AN35" s="268" t="str">
        <f t="shared" si="10"/>
        <v/>
      </c>
      <c r="AO35" s="268" t="str">
        <f t="shared" si="11"/>
        <v/>
      </c>
      <c r="AP35" s="268" t="str">
        <f t="shared" si="12"/>
        <v/>
      </c>
      <c r="AQ35" s="268" t="str">
        <f t="shared" si="13"/>
        <v/>
      </c>
      <c r="AR35" s="269" t="str">
        <f t="shared" si="14"/>
        <v/>
      </c>
      <c r="AS35" s="261" t="str">
        <f t="shared" si="20"/>
        <v/>
      </c>
      <c r="AT35" s="7"/>
      <c r="AU35" s="154">
        <f t="shared" si="15"/>
        <v>0</v>
      </c>
      <c r="AV35" s="154" t="str">
        <f t="shared" si="16"/>
        <v/>
      </c>
      <c r="AW35" s="154">
        <f t="shared" si="17"/>
        <v>0</v>
      </c>
      <c r="AX35" s="154" t="str">
        <f t="shared" si="18"/>
        <v/>
      </c>
      <c r="AY35" s="423" t="str">
        <f t="shared" si="19"/>
        <v/>
      </c>
    </row>
    <row r="36" spans="1:51" ht="16.5" x14ac:dyDescent="0.3">
      <c r="A36" s="3"/>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74" t="str">
        <f t="shared" si="5"/>
        <v/>
      </c>
      <c r="AJ36" s="268" t="str">
        <f t="shared" si="6"/>
        <v/>
      </c>
      <c r="AK36" s="268" t="str">
        <f t="shared" si="7"/>
        <v/>
      </c>
      <c r="AL36" s="268" t="str">
        <f t="shared" si="8"/>
        <v/>
      </c>
      <c r="AM36" s="268" t="str">
        <f t="shared" si="9"/>
        <v/>
      </c>
      <c r="AN36" s="268" t="str">
        <f t="shared" si="10"/>
        <v/>
      </c>
      <c r="AO36" s="268" t="str">
        <f t="shared" si="11"/>
        <v/>
      </c>
      <c r="AP36" s="268" t="str">
        <f t="shared" si="12"/>
        <v/>
      </c>
      <c r="AQ36" s="268" t="str">
        <f t="shared" si="13"/>
        <v/>
      </c>
      <c r="AR36" s="269" t="str">
        <f t="shared" si="14"/>
        <v/>
      </c>
      <c r="AS36" s="261" t="str">
        <f t="shared" si="20"/>
        <v/>
      </c>
      <c r="AT36" s="7"/>
      <c r="AU36" s="154">
        <f t="shared" si="15"/>
        <v>0</v>
      </c>
      <c r="AV36" s="154" t="str">
        <f t="shared" si="16"/>
        <v/>
      </c>
      <c r="AW36" s="154">
        <f t="shared" si="17"/>
        <v>0</v>
      </c>
      <c r="AX36" s="154" t="str">
        <f t="shared" si="18"/>
        <v/>
      </c>
      <c r="AY36" s="423" t="str">
        <f t="shared" si="19"/>
        <v/>
      </c>
    </row>
    <row r="37" spans="1:51" ht="16.5" x14ac:dyDescent="0.3">
      <c r="A37" s="3"/>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74" t="str">
        <f t="shared" si="5"/>
        <v/>
      </c>
      <c r="AJ37" s="268" t="str">
        <f t="shared" si="6"/>
        <v/>
      </c>
      <c r="AK37" s="268" t="str">
        <f t="shared" si="7"/>
        <v/>
      </c>
      <c r="AL37" s="268" t="str">
        <f t="shared" si="8"/>
        <v/>
      </c>
      <c r="AM37" s="268" t="str">
        <f t="shared" si="9"/>
        <v/>
      </c>
      <c r="AN37" s="268" t="str">
        <f t="shared" si="10"/>
        <v/>
      </c>
      <c r="AO37" s="268" t="str">
        <f t="shared" si="11"/>
        <v/>
      </c>
      <c r="AP37" s="268" t="str">
        <f t="shared" si="12"/>
        <v/>
      </c>
      <c r="AQ37" s="268" t="str">
        <f t="shared" si="13"/>
        <v/>
      </c>
      <c r="AR37" s="269" t="str">
        <f t="shared" si="14"/>
        <v/>
      </c>
      <c r="AS37" s="261" t="str">
        <f t="shared" si="20"/>
        <v/>
      </c>
      <c r="AT37" s="7"/>
      <c r="AU37" s="154">
        <f t="shared" si="15"/>
        <v>0</v>
      </c>
      <c r="AV37" s="154" t="str">
        <f t="shared" si="16"/>
        <v/>
      </c>
      <c r="AW37" s="154">
        <f t="shared" si="17"/>
        <v>0</v>
      </c>
      <c r="AX37" s="154" t="str">
        <f t="shared" si="18"/>
        <v/>
      </c>
      <c r="AY37" s="423" t="str">
        <f t="shared" si="19"/>
        <v/>
      </c>
    </row>
    <row r="38" spans="1:51" ht="16.5" x14ac:dyDescent="0.3">
      <c r="A38" s="3"/>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74" t="str">
        <f t="shared" si="5"/>
        <v/>
      </c>
      <c r="AJ38" s="268" t="str">
        <f t="shared" si="6"/>
        <v/>
      </c>
      <c r="AK38" s="268" t="str">
        <f t="shared" si="7"/>
        <v/>
      </c>
      <c r="AL38" s="268" t="str">
        <f t="shared" si="8"/>
        <v/>
      </c>
      <c r="AM38" s="268" t="str">
        <f t="shared" si="9"/>
        <v/>
      </c>
      <c r="AN38" s="268" t="str">
        <f t="shared" si="10"/>
        <v/>
      </c>
      <c r="AO38" s="268" t="str">
        <f t="shared" si="11"/>
        <v/>
      </c>
      <c r="AP38" s="268" t="str">
        <f t="shared" si="12"/>
        <v/>
      </c>
      <c r="AQ38" s="268" t="str">
        <f t="shared" si="13"/>
        <v/>
      </c>
      <c r="AR38" s="269" t="str">
        <f t="shared" si="14"/>
        <v/>
      </c>
      <c r="AS38" s="261" t="str">
        <f t="shared" si="20"/>
        <v/>
      </c>
      <c r="AT38" s="7"/>
      <c r="AU38" s="154">
        <f t="shared" si="15"/>
        <v>0</v>
      </c>
      <c r="AV38" s="154" t="str">
        <f t="shared" si="16"/>
        <v/>
      </c>
      <c r="AW38" s="154">
        <f t="shared" si="17"/>
        <v>0</v>
      </c>
      <c r="AX38" s="154" t="str">
        <f t="shared" si="18"/>
        <v/>
      </c>
      <c r="AY38" s="423" t="str">
        <f t="shared" si="19"/>
        <v/>
      </c>
    </row>
    <row r="39" spans="1:51" ht="16.5" x14ac:dyDescent="0.3">
      <c r="A39" s="3"/>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74" t="str">
        <f t="shared" si="5"/>
        <v/>
      </c>
      <c r="AJ39" s="268" t="str">
        <f t="shared" si="6"/>
        <v/>
      </c>
      <c r="AK39" s="268" t="str">
        <f t="shared" si="7"/>
        <v/>
      </c>
      <c r="AL39" s="268" t="str">
        <f t="shared" si="8"/>
        <v/>
      </c>
      <c r="AM39" s="268" t="str">
        <f t="shared" si="9"/>
        <v/>
      </c>
      <c r="AN39" s="268" t="str">
        <f t="shared" si="10"/>
        <v/>
      </c>
      <c r="AO39" s="268" t="str">
        <f t="shared" si="11"/>
        <v/>
      </c>
      <c r="AP39" s="268" t="str">
        <f t="shared" si="12"/>
        <v/>
      </c>
      <c r="AQ39" s="268" t="str">
        <f t="shared" si="13"/>
        <v/>
      </c>
      <c r="AR39" s="269" t="str">
        <f t="shared" si="14"/>
        <v/>
      </c>
      <c r="AS39" s="261" t="str">
        <f t="shared" si="20"/>
        <v/>
      </c>
      <c r="AT39" s="7"/>
      <c r="AU39" s="154">
        <f t="shared" si="15"/>
        <v>0</v>
      </c>
      <c r="AV39" s="154" t="str">
        <f t="shared" si="16"/>
        <v/>
      </c>
      <c r="AW39" s="154">
        <f t="shared" si="17"/>
        <v>0</v>
      </c>
      <c r="AX39" s="154" t="str">
        <f t="shared" si="18"/>
        <v/>
      </c>
      <c r="AY39" s="423" t="str">
        <f t="shared" si="19"/>
        <v/>
      </c>
    </row>
    <row r="40" spans="1:51" ht="16.5" x14ac:dyDescent="0.3">
      <c r="A40" s="3"/>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74" t="str">
        <f t="shared" si="5"/>
        <v/>
      </c>
      <c r="AJ40" s="268" t="str">
        <f t="shared" si="6"/>
        <v/>
      </c>
      <c r="AK40" s="268" t="str">
        <f t="shared" si="7"/>
        <v/>
      </c>
      <c r="AL40" s="268" t="str">
        <f t="shared" si="8"/>
        <v/>
      </c>
      <c r="AM40" s="268" t="str">
        <f t="shared" si="9"/>
        <v/>
      </c>
      <c r="AN40" s="268" t="str">
        <f t="shared" si="10"/>
        <v/>
      </c>
      <c r="AO40" s="268" t="str">
        <f t="shared" si="11"/>
        <v/>
      </c>
      <c r="AP40" s="268" t="str">
        <f t="shared" si="12"/>
        <v/>
      </c>
      <c r="AQ40" s="268" t="str">
        <f t="shared" si="13"/>
        <v/>
      </c>
      <c r="AR40" s="269" t="str">
        <f t="shared" si="14"/>
        <v/>
      </c>
      <c r="AS40" s="261" t="str">
        <f t="shared" si="20"/>
        <v/>
      </c>
      <c r="AT40" s="7"/>
      <c r="AU40" s="154">
        <f t="shared" si="15"/>
        <v>0</v>
      </c>
      <c r="AV40" s="154" t="str">
        <f t="shared" si="16"/>
        <v/>
      </c>
      <c r="AW40" s="154">
        <f t="shared" si="17"/>
        <v>0</v>
      </c>
      <c r="AX40" s="154" t="str">
        <f t="shared" si="18"/>
        <v/>
      </c>
      <c r="AY40" s="423" t="str">
        <f t="shared" si="19"/>
        <v/>
      </c>
    </row>
    <row r="41" spans="1:51" ht="16.5" x14ac:dyDescent="0.3">
      <c r="A41" s="3"/>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74" t="str">
        <f t="shared" si="5"/>
        <v/>
      </c>
      <c r="AJ41" s="268" t="str">
        <f t="shared" si="6"/>
        <v/>
      </c>
      <c r="AK41" s="268" t="str">
        <f t="shared" si="7"/>
        <v/>
      </c>
      <c r="AL41" s="268" t="str">
        <f t="shared" si="8"/>
        <v/>
      </c>
      <c r="AM41" s="268" t="str">
        <f t="shared" si="9"/>
        <v/>
      </c>
      <c r="AN41" s="268" t="str">
        <f t="shared" si="10"/>
        <v/>
      </c>
      <c r="AO41" s="268" t="str">
        <f t="shared" si="11"/>
        <v/>
      </c>
      <c r="AP41" s="268" t="str">
        <f t="shared" si="12"/>
        <v/>
      </c>
      <c r="AQ41" s="268" t="str">
        <f t="shared" si="13"/>
        <v/>
      </c>
      <c r="AR41" s="269" t="str">
        <f t="shared" si="14"/>
        <v/>
      </c>
      <c r="AS41" s="261" t="str">
        <f t="shared" si="20"/>
        <v/>
      </c>
      <c r="AT41" s="7"/>
      <c r="AU41" s="154">
        <f t="shared" si="15"/>
        <v>0</v>
      </c>
      <c r="AV41" s="154" t="str">
        <f t="shared" si="16"/>
        <v/>
      </c>
      <c r="AW41" s="154">
        <f t="shared" si="17"/>
        <v>0</v>
      </c>
      <c r="AX41" s="154" t="str">
        <f t="shared" si="18"/>
        <v/>
      </c>
      <c r="AY41" s="423" t="str">
        <f t="shared" si="19"/>
        <v/>
      </c>
    </row>
    <row r="42" spans="1:51" ht="16.5" x14ac:dyDescent="0.3">
      <c r="A42" s="3"/>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74" t="str">
        <f t="shared" si="5"/>
        <v/>
      </c>
      <c r="AJ42" s="268" t="str">
        <f t="shared" si="6"/>
        <v/>
      </c>
      <c r="AK42" s="268" t="str">
        <f t="shared" si="7"/>
        <v/>
      </c>
      <c r="AL42" s="268" t="str">
        <f t="shared" si="8"/>
        <v/>
      </c>
      <c r="AM42" s="268" t="str">
        <f t="shared" si="9"/>
        <v/>
      </c>
      <c r="AN42" s="268" t="str">
        <f t="shared" si="10"/>
        <v/>
      </c>
      <c r="AO42" s="268" t="str">
        <f t="shared" si="11"/>
        <v/>
      </c>
      <c r="AP42" s="268" t="str">
        <f t="shared" si="12"/>
        <v/>
      </c>
      <c r="AQ42" s="268" t="str">
        <f t="shared" si="13"/>
        <v/>
      </c>
      <c r="AR42" s="269" t="str">
        <f t="shared" si="14"/>
        <v/>
      </c>
      <c r="AS42" s="261" t="str">
        <f t="shared" si="20"/>
        <v/>
      </c>
      <c r="AT42" s="7"/>
      <c r="AU42" s="154">
        <f t="shared" si="15"/>
        <v>0</v>
      </c>
      <c r="AV42" s="154" t="str">
        <f t="shared" si="16"/>
        <v/>
      </c>
      <c r="AW42" s="154">
        <f t="shared" si="17"/>
        <v>0</v>
      </c>
      <c r="AX42" s="154" t="str">
        <f t="shared" si="18"/>
        <v/>
      </c>
      <c r="AY42" s="423" t="str">
        <f t="shared" si="19"/>
        <v/>
      </c>
    </row>
    <row r="43" spans="1:51" ht="16.5" x14ac:dyDescent="0.3">
      <c r="A43" s="3"/>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74" t="str">
        <f t="shared" si="5"/>
        <v/>
      </c>
      <c r="AJ43" s="268" t="str">
        <f t="shared" si="6"/>
        <v/>
      </c>
      <c r="AK43" s="268" t="str">
        <f t="shared" si="7"/>
        <v/>
      </c>
      <c r="AL43" s="268" t="str">
        <f t="shared" si="8"/>
        <v/>
      </c>
      <c r="AM43" s="268" t="str">
        <f t="shared" si="9"/>
        <v/>
      </c>
      <c r="AN43" s="268" t="str">
        <f t="shared" si="10"/>
        <v/>
      </c>
      <c r="AO43" s="268" t="str">
        <f t="shared" si="11"/>
        <v/>
      </c>
      <c r="AP43" s="268" t="str">
        <f t="shared" si="12"/>
        <v/>
      </c>
      <c r="AQ43" s="268" t="str">
        <f t="shared" si="13"/>
        <v/>
      </c>
      <c r="AR43" s="269" t="str">
        <f t="shared" si="14"/>
        <v/>
      </c>
      <c r="AS43" s="261" t="str">
        <f t="shared" si="20"/>
        <v/>
      </c>
      <c r="AT43" s="7"/>
      <c r="AU43" s="154">
        <f t="shared" si="15"/>
        <v>0</v>
      </c>
      <c r="AV43" s="154" t="str">
        <f t="shared" si="16"/>
        <v/>
      </c>
      <c r="AW43" s="154">
        <f t="shared" si="17"/>
        <v>0</v>
      </c>
      <c r="AX43" s="154" t="str">
        <f t="shared" si="18"/>
        <v/>
      </c>
      <c r="AY43" s="423" t="str">
        <f t="shared" si="19"/>
        <v/>
      </c>
    </row>
    <row r="44" spans="1:51" ht="16.5" x14ac:dyDescent="0.3">
      <c r="A44" s="3"/>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74" t="str">
        <f t="shared" si="5"/>
        <v/>
      </c>
      <c r="AJ44" s="268" t="str">
        <f t="shared" si="6"/>
        <v/>
      </c>
      <c r="AK44" s="268" t="str">
        <f t="shared" si="7"/>
        <v/>
      </c>
      <c r="AL44" s="268" t="str">
        <f t="shared" si="8"/>
        <v/>
      </c>
      <c r="AM44" s="268" t="str">
        <f t="shared" si="9"/>
        <v/>
      </c>
      <c r="AN44" s="268" t="str">
        <f t="shared" si="10"/>
        <v/>
      </c>
      <c r="AO44" s="268" t="str">
        <f t="shared" si="11"/>
        <v/>
      </c>
      <c r="AP44" s="268" t="str">
        <f t="shared" si="12"/>
        <v/>
      </c>
      <c r="AQ44" s="268" t="str">
        <f t="shared" si="13"/>
        <v/>
      </c>
      <c r="AR44" s="269" t="str">
        <f t="shared" si="14"/>
        <v/>
      </c>
      <c r="AS44" s="261" t="str">
        <f t="shared" si="20"/>
        <v/>
      </c>
      <c r="AT44" s="7"/>
      <c r="AU44" s="154">
        <f t="shared" si="15"/>
        <v>0</v>
      </c>
      <c r="AV44" s="154" t="str">
        <f t="shared" si="16"/>
        <v/>
      </c>
      <c r="AW44" s="154">
        <f t="shared" si="17"/>
        <v>0</v>
      </c>
      <c r="AX44" s="154" t="str">
        <f t="shared" si="18"/>
        <v/>
      </c>
      <c r="AY44" s="423" t="str">
        <f t="shared" si="19"/>
        <v/>
      </c>
    </row>
    <row r="45" spans="1:51" ht="16.5" x14ac:dyDescent="0.3">
      <c r="A45" s="3"/>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74" t="str">
        <f t="shared" si="5"/>
        <v/>
      </c>
      <c r="AJ45" s="268" t="str">
        <f t="shared" si="6"/>
        <v/>
      </c>
      <c r="AK45" s="268" t="str">
        <f t="shared" si="7"/>
        <v/>
      </c>
      <c r="AL45" s="268" t="str">
        <f t="shared" si="8"/>
        <v/>
      </c>
      <c r="AM45" s="268" t="str">
        <f t="shared" si="9"/>
        <v/>
      </c>
      <c r="AN45" s="268" t="str">
        <f t="shared" si="10"/>
        <v/>
      </c>
      <c r="AO45" s="268" t="str">
        <f t="shared" si="11"/>
        <v/>
      </c>
      <c r="AP45" s="268" t="str">
        <f t="shared" si="12"/>
        <v/>
      </c>
      <c r="AQ45" s="268" t="str">
        <f t="shared" si="13"/>
        <v/>
      </c>
      <c r="AR45" s="269" t="str">
        <f t="shared" si="14"/>
        <v/>
      </c>
      <c r="AS45" s="261" t="str">
        <f t="shared" si="20"/>
        <v/>
      </c>
      <c r="AT45" s="7"/>
      <c r="AU45" s="154">
        <f t="shared" si="15"/>
        <v>0</v>
      </c>
      <c r="AV45" s="154" t="str">
        <f t="shared" si="16"/>
        <v/>
      </c>
      <c r="AW45" s="154">
        <f t="shared" si="17"/>
        <v>0</v>
      </c>
      <c r="AX45" s="154" t="str">
        <f t="shared" si="18"/>
        <v/>
      </c>
      <c r="AY45" s="423" t="str">
        <f t="shared" si="19"/>
        <v/>
      </c>
    </row>
    <row r="46" spans="1:51" ht="16.5" x14ac:dyDescent="0.3">
      <c r="A46" s="3"/>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74" t="str">
        <f t="shared" si="5"/>
        <v/>
      </c>
      <c r="AJ46" s="268" t="str">
        <f t="shared" si="6"/>
        <v/>
      </c>
      <c r="AK46" s="268" t="str">
        <f t="shared" si="7"/>
        <v/>
      </c>
      <c r="AL46" s="268" t="str">
        <f t="shared" si="8"/>
        <v/>
      </c>
      <c r="AM46" s="268" t="str">
        <f t="shared" si="9"/>
        <v/>
      </c>
      <c r="AN46" s="268" t="str">
        <f t="shared" si="10"/>
        <v/>
      </c>
      <c r="AO46" s="268" t="str">
        <f t="shared" si="11"/>
        <v/>
      </c>
      <c r="AP46" s="268" t="str">
        <f t="shared" si="12"/>
        <v/>
      </c>
      <c r="AQ46" s="268" t="str">
        <f t="shared" si="13"/>
        <v/>
      </c>
      <c r="AR46" s="269" t="str">
        <f t="shared" si="14"/>
        <v/>
      </c>
      <c r="AS46" s="261" t="str">
        <f t="shared" si="20"/>
        <v/>
      </c>
      <c r="AT46" s="7"/>
      <c r="AU46" s="154">
        <f t="shared" si="15"/>
        <v>0</v>
      </c>
      <c r="AV46" s="154" t="str">
        <f t="shared" si="16"/>
        <v/>
      </c>
      <c r="AW46" s="154">
        <f t="shared" si="17"/>
        <v>0</v>
      </c>
      <c r="AX46" s="154" t="str">
        <f t="shared" si="18"/>
        <v/>
      </c>
      <c r="AY46" s="423" t="str">
        <f t="shared" si="19"/>
        <v/>
      </c>
    </row>
    <row r="47" spans="1:51" ht="16.5" x14ac:dyDescent="0.3">
      <c r="A47" s="3"/>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74" t="str">
        <f t="shared" si="5"/>
        <v/>
      </c>
      <c r="AJ47" s="268" t="str">
        <f t="shared" si="6"/>
        <v/>
      </c>
      <c r="AK47" s="268" t="str">
        <f t="shared" si="7"/>
        <v/>
      </c>
      <c r="AL47" s="268" t="str">
        <f t="shared" si="8"/>
        <v/>
      </c>
      <c r="AM47" s="268" t="str">
        <f t="shared" si="9"/>
        <v/>
      </c>
      <c r="AN47" s="268" t="str">
        <f t="shared" si="10"/>
        <v/>
      </c>
      <c r="AO47" s="268" t="str">
        <f t="shared" si="11"/>
        <v/>
      </c>
      <c r="AP47" s="268" t="str">
        <f t="shared" si="12"/>
        <v/>
      </c>
      <c r="AQ47" s="268" t="str">
        <f t="shared" si="13"/>
        <v/>
      </c>
      <c r="AR47" s="269" t="str">
        <f t="shared" si="14"/>
        <v/>
      </c>
      <c r="AS47" s="261" t="str">
        <f t="shared" si="20"/>
        <v/>
      </c>
      <c r="AT47" s="7"/>
      <c r="AU47" s="154">
        <f t="shared" si="15"/>
        <v>0</v>
      </c>
      <c r="AV47" s="154" t="str">
        <f t="shared" si="16"/>
        <v/>
      </c>
      <c r="AW47" s="154">
        <f t="shared" si="17"/>
        <v>0</v>
      </c>
      <c r="AX47" s="154" t="str">
        <f t="shared" si="18"/>
        <v/>
      </c>
      <c r="AY47" s="423" t="str">
        <f t="shared" si="19"/>
        <v/>
      </c>
    </row>
    <row r="48" spans="1:51" ht="16.5" x14ac:dyDescent="0.3">
      <c r="A48" s="3"/>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74" t="str">
        <f t="shared" si="5"/>
        <v/>
      </c>
      <c r="AJ48" s="268" t="str">
        <f t="shared" si="6"/>
        <v/>
      </c>
      <c r="AK48" s="268" t="str">
        <f t="shared" si="7"/>
        <v/>
      </c>
      <c r="AL48" s="268" t="str">
        <f t="shared" si="8"/>
        <v/>
      </c>
      <c r="AM48" s="268" t="str">
        <f t="shared" si="9"/>
        <v/>
      </c>
      <c r="AN48" s="268" t="str">
        <f t="shared" si="10"/>
        <v/>
      </c>
      <c r="AO48" s="268" t="str">
        <f t="shared" si="11"/>
        <v/>
      </c>
      <c r="AP48" s="268" t="str">
        <f t="shared" si="12"/>
        <v/>
      </c>
      <c r="AQ48" s="268" t="str">
        <f t="shared" si="13"/>
        <v/>
      </c>
      <c r="AR48" s="269" t="str">
        <f t="shared" si="14"/>
        <v/>
      </c>
      <c r="AS48" s="261" t="str">
        <f t="shared" si="20"/>
        <v/>
      </c>
      <c r="AT48" s="7"/>
      <c r="AU48" s="154">
        <f t="shared" si="15"/>
        <v>0</v>
      </c>
      <c r="AV48" s="154" t="str">
        <f t="shared" si="16"/>
        <v/>
      </c>
      <c r="AW48" s="154">
        <f t="shared" si="17"/>
        <v>0</v>
      </c>
      <c r="AX48" s="154" t="str">
        <f t="shared" si="18"/>
        <v/>
      </c>
      <c r="AY48" s="423" t="str">
        <f t="shared" si="19"/>
        <v/>
      </c>
    </row>
    <row r="49" spans="1:51" ht="16.5" x14ac:dyDescent="0.3">
      <c r="A49" s="3"/>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74" t="str">
        <f t="shared" si="5"/>
        <v/>
      </c>
      <c r="AJ49" s="268" t="str">
        <f t="shared" si="6"/>
        <v/>
      </c>
      <c r="AK49" s="268" t="str">
        <f t="shared" si="7"/>
        <v/>
      </c>
      <c r="AL49" s="268" t="str">
        <f t="shared" si="8"/>
        <v/>
      </c>
      <c r="AM49" s="268" t="str">
        <f t="shared" si="9"/>
        <v/>
      </c>
      <c r="AN49" s="268" t="str">
        <f t="shared" si="10"/>
        <v/>
      </c>
      <c r="AO49" s="268" t="str">
        <f t="shared" si="11"/>
        <v/>
      </c>
      <c r="AP49" s="268" t="str">
        <f t="shared" si="12"/>
        <v/>
      </c>
      <c r="AQ49" s="268" t="str">
        <f t="shared" si="13"/>
        <v/>
      </c>
      <c r="AR49" s="269" t="str">
        <f t="shared" si="14"/>
        <v/>
      </c>
      <c r="AS49" s="261" t="str">
        <f t="shared" si="20"/>
        <v/>
      </c>
      <c r="AT49" s="7"/>
      <c r="AU49" s="154">
        <f t="shared" si="15"/>
        <v>0</v>
      </c>
      <c r="AV49" s="154" t="str">
        <f t="shared" si="16"/>
        <v/>
      </c>
      <c r="AW49" s="154">
        <f t="shared" si="17"/>
        <v>0</v>
      </c>
      <c r="AX49" s="154" t="str">
        <f t="shared" si="18"/>
        <v/>
      </c>
      <c r="AY49" s="423" t="str">
        <f t="shared" si="19"/>
        <v/>
      </c>
    </row>
    <row r="50" spans="1:51" ht="16.5" x14ac:dyDescent="0.3">
      <c r="A50" s="3"/>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74" t="str">
        <f t="shared" si="5"/>
        <v/>
      </c>
      <c r="AJ50" s="268" t="str">
        <f t="shared" si="6"/>
        <v/>
      </c>
      <c r="AK50" s="268" t="str">
        <f t="shared" si="7"/>
        <v/>
      </c>
      <c r="AL50" s="268" t="str">
        <f t="shared" si="8"/>
        <v/>
      </c>
      <c r="AM50" s="268" t="str">
        <f t="shared" si="9"/>
        <v/>
      </c>
      <c r="AN50" s="268" t="str">
        <f t="shared" si="10"/>
        <v/>
      </c>
      <c r="AO50" s="268" t="str">
        <f t="shared" si="11"/>
        <v/>
      </c>
      <c r="AP50" s="268" t="str">
        <f t="shared" si="12"/>
        <v/>
      </c>
      <c r="AQ50" s="268" t="str">
        <f t="shared" si="13"/>
        <v/>
      </c>
      <c r="AR50" s="269" t="str">
        <f t="shared" si="14"/>
        <v/>
      </c>
      <c r="AS50" s="261" t="str">
        <f t="shared" si="20"/>
        <v/>
      </c>
      <c r="AT50" s="7"/>
      <c r="AU50" s="154">
        <f t="shared" si="15"/>
        <v>0</v>
      </c>
      <c r="AV50" s="154" t="str">
        <f t="shared" si="16"/>
        <v/>
      </c>
      <c r="AW50" s="154">
        <f t="shared" si="17"/>
        <v>0</v>
      </c>
      <c r="AX50" s="154" t="str">
        <f t="shared" si="18"/>
        <v/>
      </c>
      <c r="AY50" s="423" t="str">
        <f t="shared" si="19"/>
        <v/>
      </c>
    </row>
    <row r="51" spans="1:51" ht="16.5" x14ac:dyDescent="0.3">
      <c r="A51" s="3"/>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74" t="str">
        <f t="shared" si="5"/>
        <v/>
      </c>
      <c r="AJ51" s="268" t="str">
        <f t="shared" si="6"/>
        <v/>
      </c>
      <c r="AK51" s="268" t="str">
        <f t="shared" si="7"/>
        <v/>
      </c>
      <c r="AL51" s="268" t="str">
        <f t="shared" si="8"/>
        <v/>
      </c>
      <c r="AM51" s="268" t="str">
        <f t="shared" si="9"/>
        <v/>
      </c>
      <c r="AN51" s="268" t="str">
        <f t="shared" si="10"/>
        <v/>
      </c>
      <c r="AO51" s="268" t="str">
        <f t="shared" si="11"/>
        <v/>
      </c>
      <c r="AP51" s="268" t="str">
        <f t="shared" si="12"/>
        <v/>
      </c>
      <c r="AQ51" s="268" t="str">
        <f t="shared" si="13"/>
        <v/>
      </c>
      <c r="AR51" s="269" t="str">
        <f t="shared" si="14"/>
        <v/>
      </c>
      <c r="AS51" s="261" t="str">
        <f t="shared" si="20"/>
        <v/>
      </c>
      <c r="AT51" s="7"/>
      <c r="AU51" s="154">
        <f t="shared" si="15"/>
        <v>0</v>
      </c>
      <c r="AV51" s="154" t="str">
        <f t="shared" si="16"/>
        <v/>
      </c>
      <c r="AW51" s="154">
        <f t="shared" si="17"/>
        <v>0</v>
      </c>
      <c r="AX51" s="154" t="str">
        <f t="shared" si="18"/>
        <v/>
      </c>
      <c r="AY51" s="423" t="str">
        <f t="shared" si="19"/>
        <v/>
      </c>
    </row>
    <row r="52" spans="1:51" ht="16.5" x14ac:dyDescent="0.3">
      <c r="A52" s="3"/>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74" t="str">
        <f t="shared" si="5"/>
        <v/>
      </c>
      <c r="AJ52" s="268" t="str">
        <f t="shared" si="6"/>
        <v/>
      </c>
      <c r="AK52" s="268" t="str">
        <f t="shared" si="7"/>
        <v/>
      </c>
      <c r="AL52" s="268" t="str">
        <f t="shared" si="8"/>
        <v/>
      </c>
      <c r="AM52" s="268" t="str">
        <f t="shared" si="9"/>
        <v/>
      </c>
      <c r="AN52" s="268" t="str">
        <f t="shared" si="10"/>
        <v/>
      </c>
      <c r="AO52" s="268" t="str">
        <f t="shared" si="11"/>
        <v/>
      </c>
      <c r="AP52" s="268" t="str">
        <f t="shared" si="12"/>
        <v/>
      </c>
      <c r="AQ52" s="268" t="str">
        <f t="shared" si="13"/>
        <v/>
      </c>
      <c r="AR52" s="269" t="str">
        <f t="shared" si="14"/>
        <v/>
      </c>
      <c r="AS52" s="261" t="str">
        <f t="shared" si="20"/>
        <v/>
      </c>
      <c r="AT52" s="7"/>
      <c r="AU52" s="154">
        <f t="shared" si="15"/>
        <v>0</v>
      </c>
      <c r="AV52" s="154" t="str">
        <f t="shared" si="16"/>
        <v/>
      </c>
      <c r="AW52" s="154">
        <f t="shared" si="17"/>
        <v>0</v>
      </c>
      <c r="AX52" s="154" t="str">
        <f t="shared" si="18"/>
        <v/>
      </c>
      <c r="AY52" s="423" t="str">
        <f t="shared" si="19"/>
        <v/>
      </c>
    </row>
    <row r="53" spans="1:51" ht="16.5" x14ac:dyDescent="0.3">
      <c r="A53" s="3"/>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74" t="str">
        <f t="shared" si="5"/>
        <v/>
      </c>
      <c r="AJ53" s="268" t="str">
        <f t="shared" si="6"/>
        <v/>
      </c>
      <c r="AK53" s="268" t="str">
        <f t="shared" si="7"/>
        <v/>
      </c>
      <c r="AL53" s="268" t="str">
        <f t="shared" si="8"/>
        <v/>
      </c>
      <c r="AM53" s="268" t="str">
        <f t="shared" si="9"/>
        <v/>
      </c>
      <c r="AN53" s="268" t="str">
        <f t="shared" si="10"/>
        <v/>
      </c>
      <c r="AO53" s="268" t="str">
        <f t="shared" si="11"/>
        <v/>
      </c>
      <c r="AP53" s="268" t="str">
        <f t="shared" si="12"/>
        <v/>
      </c>
      <c r="AQ53" s="268" t="str">
        <f t="shared" si="13"/>
        <v/>
      </c>
      <c r="AR53" s="269" t="str">
        <f t="shared" si="14"/>
        <v/>
      </c>
      <c r="AS53" s="261" t="str">
        <f t="shared" si="20"/>
        <v/>
      </c>
      <c r="AT53" s="7"/>
      <c r="AU53" s="154">
        <f t="shared" si="15"/>
        <v>0</v>
      </c>
      <c r="AV53" s="154" t="str">
        <f t="shared" si="16"/>
        <v/>
      </c>
      <c r="AW53" s="154">
        <f t="shared" si="17"/>
        <v>0</v>
      </c>
      <c r="AX53" s="154" t="str">
        <f t="shared" si="18"/>
        <v/>
      </c>
      <c r="AY53" s="423" t="str">
        <f t="shared" si="19"/>
        <v/>
      </c>
    </row>
    <row r="54" spans="1:51" ht="16.5" x14ac:dyDescent="0.3">
      <c r="A54" s="3"/>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74" t="str">
        <f t="shared" si="5"/>
        <v/>
      </c>
      <c r="AJ54" s="268" t="str">
        <f t="shared" si="6"/>
        <v/>
      </c>
      <c r="AK54" s="268" t="str">
        <f t="shared" si="7"/>
        <v/>
      </c>
      <c r="AL54" s="268" t="str">
        <f t="shared" si="8"/>
        <v/>
      </c>
      <c r="AM54" s="268" t="str">
        <f t="shared" si="9"/>
        <v/>
      </c>
      <c r="AN54" s="268" t="str">
        <f t="shared" si="10"/>
        <v/>
      </c>
      <c r="AO54" s="268" t="str">
        <f t="shared" si="11"/>
        <v/>
      </c>
      <c r="AP54" s="268" t="str">
        <f t="shared" si="12"/>
        <v/>
      </c>
      <c r="AQ54" s="268" t="str">
        <f t="shared" si="13"/>
        <v/>
      </c>
      <c r="AR54" s="269" t="str">
        <f t="shared" si="14"/>
        <v/>
      </c>
      <c r="AS54" s="261" t="str">
        <f t="shared" si="20"/>
        <v/>
      </c>
      <c r="AT54" s="7"/>
      <c r="AU54" s="154">
        <f t="shared" si="15"/>
        <v>0</v>
      </c>
      <c r="AV54" s="154" t="str">
        <f t="shared" si="16"/>
        <v/>
      </c>
      <c r="AW54" s="154">
        <f t="shared" si="17"/>
        <v>0</v>
      </c>
      <c r="AX54" s="154" t="str">
        <f t="shared" si="18"/>
        <v/>
      </c>
      <c r="AY54" s="423" t="str">
        <f t="shared" si="19"/>
        <v/>
      </c>
    </row>
    <row r="55" spans="1:51" ht="16.5" x14ac:dyDescent="0.3">
      <c r="A55" s="3"/>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74" t="str">
        <f t="shared" si="5"/>
        <v/>
      </c>
      <c r="AJ55" s="268" t="str">
        <f t="shared" si="6"/>
        <v/>
      </c>
      <c r="AK55" s="268" t="str">
        <f t="shared" si="7"/>
        <v/>
      </c>
      <c r="AL55" s="268" t="str">
        <f t="shared" si="8"/>
        <v/>
      </c>
      <c r="AM55" s="268" t="str">
        <f t="shared" si="9"/>
        <v/>
      </c>
      <c r="AN55" s="268" t="str">
        <f t="shared" si="10"/>
        <v/>
      </c>
      <c r="AO55" s="268" t="str">
        <f t="shared" si="11"/>
        <v/>
      </c>
      <c r="AP55" s="268" t="str">
        <f t="shared" si="12"/>
        <v/>
      </c>
      <c r="AQ55" s="268" t="str">
        <f t="shared" si="13"/>
        <v/>
      </c>
      <c r="AR55" s="269" t="str">
        <f t="shared" si="14"/>
        <v/>
      </c>
      <c r="AS55" s="261" t="str">
        <f t="shared" si="20"/>
        <v/>
      </c>
      <c r="AT55" s="7"/>
      <c r="AU55" s="154">
        <f t="shared" si="15"/>
        <v>0</v>
      </c>
      <c r="AV55" s="154" t="str">
        <f t="shared" si="16"/>
        <v/>
      </c>
      <c r="AW55" s="154">
        <f t="shared" si="17"/>
        <v>0</v>
      </c>
      <c r="AX55" s="154" t="str">
        <f t="shared" si="18"/>
        <v/>
      </c>
      <c r="AY55" s="423" t="str">
        <f t="shared" si="19"/>
        <v/>
      </c>
    </row>
    <row r="56" spans="1:51" ht="16.5" x14ac:dyDescent="0.3">
      <c r="A56" s="3"/>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74" t="str">
        <f t="shared" si="5"/>
        <v/>
      </c>
      <c r="AJ56" s="268" t="str">
        <f t="shared" si="6"/>
        <v/>
      </c>
      <c r="AK56" s="268" t="str">
        <f t="shared" si="7"/>
        <v/>
      </c>
      <c r="AL56" s="268" t="str">
        <f t="shared" si="8"/>
        <v/>
      </c>
      <c r="AM56" s="268" t="str">
        <f t="shared" si="9"/>
        <v/>
      </c>
      <c r="AN56" s="268" t="str">
        <f t="shared" si="10"/>
        <v/>
      </c>
      <c r="AO56" s="268" t="str">
        <f t="shared" si="11"/>
        <v/>
      </c>
      <c r="AP56" s="268" t="str">
        <f t="shared" si="12"/>
        <v/>
      </c>
      <c r="AQ56" s="268" t="str">
        <f t="shared" si="13"/>
        <v/>
      </c>
      <c r="AR56" s="269" t="str">
        <f t="shared" si="14"/>
        <v/>
      </c>
      <c r="AS56" s="261" t="str">
        <f t="shared" si="20"/>
        <v/>
      </c>
      <c r="AT56" s="7"/>
      <c r="AU56" s="154">
        <f t="shared" si="15"/>
        <v>0</v>
      </c>
      <c r="AV56" s="154" t="str">
        <f t="shared" si="16"/>
        <v/>
      </c>
      <c r="AW56" s="154">
        <f t="shared" si="17"/>
        <v>0</v>
      </c>
      <c r="AX56" s="154" t="str">
        <f t="shared" si="18"/>
        <v/>
      </c>
      <c r="AY56" s="423" t="str">
        <f t="shared" si="19"/>
        <v/>
      </c>
    </row>
    <row r="57" spans="1:51" ht="17.25" thickBot="1" x14ac:dyDescent="0.35">
      <c r="A57" s="3"/>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5" t="str">
        <f t="shared" si="5"/>
        <v/>
      </c>
      <c r="AJ57" s="271" t="str">
        <f t="shared" si="6"/>
        <v/>
      </c>
      <c r="AK57" s="271" t="str">
        <f t="shared" si="7"/>
        <v/>
      </c>
      <c r="AL57" s="271" t="str">
        <f t="shared" si="8"/>
        <v/>
      </c>
      <c r="AM57" s="271" t="str">
        <f t="shared" si="9"/>
        <v/>
      </c>
      <c r="AN57" s="271" t="str">
        <f t="shared" si="10"/>
        <v/>
      </c>
      <c r="AO57" s="271" t="str">
        <f t="shared" si="11"/>
        <v/>
      </c>
      <c r="AP57" s="271" t="str">
        <f t="shared" si="12"/>
        <v/>
      </c>
      <c r="AQ57" s="271" t="str">
        <f t="shared" si="13"/>
        <v/>
      </c>
      <c r="AR57" s="272" t="str">
        <f t="shared" si="14"/>
        <v/>
      </c>
      <c r="AS57" s="261" t="str">
        <f t="shared" si="20"/>
        <v/>
      </c>
      <c r="AT57" s="7"/>
      <c r="AU57" s="154">
        <f t="shared" si="15"/>
        <v>0</v>
      </c>
      <c r="AV57" s="154" t="str">
        <f t="shared" si="16"/>
        <v/>
      </c>
      <c r="AW57" s="154">
        <f t="shared" si="17"/>
        <v>0</v>
      </c>
      <c r="AX57" s="154" t="str">
        <f t="shared" si="18"/>
        <v/>
      </c>
      <c r="AY57" s="423" t="str">
        <f t="shared" si="19"/>
        <v/>
      </c>
    </row>
    <row r="58" spans="1:51" ht="17.25" thickBot="1" x14ac:dyDescent="0.35">
      <c r="A58" s="3"/>
      <c r="B58" s="7"/>
      <c r="C58" s="472" t="s">
        <v>622</v>
      </c>
      <c r="D58" s="473"/>
      <c r="E58" s="285">
        <f>IFERROR(AVERAGE(E8:E57),0)</f>
        <v>81.727272727272734</v>
      </c>
      <c r="F58" s="285">
        <f>IFERROR(AVERAGE(F8:F57),0)</f>
        <v>86.272727272727266</v>
      </c>
      <c r="G58" s="285">
        <f>IFERROR(AVERAGE(G8:G57),0)</f>
        <v>83</v>
      </c>
      <c r="H58" s="285">
        <f t="shared" ref="H58:AS58" si="21">IFERROR(AVERAGE(H8:H57),0)</f>
        <v>0</v>
      </c>
      <c r="I58" s="285">
        <f t="shared" si="21"/>
        <v>0</v>
      </c>
      <c r="J58" s="285">
        <f t="shared" si="21"/>
        <v>0</v>
      </c>
      <c r="K58" s="285">
        <f t="shared" si="21"/>
        <v>0</v>
      </c>
      <c r="L58" s="285">
        <f t="shared" si="21"/>
        <v>0</v>
      </c>
      <c r="M58" s="285">
        <f t="shared" si="21"/>
        <v>0</v>
      </c>
      <c r="N58" s="286">
        <f t="shared" si="21"/>
        <v>0</v>
      </c>
      <c r="O58" s="287">
        <f t="shared" si="21"/>
        <v>84</v>
      </c>
      <c r="P58" s="285">
        <f t="shared" si="21"/>
        <v>83.272727272727266</v>
      </c>
      <c r="Q58" s="285">
        <f t="shared" si="21"/>
        <v>0</v>
      </c>
      <c r="R58" s="285">
        <f t="shared" si="21"/>
        <v>0</v>
      </c>
      <c r="S58" s="285">
        <f t="shared" si="21"/>
        <v>0</v>
      </c>
      <c r="T58" s="285">
        <f t="shared" si="21"/>
        <v>0</v>
      </c>
      <c r="U58" s="285">
        <f t="shared" si="21"/>
        <v>0</v>
      </c>
      <c r="V58" s="285">
        <f t="shared" si="21"/>
        <v>0</v>
      </c>
      <c r="W58" s="285">
        <f t="shared" si="21"/>
        <v>0</v>
      </c>
      <c r="X58" s="285">
        <f t="shared" si="21"/>
        <v>0</v>
      </c>
      <c r="Y58" s="288">
        <f t="shared" si="21"/>
        <v>79.272727272727266</v>
      </c>
      <c r="Z58" s="285">
        <f t="shared" si="21"/>
        <v>0</v>
      </c>
      <c r="AA58" s="285">
        <f t="shared" si="21"/>
        <v>0</v>
      </c>
      <c r="AB58" s="285">
        <f t="shared" si="21"/>
        <v>0</v>
      </c>
      <c r="AC58" s="285">
        <f t="shared" si="21"/>
        <v>0</v>
      </c>
      <c r="AD58" s="285">
        <f t="shared" si="21"/>
        <v>0</v>
      </c>
      <c r="AE58" s="285">
        <f t="shared" si="21"/>
        <v>0</v>
      </c>
      <c r="AF58" s="285">
        <f t="shared" si="21"/>
        <v>0</v>
      </c>
      <c r="AG58" s="285">
        <f t="shared" si="21"/>
        <v>0</v>
      </c>
      <c r="AH58" s="285">
        <f t="shared" si="21"/>
        <v>0</v>
      </c>
      <c r="AI58" s="157">
        <f t="shared" si="21"/>
        <v>81.666666666666671</v>
      </c>
      <c r="AJ58" s="157">
        <f t="shared" si="21"/>
        <v>84.772727272727266</v>
      </c>
      <c r="AK58" s="157">
        <f t="shared" si="21"/>
        <v>83</v>
      </c>
      <c r="AL58" s="157">
        <f t="shared" si="21"/>
        <v>0</v>
      </c>
      <c r="AM58" s="157">
        <f t="shared" si="21"/>
        <v>0</v>
      </c>
      <c r="AN58" s="157">
        <f t="shared" si="21"/>
        <v>0</v>
      </c>
      <c r="AO58" s="157">
        <f t="shared" si="21"/>
        <v>0</v>
      </c>
      <c r="AP58" s="157">
        <f t="shared" si="21"/>
        <v>0</v>
      </c>
      <c r="AQ58" s="157">
        <f t="shared" si="21"/>
        <v>0</v>
      </c>
      <c r="AR58" s="157">
        <f t="shared" si="21"/>
        <v>0</v>
      </c>
      <c r="AS58" s="157">
        <f t="shared" si="21"/>
        <v>82.924242424242408</v>
      </c>
      <c r="AT58" s="7"/>
    </row>
    <row r="59" spans="1:51" x14ac:dyDescent="0.25">
      <c r="A59" s="3"/>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1" hidden="1" x14ac:dyDescent="0.25">
      <c r="A60" s="3"/>
      <c r="B60" s="7"/>
      <c r="C60" s="7"/>
      <c r="D60" s="161">
        <f>HOME!E20</f>
        <v>9</v>
      </c>
      <c r="E60" s="7" t="str">
        <f>E7</f>
        <v xml:space="preserve">mengenal  harakat sederhana fathatain, kasratain, dammatain, sukun, dan tasydid,  serta 1 surah al Ikhlas </v>
      </c>
      <c r="F60" s="7" t="str">
        <f t="shared" ref="F60:N60" si="22">F7</f>
        <v xml:space="preserve">menyebutkan  asmaulhusna Ar-Rahman dan Ar-Rahim beserta artinya dan peran Muhammad saw. sebagai rasul serta membuat karya berupa kaligrafi asmaulhusna Ar-Rahman dan Ar-Rahim beserta artinya </v>
      </c>
      <c r="G60" s="7" t="str">
        <f t="shared" si="22"/>
        <v xml:space="preserve">menyebutkan arti terima kasih kepada manusia dan arti disiplin serta dapat membunyikan tepuk kasih sayang dan disiplin sehingga dapat menumbuhkan sikap kasih sayang dan disiplin. </v>
      </c>
      <c r="H60" s="7" t="str">
        <f t="shared" si="22"/>
        <v xml:space="preserve">menyebutkan  pengertian bersuci (taharah) dalam fikih; mempraktikkan tata cara berwudu dan bertayamum; dan menyebutkan hikmah dari hidup bersih </v>
      </c>
      <c r="I60" s="7" t="str">
        <f t="shared" si="22"/>
        <v>Menceritakan kisah Nabi Adam a.s. dengan menggunakan bahasa sendiri; dapat menyusun urutan kartu kisah Nabi Adam a.s. secara berkelompok; serta menceritakan kembali kisah Nabi Adam a.s. berdasarkan alur cerita kartu tersebut sehingga dapat menumbuhkan sikap senang bertaubat dan bersabar dalam ketaatan kepada Allah sebagaimana sikap teladan Nabi Adam a.s.</v>
      </c>
      <c r="J60" s="7">
        <f t="shared" si="22"/>
        <v>0</v>
      </c>
      <c r="K60" s="7">
        <f t="shared" si="22"/>
        <v>0</v>
      </c>
      <c r="L60" s="7">
        <f t="shared" si="22"/>
        <v>0</v>
      </c>
      <c r="M60" s="7">
        <f t="shared" si="22"/>
        <v>0</v>
      </c>
      <c r="N60" s="7">
        <f t="shared" si="22"/>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1" hidden="1" x14ac:dyDescent="0.25">
      <c r="A61" s="3"/>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1" hidden="1" x14ac:dyDescent="0.25">
      <c r="C62" s="4">
        <v>1</v>
      </c>
      <c r="D62" s="4">
        <v>2</v>
      </c>
      <c r="E62" s="4">
        <v>3</v>
      </c>
      <c r="F62" s="4">
        <v>4</v>
      </c>
      <c r="G62" s="4">
        <v>5</v>
      </c>
      <c r="H62" s="4">
        <v>6</v>
      </c>
      <c r="I62" s="4">
        <v>7</v>
      </c>
      <c r="J62" s="4">
        <v>8</v>
      </c>
      <c r="K62" s="4">
        <v>9</v>
      </c>
      <c r="L62" s="4">
        <v>10</v>
      </c>
      <c r="M62" s="4">
        <v>11</v>
      </c>
      <c r="N62" s="4">
        <v>12</v>
      </c>
      <c r="O62" s="4">
        <v>13</v>
      </c>
      <c r="P62" s="4">
        <v>14</v>
      </c>
      <c r="Q62" s="4">
        <v>15</v>
      </c>
      <c r="R62" s="4">
        <v>16</v>
      </c>
      <c r="S62" s="4">
        <v>17</v>
      </c>
      <c r="T62" s="4">
        <v>18</v>
      </c>
      <c r="U62" s="4">
        <v>19</v>
      </c>
      <c r="V62" s="4">
        <v>20</v>
      </c>
      <c r="W62" s="4">
        <v>21</v>
      </c>
      <c r="X62" s="4">
        <v>22</v>
      </c>
      <c r="Y62" s="4">
        <v>23</v>
      </c>
      <c r="Z62" s="4">
        <v>24</v>
      </c>
      <c r="AA62" s="4">
        <v>25</v>
      </c>
      <c r="AB62" s="4">
        <v>26</v>
      </c>
      <c r="AC62" s="4">
        <v>27</v>
      </c>
      <c r="AD62" s="4">
        <v>28</v>
      </c>
      <c r="AE62" s="4">
        <v>29</v>
      </c>
      <c r="AF62" s="4">
        <v>30</v>
      </c>
      <c r="AG62" s="4">
        <v>31</v>
      </c>
      <c r="AH62" s="4">
        <v>32</v>
      </c>
      <c r="AI62" s="4">
        <v>33</v>
      </c>
      <c r="AJ62" s="4">
        <v>34</v>
      </c>
      <c r="AK62" s="4">
        <v>35</v>
      </c>
      <c r="AL62" s="4">
        <v>36</v>
      </c>
      <c r="AM62" s="4">
        <v>37</v>
      </c>
      <c r="AN62" s="4">
        <v>38</v>
      </c>
      <c r="AO62" s="4">
        <v>39</v>
      </c>
      <c r="AP62" s="4">
        <v>40</v>
      </c>
      <c r="AQ62" s="4">
        <v>41</v>
      </c>
      <c r="AR62" s="4">
        <v>42</v>
      </c>
      <c r="AS62" s="4">
        <v>43</v>
      </c>
      <c r="AT62" s="4">
        <v>44</v>
      </c>
      <c r="AU62" s="4">
        <v>45</v>
      </c>
      <c r="AV62" s="4">
        <v>46</v>
      </c>
      <c r="AW62" s="4">
        <v>47</v>
      </c>
      <c r="AX62" s="4">
        <v>48</v>
      </c>
    </row>
    <row r="63" spans="1:51" hidden="1" x14ac:dyDescent="0.25"/>
  </sheetData>
  <sheetProtection algorithmName="SHA-512" hashValue="sFJetHQSdxhR/ZVLRe4L0oD/wC/CEZ/3P66LyObGWvuV8oxV7u4ZDOpS3n6n9lSU144pobWQ/VMRMt225Zp1sw==" saltValue="ImYPIjclyhw3a9deVGST1g==" spinCount="100000" sheet="1" formatColumns="0"/>
  <mergeCells count="10">
    <mergeCell ref="C58:D58"/>
    <mergeCell ref="C3:AS3"/>
    <mergeCell ref="E5:N5"/>
    <mergeCell ref="C4:C7"/>
    <mergeCell ref="D4:D7"/>
    <mergeCell ref="AS4:AS7"/>
    <mergeCell ref="E4:AH4"/>
    <mergeCell ref="O5:X5"/>
    <mergeCell ref="Y5:AH5"/>
    <mergeCell ref="AI5:AR5"/>
  </mergeCells>
  <conditionalFormatting sqref="E8:AH57">
    <cfRule type="expression" dxfId="21" priority="1">
      <formula>E$7=0</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P62"/>
  <sheetViews>
    <sheetView showGridLines="0" showRowColHeaders="0" zoomScale="80" zoomScaleNormal="80" workbookViewId="0">
      <pane xSplit="4" ySplit="7" topLeftCell="E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style="4" customWidth="1"/>
    <col min="2" max="2" width="1.85546875" style="4" customWidth="1"/>
    <col min="3" max="3" width="5.5703125" style="4" customWidth="1"/>
    <col min="4" max="4" width="23.28515625" style="4" customWidth="1"/>
    <col min="5" max="34" width="5.28515625" style="4" customWidth="1"/>
    <col min="35" max="44" width="5.28515625" style="4" hidden="1" customWidth="1"/>
    <col min="45" max="45" width="9.140625" style="4" customWidth="1"/>
    <col min="46" max="47" width="9.140625" style="4" hidden="1" customWidth="1"/>
    <col min="48" max="48" width="12.85546875" style="4" hidden="1" customWidth="1"/>
    <col min="49" max="57" width="9.140625" style="4" hidden="1" customWidth="1"/>
    <col min="58" max="58" width="12.85546875" style="4" hidden="1" customWidth="1"/>
    <col min="59" max="67" width="9.140625" style="4" hidden="1" customWidth="1"/>
    <col min="68" max="68" width="12.85546875" style="4" hidden="1" customWidth="1"/>
    <col min="69" max="16384" width="9.140625" style="4" hidden="1"/>
  </cols>
  <sheetData>
    <row r="1" spans="1:51" ht="28.5" x14ac:dyDescent="0.25">
      <c r="A1" s="1" t="str">
        <f>"       "&amp; MAPEL!D6</f>
        <v xml:space="preserve">       Pendidikan Pancasila</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1"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1" ht="15.75" thickBot="1" x14ac:dyDescent="0.3">
      <c r="A3" s="3"/>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1" ht="3.75" customHeight="1" thickBot="1" x14ac:dyDescent="0.35">
      <c r="A4" s="3"/>
      <c r="B4" s="7"/>
      <c r="C4" s="477" t="s">
        <v>580</v>
      </c>
      <c r="D4" s="480" t="s">
        <v>608</v>
      </c>
      <c r="E4" s="486" t="str">
        <f>A1</f>
        <v xml:space="preserve">       Pendidikan Pancasila</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row>
    <row r="5" spans="1:51" ht="15.75" x14ac:dyDescent="0.25">
      <c r="A5" s="3"/>
      <c r="B5" s="7"/>
      <c r="C5" s="478"/>
      <c r="D5" s="481"/>
      <c r="E5" s="475" t="s">
        <v>611</v>
      </c>
      <c r="F5" s="476"/>
      <c r="G5" s="476"/>
      <c r="H5" s="476"/>
      <c r="I5" s="476"/>
      <c r="J5" s="476"/>
      <c r="K5" s="476"/>
      <c r="L5" s="476"/>
      <c r="M5" s="476"/>
      <c r="N5" s="476"/>
      <c r="O5" s="488" t="s">
        <v>623</v>
      </c>
      <c r="P5" s="489"/>
      <c r="Q5" s="489"/>
      <c r="R5" s="489"/>
      <c r="S5" s="489"/>
      <c r="T5" s="489"/>
      <c r="U5" s="489"/>
      <c r="V5" s="489"/>
      <c r="W5" s="489"/>
      <c r="X5" s="489"/>
      <c r="Y5" s="497" t="s">
        <v>624</v>
      </c>
      <c r="Z5" s="492"/>
      <c r="AA5" s="492"/>
      <c r="AB5" s="492"/>
      <c r="AC5" s="492"/>
      <c r="AD5" s="492"/>
      <c r="AE5" s="492"/>
      <c r="AF5" s="492"/>
      <c r="AG5" s="492"/>
      <c r="AH5" s="492"/>
      <c r="AI5" s="494" t="s">
        <v>958</v>
      </c>
      <c r="AJ5" s="495"/>
      <c r="AK5" s="495"/>
      <c r="AL5" s="495"/>
      <c r="AM5" s="495"/>
      <c r="AN5" s="495"/>
      <c r="AO5" s="495"/>
      <c r="AP5" s="495"/>
      <c r="AQ5" s="495"/>
      <c r="AR5" s="496"/>
      <c r="AS5" s="484"/>
      <c r="AT5" s="7"/>
    </row>
    <row r="6" spans="1:51" ht="24" customHeight="1" x14ac:dyDescent="0.25">
      <c r="A6" s="3"/>
      <c r="B6" s="7"/>
      <c r="C6" s="478"/>
      <c r="D6" s="481"/>
      <c r="E6" s="143" t="s">
        <v>612</v>
      </c>
      <c r="F6" s="144" t="s">
        <v>613</v>
      </c>
      <c r="G6" s="144" t="s">
        <v>614</v>
      </c>
      <c r="H6" s="144" t="s">
        <v>615</v>
      </c>
      <c r="I6" s="144" t="s">
        <v>616</v>
      </c>
      <c r="J6" s="144" t="s">
        <v>617</v>
      </c>
      <c r="K6" s="144" t="s">
        <v>618</v>
      </c>
      <c r="L6" s="144" t="s">
        <v>619</v>
      </c>
      <c r="M6" s="144" t="s">
        <v>620</v>
      </c>
      <c r="N6" s="14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1" ht="28.5" customHeight="1" thickBot="1" x14ac:dyDescent="0.35">
      <c r="A7" s="3"/>
      <c r="B7" s="7"/>
      <c r="C7" s="479"/>
      <c r="D7" s="482"/>
      <c r="E7" s="146" t="str">
        <f>ATP!E40</f>
        <v xml:space="preserve">mengenali  dirinya  sendiri,  sebagai  individu, bagian  dari  masyarakat  dan  lingkungannya,  sebagai  warga  negara  Indonesia  dan warga negara dunia. </v>
      </c>
      <c r="F7" s="147" t="str">
        <f>ATP!$E$41</f>
        <v xml:space="preserve">mengenal karakteristik dan ciri-ciri fisik lingkungan rumah dan sekolah, sebagai bagian tidak terpisahkan dari wilayah NKRI. </v>
      </c>
      <c r="G7" s="147" t="str">
        <f>ATP!$E$42</f>
        <v xml:space="preserve">mampu menyadari pentingnya gotong royong dalam lingkungan keluarga dan lingkungan masyarakat. </v>
      </c>
      <c r="H7" s="147">
        <f>ATP!$E$43</f>
        <v>0</v>
      </c>
      <c r="I7" s="147">
        <f>ATP!$E$44</f>
        <v>0</v>
      </c>
      <c r="J7" s="147">
        <f>ATP!$E$45</f>
        <v>0</v>
      </c>
      <c r="K7" s="147">
        <f>ATP!$E$46</f>
        <v>0</v>
      </c>
      <c r="L7" s="147">
        <f>ATP!$E$47</f>
        <v>0</v>
      </c>
      <c r="M7" s="147">
        <f>ATP!$E$48</f>
        <v>0</v>
      </c>
      <c r="N7" s="147">
        <f>ATP!$E$49</f>
        <v>0</v>
      </c>
      <c r="O7" s="208" t="str">
        <f>E7</f>
        <v xml:space="preserve">mengenali  dirinya  sendiri,  sebagai  individu, bagian  dari  masyarakat  dan  lingkungannya,  sebagai  warga  negara  Indonesia  dan warga negara dunia. </v>
      </c>
      <c r="P7" s="209" t="str">
        <f t="shared" si="0"/>
        <v xml:space="preserve">mengenal karakteristik dan ciri-ciri fisik lingkungan rumah dan sekolah, sebagai bagian tidak terpisahkan dari wilayah NKRI. </v>
      </c>
      <c r="Q7" s="209" t="str">
        <f t="shared" si="0"/>
        <v xml:space="preserve">mampu menyadari pentingnya gotong royong dalam lingkungan keluarga dan lingkungan masyarakat. </v>
      </c>
      <c r="R7" s="209">
        <f t="shared" si="0"/>
        <v>0</v>
      </c>
      <c r="S7" s="209">
        <f t="shared" si="0"/>
        <v>0</v>
      </c>
      <c r="T7" s="209">
        <f t="shared" si="0"/>
        <v>0</v>
      </c>
      <c r="U7" s="209">
        <f t="shared" si="0"/>
        <v>0</v>
      </c>
      <c r="V7" s="209">
        <f t="shared" si="0"/>
        <v>0</v>
      </c>
      <c r="W7" s="209">
        <f t="shared" si="0"/>
        <v>0</v>
      </c>
      <c r="X7" s="210">
        <f t="shared" si="0"/>
        <v>0</v>
      </c>
      <c r="Y7" s="213" t="str">
        <f>E7</f>
        <v xml:space="preserve">mengenali  dirinya  sendiri,  sebagai  individu, bagian  dari  masyarakat  dan  lingkungannya,  sebagai  warga  negara  Indonesia  dan warga negara dunia. </v>
      </c>
      <c r="Z7" s="214" t="str">
        <f t="shared" si="1"/>
        <v xml:space="preserve">mengenal karakteristik dan ciri-ciri fisik lingkungan rumah dan sekolah, sebagai bagian tidak terpisahkan dari wilayah NKRI. </v>
      </c>
      <c r="AA7" s="214" t="str">
        <f t="shared" si="1"/>
        <v xml:space="preserve">mampu menyadari pentingnya gotong royong dalam lingkungan keluarga dan lingkungan masyarakat. </v>
      </c>
      <c r="AB7" s="214">
        <f t="shared" si="1"/>
        <v>0</v>
      </c>
      <c r="AC7" s="214">
        <f t="shared" si="1"/>
        <v>0</v>
      </c>
      <c r="AD7" s="214">
        <f t="shared" si="1"/>
        <v>0</v>
      </c>
      <c r="AE7" s="214">
        <f t="shared" si="1"/>
        <v>0</v>
      </c>
      <c r="AF7" s="214">
        <f t="shared" si="1"/>
        <v>0</v>
      </c>
      <c r="AG7" s="214">
        <f t="shared" si="1"/>
        <v>0</v>
      </c>
      <c r="AH7" s="215">
        <f t="shared" si="1"/>
        <v>0</v>
      </c>
      <c r="AI7" s="262" t="str">
        <f>E7</f>
        <v xml:space="preserve">mengenali  dirinya  sendiri,  sebagai  individu, bagian  dari  masyarakat  dan  lingkungannya,  sebagai  warga  negara  Indonesia  dan warga negara dunia. </v>
      </c>
      <c r="AJ7" s="263" t="str">
        <f>F7</f>
        <v xml:space="preserve">mengenal karakteristik dan ciri-ciri fisik lingkungan rumah dan sekolah, sebagai bagian tidak terpisahkan dari wilayah NKRI. </v>
      </c>
      <c r="AK7" s="263" t="str">
        <f t="shared" ref="AK7:AR7" si="3">G7</f>
        <v xml:space="preserve">mampu menyadari pentingnya gotong royong dalam lingkungan keluarga dan lingkungan masyarakat. </v>
      </c>
      <c r="AL7" s="263">
        <f t="shared" si="3"/>
        <v>0</v>
      </c>
      <c r="AM7" s="263">
        <f t="shared" si="3"/>
        <v>0</v>
      </c>
      <c r="AN7" s="263">
        <f t="shared" si="3"/>
        <v>0</v>
      </c>
      <c r="AO7" s="263">
        <f t="shared" si="3"/>
        <v>0</v>
      </c>
      <c r="AP7" s="263">
        <f t="shared" si="3"/>
        <v>0</v>
      </c>
      <c r="AQ7" s="263">
        <f t="shared" si="3"/>
        <v>0</v>
      </c>
      <c r="AR7" s="263">
        <f t="shared" si="3"/>
        <v>0</v>
      </c>
      <c r="AS7" s="485"/>
      <c r="AT7" s="7"/>
      <c r="AU7" s="149" t="s">
        <v>625</v>
      </c>
      <c r="AV7" s="149" t="s">
        <v>626</v>
      </c>
      <c r="AW7" s="150" t="s">
        <v>627</v>
      </c>
      <c r="AX7" s="150" t="s">
        <v>626</v>
      </c>
    </row>
    <row r="8" spans="1:51" ht="16.5" x14ac:dyDescent="0.3">
      <c r="A8" s="3"/>
      <c r="B8" s="7"/>
      <c r="C8" s="151">
        <v>1</v>
      </c>
      <c r="D8" s="152" t="str">
        <f>IF(SISWA!G8="","",SISWA!G8)</f>
        <v>ASKA</v>
      </c>
      <c r="E8" s="162">
        <v>90</v>
      </c>
      <c r="F8" s="162">
        <v>100</v>
      </c>
      <c r="G8" s="162"/>
      <c r="H8" s="162"/>
      <c r="I8" s="162"/>
      <c r="J8" s="162"/>
      <c r="K8" s="162"/>
      <c r="L8" s="162"/>
      <c r="M8" s="162"/>
      <c r="N8" s="162"/>
      <c r="O8" s="162">
        <v>70</v>
      </c>
      <c r="P8" s="162"/>
      <c r="Q8" s="162"/>
      <c r="R8" s="162"/>
      <c r="S8" s="162"/>
      <c r="T8" s="162"/>
      <c r="U8" s="162"/>
      <c r="V8" s="162"/>
      <c r="W8" s="162"/>
      <c r="X8" s="162"/>
      <c r="Y8" s="162">
        <v>95</v>
      </c>
      <c r="Z8" s="162"/>
      <c r="AA8" s="162"/>
      <c r="AB8" s="162"/>
      <c r="AC8" s="162"/>
      <c r="AD8" s="162"/>
      <c r="AE8" s="162"/>
      <c r="AF8" s="162"/>
      <c r="AG8" s="162"/>
      <c r="AH8" s="162"/>
      <c r="AI8" s="264">
        <f>IFERROR(AVERAGE(E8,O8,Y8),"")</f>
        <v>85</v>
      </c>
      <c r="AJ8" s="265">
        <f t="shared" ref="AJ8:AR23" si="4">IFERROR(AVERAGE(F8,P8,Z8),"")</f>
        <v>100</v>
      </c>
      <c r="AK8" s="265" t="str">
        <f t="shared" si="4"/>
        <v/>
      </c>
      <c r="AL8" s="265" t="str">
        <f t="shared" si="4"/>
        <v/>
      </c>
      <c r="AM8" s="265" t="str">
        <f t="shared" si="4"/>
        <v/>
      </c>
      <c r="AN8" s="265" t="str">
        <f t="shared" si="4"/>
        <v/>
      </c>
      <c r="AO8" s="265" t="str">
        <f>IFERROR(AVERAGE(K8,U8,AE8),"")</f>
        <v/>
      </c>
      <c r="AP8" s="265" t="str">
        <f>IFERROR(AVERAGE(L8,V8,AF8),"")</f>
        <v/>
      </c>
      <c r="AQ8" s="265" t="str">
        <f t="shared" si="4"/>
        <v/>
      </c>
      <c r="AR8" s="266" t="str">
        <f t="shared" si="4"/>
        <v/>
      </c>
      <c r="AS8" s="153">
        <f>IFERROR(AVERAGE(E8:AH8),"")</f>
        <v>88.75</v>
      </c>
      <c r="AT8" s="7">
        <f>COUNTIFS(AY8:AY57,"1")</f>
        <v>11</v>
      </c>
      <c r="AU8" s="154">
        <f>MAX(AI8:AR8)</f>
        <v>100</v>
      </c>
      <c r="AV8" s="154" t="str">
        <f>IFERROR(D8&amp;" sangat menguasai dalam "&amp;(INDEX($AI$7:$AR$7,MATCH(AU8,AI8:AR8,0))),"")</f>
        <v xml:space="preserve">ASKA sangat menguasai dalam mengenal karakteristik dan ciri-ciri fisik lingkungan rumah dan sekolah, sebagai bagian tidak terpisahkan dari wilayah NKRI. </v>
      </c>
      <c r="AW8" s="154">
        <f>MIN(AI8:AR8)</f>
        <v>85</v>
      </c>
      <c r="AX8" s="154" t="str">
        <f>IFERROR(D8&amp;" perlu bimbingan dalam "&amp;(INDEX($AI$7:$AR$7,MATCH(AW8,AI8:AR8,0))),"")</f>
        <v xml:space="preserve">ASKA perlu bimbingan dalam mengenali  dirinya  sendiri,  sebagai  individu, bagian  dari  masyarakat  dan  lingkungannya,  sebagai  warga  negara  Indonesia  dan warga negara dunia. </v>
      </c>
      <c r="AY8" s="423" t="str">
        <f>IF(AS8="","","1")</f>
        <v>1</v>
      </c>
    </row>
    <row r="9" spans="1:51" ht="16.5" x14ac:dyDescent="0.3">
      <c r="A9" s="3"/>
      <c r="B9" s="7"/>
      <c r="C9" s="155">
        <v>2</v>
      </c>
      <c r="D9" s="152" t="str">
        <f>IF(SISWA!G9="","",SISWA!G9)</f>
        <v>BIHAN</v>
      </c>
      <c r="E9" s="162">
        <v>95</v>
      </c>
      <c r="F9" s="162">
        <v>94</v>
      </c>
      <c r="G9" s="162"/>
      <c r="H9" s="162"/>
      <c r="I9" s="162"/>
      <c r="J9" s="162"/>
      <c r="K9" s="162"/>
      <c r="L9" s="162"/>
      <c r="M9" s="162"/>
      <c r="N9" s="162"/>
      <c r="O9" s="162">
        <v>60</v>
      </c>
      <c r="P9" s="162"/>
      <c r="Q9" s="162"/>
      <c r="R9" s="162"/>
      <c r="S9" s="162"/>
      <c r="T9" s="162"/>
      <c r="U9" s="162"/>
      <c r="V9" s="162"/>
      <c r="W9" s="162"/>
      <c r="X9" s="162"/>
      <c r="Y9" s="162">
        <v>72</v>
      </c>
      <c r="Z9" s="162"/>
      <c r="AA9" s="162"/>
      <c r="AB9" s="162"/>
      <c r="AC9" s="162"/>
      <c r="AD9" s="162"/>
      <c r="AE9" s="162"/>
      <c r="AF9" s="162"/>
      <c r="AG9" s="162"/>
      <c r="AH9" s="162"/>
      <c r="AI9" s="267">
        <f t="shared" ref="AI9:AR47" si="5">IFERROR(AVERAGE(E9,O9,Y9),"")</f>
        <v>75.666666666666671</v>
      </c>
      <c r="AJ9" s="268">
        <f t="shared" si="4"/>
        <v>94</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153">
        <f t="shared" ref="AS9:AS58" si="6">IFERROR(AVERAGE(E9:AH9),"")</f>
        <v>80.25</v>
      </c>
      <c r="AT9" s="7"/>
      <c r="AU9" s="154">
        <f t="shared" ref="AU9:AU57" si="7">MAX(AI9:AR9)</f>
        <v>94</v>
      </c>
      <c r="AV9" s="154" t="str">
        <f t="shared" ref="AV9:AV57" si="8">IFERROR(D9&amp;" sangat menguasai dalam "&amp;(INDEX($AI$7:$AR$7,MATCH(AU9,AI9:AR9,0))),"")</f>
        <v xml:space="preserve">BIHAN sangat menguasai dalam mengenal karakteristik dan ciri-ciri fisik lingkungan rumah dan sekolah, sebagai bagian tidak terpisahkan dari wilayah NKRI. </v>
      </c>
      <c r="AW9" s="154">
        <f t="shared" ref="AW9:AW57" si="9">MIN(AI9:AR9)</f>
        <v>75.666666666666671</v>
      </c>
      <c r="AX9" s="154" t="str">
        <f t="shared" ref="AX9:AX57" si="10">IFERROR(D9&amp;" perlu bimbingan dalam "&amp;(INDEX($AI$7:$AR$7,MATCH(AW9,AI9:AR9,0))),"")</f>
        <v xml:space="preserve">BIHAN perlu bimbingan dalam mengenali  dirinya  sendiri,  sebagai  individu, bagian  dari  masyarakat  dan  lingkungannya,  sebagai  warga  negara  Indonesia  dan warga negara dunia. </v>
      </c>
      <c r="AY9" s="423" t="str">
        <f t="shared" ref="AY9:AY58" si="11">IF(AS9="","","1")</f>
        <v>1</v>
      </c>
    </row>
    <row r="10" spans="1:51" ht="16.5" x14ac:dyDescent="0.3">
      <c r="A10" s="3"/>
      <c r="B10" s="7"/>
      <c r="C10" s="155">
        <v>3</v>
      </c>
      <c r="D10" s="152" t="str">
        <f>IF(SISWA!G10="","",SISWA!G10)</f>
        <v>DARMA</v>
      </c>
      <c r="E10" s="162">
        <v>85</v>
      </c>
      <c r="F10" s="162">
        <v>88</v>
      </c>
      <c r="G10" s="162"/>
      <c r="H10" s="162"/>
      <c r="I10" s="162"/>
      <c r="J10" s="162"/>
      <c r="K10" s="162"/>
      <c r="L10" s="162"/>
      <c r="M10" s="162"/>
      <c r="N10" s="162"/>
      <c r="O10" s="162">
        <v>58</v>
      </c>
      <c r="P10" s="162"/>
      <c r="Q10" s="162"/>
      <c r="R10" s="162"/>
      <c r="S10" s="162"/>
      <c r="T10" s="162"/>
      <c r="U10" s="162"/>
      <c r="V10" s="162"/>
      <c r="W10" s="162"/>
      <c r="X10" s="162"/>
      <c r="Y10" s="162">
        <v>70</v>
      </c>
      <c r="Z10" s="162"/>
      <c r="AA10" s="162"/>
      <c r="AB10" s="162"/>
      <c r="AC10" s="162"/>
      <c r="AD10" s="162"/>
      <c r="AE10" s="162"/>
      <c r="AF10" s="162"/>
      <c r="AG10" s="162"/>
      <c r="AH10" s="162"/>
      <c r="AI10" s="267">
        <f t="shared" si="5"/>
        <v>71</v>
      </c>
      <c r="AJ10" s="268">
        <f t="shared" si="4"/>
        <v>88</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153">
        <f t="shared" si="6"/>
        <v>75.25</v>
      </c>
      <c r="AT10" s="7"/>
      <c r="AU10" s="154">
        <f t="shared" si="7"/>
        <v>88</v>
      </c>
      <c r="AV10" s="154" t="str">
        <f t="shared" si="8"/>
        <v xml:space="preserve">DARMA sangat menguasai dalam mengenal karakteristik dan ciri-ciri fisik lingkungan rumah dan sekolah, sebagai bagian tidak terpisahkan dari wilayah NKRI. </v>
      </c>
      <c r="AW10" s="154">
        <f t="shared" si="9"/>
        <v>71</v>
      </c>
      <c r="AX10" s="154" t="str">
        <f t="shared" si="10"/>
        <v xml:space="preserve">DARMA perlu bimbingan dalam mengenali  dirinya  sendiri,  sebagai  individu, bagian  dari  masyarakat  dan  lingkungannya,  sebagai  warga  negara  Indonesia  dan warga negara dunia. </v>
      </c>
      <c r="AY10" s="423" t="str">
        <f t="shared" si="11"/>
        <v>1</v>
      </c>
    </row>
    <row r="11" spans="1:51" ht="16.5" x14ac:dyDescent="0.3">
      <c r="A11" s="3"/>
      <c r="B11" s="7"/>
      <c r="C11" s="155">
        <v>4</v>
      </c>
      <c r="D11" s="152" t="str">
        <f>IF(SISWA!G11="","",SISWA!G11)</f>
        <v>AQILA</v>
      </c>
      <c r="E11" s="162">
        <v>80</v>
      </c>
      <c r="F11" s="162">
        <v>77</v>
      </c>
      <c r="G11" s="162"/>
      <c r="H11" s="162"/>
      <c r="I11" s="162"/>
      <c r="J11" s="162"/>
      <c r="K11" s="162"/>
      <c r="L11" s="162"/>
      <c r="M11" s="162"/>
      <c r="N11" s="162"/>
      <c r="O11" s="162">
        <v>58</v>
      </c>
      <c r="P11" s="162"/>
      <c r="Q11" s="162"/>
      <c r="R11" s="162"/>
      <c r="S11" s="162"/>
      <c r="T11" s="162"/>
      <c r="U11" s="162"/>
      <c r="V11" s="162"/>
      <c r="W11" s="162"/>
      <c r="X11" s="162"/>
      <c r="Y11" s="162">
        <v>77</v>
      </c>
      <c r="Z11" s="162"/>
      <c r="AA11" s="162"/>
      <c r="AB11" s="162"/>
      <c r="AC11" s="162"/>
      <c r="AD11" s="162"/>
      <c r="AE11" s="162"/>
      <c r="AF11" s="162"/>
      <c r="AG11" s="162"/>
      <c r="AH11" s="162"/>
      <c r="AI11" s="267">
        <f t="shared" si="5"/>
        <v>71.666666666666671</v>
      </c>
      <c r="AJ11" s="268">
        <f t="shared" si="4"/>
        <v>77</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153">
        <f t="shared" si="6"/>
        <v>73</v>
      </c>
      <c r="AT11" s="7"/>
      <c r="AU11" s="154">
        <f t="shared" si="7"/>
        <v>77</v>
      </c>
      <c r="AV11" s="154" t="str">
        <f t="shared" si="8"/>
        <v xml:space="preserve">AQILA sangat menguasai dalam mengenal karakteristik dan ciri-ciri fisik lingkungan rumah dan sekolah, sebagai bagian tidak terpisahkan dari wilayah NKRI. </v>
      </c>
      <c r="AW11" s="154">
        <f t="shared" si="9"/>
        <v>71.666666666666671</v>
      </c>
      <c r="AX11" s="154" t="str">
        <f t="shared" si="10"/>
        <v xml:space="preserve">AQILA perlu bimbingan dalam mengenali  dirinya  sendiri,  sebagai  individu, bagian  dari  masyarakat  dan  lingkungannya,  sebagai  warga  negara  Indonesia  dan warga negara dunia. </v>
      </c>
      <c r="AY11" s="423" t="str">
        <f t="shared" si="11"/>
        <v>1</v>
      </c>
    </row>
    <row r="12" spans="1:51" ht="16.5" x14ac:dyDescent="0.3">
      <c r="A12" s="3"/>
      <c r="B12" s="7"/>
      <c r="C12" s="155">
        <v>5</v>
      </c>
      <c r="D12" s="152" t="str">
        <f>IF(SISWA!G12="","",SISWA!G12)</f>
        <v>YUSUF</v>
      </c>
      <c r="E12" s="162">
        <v>75</v>
      </c>
      <c r="F12" s="162">
        <v>37</v>
      </c>
      <c r="G12" s="162"/>
      <c r="H12" s="162"/>
      <c r="I12" s="162"/>
      <c r="J12" s="162"/>
      <c r="K12" s="162"/>
      <c r="L12" s="162"/>
      <c r="M12" s="162"/>
      <c r="N12" s="162"/>
      <c r="O12" s="162">
        <v>44</v>
      </c>
      <c r="P12" s="162"/>
      <c r="Q12" s="162"/>
      <c r="R12" s="162"/>
      <c r="S12" s="162"/>
      <c r="T12" s="162"/>
      <c r="U12" s="162"/>
      <c r="V12" s="162"/>
      <c r="W12" s="162"/>
      <c r="X12" s="162"/>
      <c r="Y12" s="162">
        <v>42</v>
      </c>
      <c r="Z12" s="162"/>
      <c r="AA12" s="162"/>
      <c r="AB12" s="162"/>
      <c r="AC12" s="162"/>
      <c r="AD12" s="162"/>
      <c r="AE12" s="162"/>
      <c r="AF12" s="162"/>
      <c r="AG12" s="162"/>
      <c r="AH12" s="162"/>
      <c r="AI12" s="267">
        <f t="shared" si="5"/>
        <v>53.666666666666664</v>
      </c>
      <c r="AJ12" s="268">
        <f t="shared" si="4"/>
        <v>37</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153">
        <f t="shared" si="6"/>
        <v>49.5</v>
      </c>
      <c r="AT12" s="7"/>
      <c r="AU12" s="154">
        <f t="shared" si="7"/>
        <v>53.666666666666664</v>
      </c>
      <c r="AV12" s="154" t="str">
        <f t="shared" si="8"/>
        <v xml:space="preserve">YUSUF sangat menguasai dalam mengenali  dirinya  sendiri,  sebagai  individu, bagian  dari  masyarakat  dan  lingkungannya,  sebagai  warga  negara  Indonesia  dan warga negara dunia. </v>
      </c>
      <c r="AW12" s="154">
        <f t="shared" si="9"/>
        <v>37</v>
      </c>
      <c r="AX12" s="154" t="str">
        <f t="shared" si="10"/>
        <v xml:space="preserve">YUSUF perlu bimbingan dalam mengenal karakteristik dan ciri-ciri fisik lingkungan rumah dan sekolah, sebagai bagian tidak terpisahkan dari wilayah NKRI. </v>
      </c>
      <c r="AY12" s="423" t="str">
        <f t="shared" si="11"/>
        <v>1</v>
      </c>
    </row>
    <row r="13" spans="1:51" ht="16.5" x14ac:dyDescent="0.3">
      <c r="A13" s="3"/>
      <c r="B13" s="7"/>
      <c r="C13" s="155">
        <v>6</v>
      </c>
      <c r="D13" s="152" t="str">
        <f>IF(SISWA!G13="","",SISWA!G13)</f>
        <v>FADHIL</v>
      </c>
      <c r="E13" s="162">
        <v>95</v>
      </c>
      <c r="F13" s="162">
        <v>88</v>
      </c>
      <c r="G13" s="162"/>
      <c r="H13" s="162"/>
      <c r="I13" s="162"/>
      <c r="J13" s="162"/>
      <c r="K13" s="162"/>
      <c r="L13" s="162"/>
      <c r="M13" s="162"/>
      <c r="N13" s="162"/>
      <c r="O13" s="162">
        <v>82</v>
      </c>
      <c r="P13" s="162"/>
      <c r="Q13" s="162"/>
      <c r="R13" s="162"/>
      <c r="S13" s="162"/>
      <c r="T13" s="162"/>
      <c r="U13" s="162"/>
      <c r="V13" s="162"/>
      <c r="W13" s="162"/>
      <c r="X13" s="162"/>
      <c r="Y13" s="162">
        <v>95</v>
      </c>
      <c r="Z13" s="162"/>
      <c r="AA13" s="162"/>
      <c r="AB13" s="162"/>
      <c r="AC13" s="162"/>
      <c r="AD13" s="162"/>
      <c r="AE13" s="162"/>
      <c r="AF13" s="162"/>
      <c r="AG13" s="162"/>
      <c r="AH13" s="162"/>
      <c r="AI13" s="267">
        <f t="shared" si="5"/>
        <v>90.666666666666671</v>
      </c>
      <c r="AJ13" s="268">
        <f t="shared" si="4"/>
        <v>88</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153">
        <f t="shared" si="6"/>
        <v>90</v>
      </c>
      <c r="AT13" s="7"/>
      <c r="AU13" s="154">
        <f t="shared" si="7"/>
        <v>90.666666666666671</v>
      </c>
      <c r="AV13" s="154" t="str">
        <f t="shared" si="8"/>
        <v xml:space="preserve">FADHIL sangat menguasai dalam mengenali  dirinya  sendiri,  sebagai  individu, bagian  dari  masyarakat  dan  lingkungannya,  sebagai  warga  negara  Indonesia  dan warga negara dunia. </v>
      </c>
      <c r="AW13" s="154">
        <f t="shared" si="9"/>
        <v>88</v>
      </c>
      <c r="AX13" s="154" t="str">
        <f t="shared" si="10"/>
        <v xml:space="preserve">FADHIL perlu bimbingan dalam mengenal karakteristik dan ciri-ciri fisik lingkungan rumah dan sekolah, sebagai bagian tidak terpisahkan dari wilayah NKRI. </v>
      </c>
      <c r="AY13" s="423" t="str">
        <f t="shared" si="11"/>
        <v>1</v>
      </c>
    </row>
    <row r="14" spans="1:51" ht="16.5" x14ac:dyDescent="0.3">
      <c r="A14" s="3"/>
      <c r="B14" s="7"/>
      <c r="C14" s="155">
        <v>7</v>
      </c>
      <c r="D14" s="152" t="str">
        <f>IF(SISWA!G14="","",SISWA!G14)</f>
        <v>SAFA</v>
      </c>
      <c r="E14" s="162">
        <v>85</v>
      </c>
      <c r="F14" s="162">
        <v>97</v>
      </c>
      <c r="G14" s="162"/>
      <c r="H14" s="162"/>
      <c r="I14" s="162"/>
      <c r="J14" s="162"/>
      <c r="K14" s="162"/>
      <c r="L14" s="162"/>
      <c r="M14" s="162"/>
      <c r="N14" s="162"/>
      <c r="O14" s="162">
        <v>72</v>
      </c>
      <c r="P14" s="162"/>
      <c r="Q14" s="162"/>
      <c r="R14" s="162"/>
      <c r="S14" s="162"/>
      <c r="T14" s="162"/>
      <c r="U14" s="162"/>
      <c r="V14" s="162"/>
      <c r="W14" s="162"/>
      <c r="X14" s="162"/>
      <c r="Y14" s="162">
        <v>95</v>
      </c>
      <c r="Z14" s="162"/>
      <c r="AA14" s="162"/>
      <c r="AB14" s="162"/>
      <c r="AC14" s="162"/>
      <c r="AD14" s="162"/>
      <c r="AE14" s="162"/>
      <c r="AF14" s="162"/>
      <c r="AG14" s="162"/>
      <c r="AH14" s="162"/>
      <c r="AI14" s="267">
        <f t="shared" si="5"/>
        <v>84</v>
      </c>
      <c r="AJ14" s="268">
        <f t="shared" si="4"/>
        <v>97</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153">
        <f t="shared" si="6"/>
        <v>87.25</v>
      </c>
      <c r="AT14" s="7"/>
      <c r="AU14" s="154">
        <f t="shared" si="7"/>
        <v>97</v>
      </c>
      <c r="AV14" s="154" t="str">
        <f t="shared" si="8"/>
        <v xml:space="preserve">SAFA sangat menguasai dalam mengenal karakteristik dan ciri-ciri fisik lingkungan rumah dan sekolah, sebagai bagian tidak terpisahkan dari wilayah NKRI. </v>
      </c>
      <c r="AW14" s="154">
        <f t="shared" si="9"/>
        <v>84</v>
      </c>
      <c r="AX14" s="154" t="str">
        <f t="shared" si="10"/>
        <v xml:space="preserve">SAFA perlu bimbingan dalam mengenali  dirinya  sendiri,  sebagai  individu, bagian  dari  masyarakat  dan  lingkungannya,  sebagai  warga  negara  Indonesia  dan warga negara dunia. </v>
      </c>
      <c r="AY14" s="423" t="str">
        <f t="shared" si="11"/>
        <v>1</v>
      </c>
    </row>
    <row r="15" spans="1:51" ht="16.5" x14ac:dyDescent="0.3">
      <c r="A15" s="3"/>
      <c r="B15" s="7"/>
      <c r="C15" s="155">
        <v>8</v>
      </c>
      <c r="D15" s="152" t="str">
        <f>IF(SISWA!G15="","",SISWA!G15)</f>
        <v>SALMA</v>
      </c>
      <c r="E15" s="162">
        <v>85</v>
      </c>
      <c r="F15" s="162">
        <v>85</v>
      </c>
      <c r="G15" s="162"/>
      <c r="H15" s="162"/>
      <c r="I15" s="162"/>
      <c r="J15" s="162"/>
      <c r="K15" s="162"/>
      <c r="L15" s="162"/>
      <c r="M15" s="162"/>
      <c r="N15" s="162"/>
      <c r="O15" s="162">
        <v>68</v>
      </c>
      <c r="P15" s="162"/>
      <c r="Q15" s="162"/>
      <c r="R15" s="162"/>
      <c r="S15" s="162"/>
      <c r="T15" s="162"/>
      <c r="U15" s="162"/>
      <c r="V15" s="162"/>
      <c r="W15" s="162"/>
      <c r="X15" s="162"/>
      <c r="Y15" s="162">
        <v>90</v>
      </c>
      <c r="Z15" s="162"/>
      <c r="AA15" s="162"/>
      <c r="AB15" s="162"/>
      <c r="AC15" s="162"/>
      <c r="AD15" s="162"/>
      <c r="AE15" s="162"/>
      <c r="AF15" s="162"/>
      <c r="AG15" s="162"/>
      <c r="AH15" s="162"/>
      <c r="AI15" s="267">
        <f t="shared" si="5"/>
        <v>81</v>
      </c>
      <c r="AJ15" s="268">
        <f t="shared" si="4"/>
        <v>85</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153">
        <f t="shared" si="6"/>
        <v>82</v>
      </c>
      <c r="AT15" s="7"/>
      <c r="AU15" s="154">
        <f t="shared" si="7"/>
        <v>85</v>
      </c>
      <c r="AV15" s="154" t="str">
        <f t="shared" si="8"/>
        <v xml:space="preserve">SALMA sangat menguasai dalam mengenal karakteristik dan ciri-ciri fisik lingkungan rumah dan sekolah, sebagai bagian tidak terpisahkan dari wilayah NKRI. </v>
      </c>
      <c r="AW15" s="154">
        <f t="shared" si="9"/>
        <v>81</v>
      </c>
      <c r="AX15" s="154" t="str">
        <f t="shared" si="10"/>
        <v xml:space="preserve">SALMA perlu bimbingan dalam mengenali  dirinya  sendiri,  sebagai  individu, bagian  dari  masyarakat  dan  lingkungannya,  sebagai  warga  negara  Indonesia  dan warga negara dunia. </v>
      </c>
      <c r="AY15" s="423" t="str">
        <f t="shared" si="11"/>
        <v>1</v>
      </c>
    </row>
    <row r="16" spans="1:51" ht="16.5" x14ac:dyDescent="0.3">
      <c r="A16" s="3"/>
      <c r="B16" s="7"/>
      <c r="C16" s="155">
        <v>9</v>
      </c>
      <c r="D16" s="152" t="str">
        <f>IF(SISWA!G16="","",SISWA!G16)</f>
        <v>SALSA</v>
      </c>
      <c r="E16" s="162">
        <v>80</v>
      </c>
      <c r="F16" s="162">
        <v>85</v>
      </c>
      <c r="G16" s="162"/>
      <c r="H16" s="162"/>
      <c r="I16" s="162"/>
      <c r="J16" s="162"/>
      <c r="K16" s="162"/>
      <c r="L16" s="162"/>
      <c r="M16" s="162"/>
      <c r="N16" s="162"/>
      <c r="O16" s="162">
        <v>66</v>
      </c>
      <c r="P16" s="162"/>
      <c r="Q16" s="162"/>
      <c r="R16" s="162"/>
      <c r="S16" s="162"/>
      <c r="T16" s="162"/>
      <c r="U16" s="162"/>
      <c r="V16" s="162"/>
      <c r="W16" s="162"/>
      <c r="X16" s="162"/>
      <c r="Y16" s="162">
        <v>77</v>
      </c>
      <c r="Z16" s="162"/>
      <c r="AA16" s="162"/>
      <c r="AB16" s="162"/>
      <c r="AC16" s="162"/>
      <c r="AD16" s="162"/>
      <c r="AE16" s="162"/>
      <c r="AF16" s="162"/>
      <c r="AG16" s="162"/>
      <c r="AH16" s="162"/>
      <c r="AI16" s="267">
        <f t="shared" si="5"/>
        <v>74.333333333333329</v>
      </c>
      <c r="AJ16" s="268">
        <f t="shared" si="4"/>
        <v>85</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153">
        <f t="shared" si="6"/>
        <v>77</v>
      </c>
      <c r="AT16" s="7"/>
      <c r="AU16" s="154">
        <f t="shared" si="7"/>
        <v>85</v>
      </c>
      <c r="AV16" s="154" t="str">
        <f t="shared" si="8"/>
        <v xml:space="preserve">SALSA sangat menguasai dalam mengenal karakteristik dan ciri-ciri fisik lingkungan rumah dan sekolah, sebagai bagian tidak terpisahkan dari wilayah NKRI. </v>
      </c>
      <c r="AW16" s="154">
        <f t="shared" si="9"/>
        <v>74.333333333333329</v>
      </c>
      <c r="AX16" s="154" t="str">
        <f t="shared" si="10"/>
        <v xml:space="preserve">SALSA perlu bimbingan dalam mengenali  dirinya  sendiri,  sebagai  individu, bagian  dari  masyarakat  dan  lingkungannya,  sebagai  warga  negara  Indonesia  dan warga negara dunia. </v>
      </c>
      <c r="AY16" s="423" t="str">
        <f t="shared" si="11"/>
        <v>1</v>
      </c>
    </row>
    <row r="17" spans="1:51" ht="16.5" x14ac:dyDescent="0.3">
      <c r="A17" s="3"/>
      <c r="B17" s="7"/>
      <c r="C17" s="155">
        <v>10</v>
      </c>
      <c r="D17" s="152" t="str">
        <f>IF(SISWA!G17="","",SISWA!G17)</f>
        <v>SALWA</v>
      </c>
      <c r="E17" s="162">
        <v>85</v>
      </c>
      <c r="F17" s="162">
        <v>85</v>
      </c>
      <c r="G17" s="162"/>
      <c r="H17" s="162"/>
      <c r="I17" s="162"/>
      <c r="J17" s="162"/>
      <c r="K17" s="162"/>
      <c r="L17" s="162"/>
      <c r="M17" s="162"/>
      <c r="N17" s="162"/>
      <c r="O17" s="162">
        <v>62</v>
      </c>
      <c r="P17" s="162"/>
      <c r="Q17" s="162"/>
      <c r="R17" s="162"/>
      <c r="S17" s="162"/>
      <c r="T17" s="162"/>
      <c r="U17" s="162"/>
      <c r="V17" s="162"/>
      <c r="W17" s="162"/>
      <c r="X17" s="162"/>
      <c r="Y17" s="162">
        <v>67</v>
      </c>
      <c r="Z17" s="162"/>
      <c r="AA17" s="162"/>
      <c r="AB17" s="162"/>
      <c r="AC17" s="162"/>
      <c r="AD17" s="162"/>
      <c r="AE17" s="162"/>
      <c r="AF17" s="162"/>
      <c r="AG17" s="162"/>
      <c r="AH17" s="162"/>
      <c r="AI17" s="267">
        <f t="shared" si="5"/>
        <v>71.333333333333329</v>
      </c>
      <c r="AJ17" s="268">
        <f t="shared" si="4"/>
        <v>85</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153">
        <f t="shared" si="6"/>
        <v>74.75</v>
      </c>
      <c r="AT17" s="7"/>
      <c r="AU17" s="154">
        <f t="shared" si="7"/>
        <v>85</v>
      </c>
      <c r="AV17" s="154" t="str">
        <f t="shared" si="8"/>
        <v xml:space="preserve">SALWA sangat menguasai dalam mengenal karakteristik dan ciri-ciri fisik lingkungan rumah dan sekolah, sebagai bagian tidak terpisahkan dari wilayah NKRI. </v>
      </c>
      <c r="AW17" s="154">
        <f t="shared" si="9"/>
        <v>71.333333333333329</v>
      </c>
      <c r="AX17" s="154" t="str">
        <f t="shared" si="10"/>
        <v xml:space="preserve">SALWA perlu bimbingan dalam mengenali  dirinya  sendiri,  sebagai  individu, bagian  dari  masyarakat  dan  lingkungannya,  sebagai  warga  negara  Indonesia  dan warga negara dunia. </v>
      </c>
      <c r="AY17" s="423" t="str">
        <f t="shared" si="11"/>
        <v>1</v>
      </c>
    </row>
    <row r="18" spans="1:51" ht="16.5" x14ac:dyDescent="0.3">
      <c r="A18" s="3"/>
      <c r="B18" s="7"/>
      <c r="C18" s="155">
        <v>11</v>
      </c>
      <c r="D18" s="152" t="str">
        <f>IF(SISWA!G18="","",SISWA!G18)</f>
        <v>WIJAYA</v>
      </c>
      <c r="E18" s="162">
        <v>90</v>
      </c>
      <c r="F18" s="162">
        <v>85</v>
      </c>
      <c r="G18" s="162"/>
      <c r="H18" s="162"/>
      <c r="I18" s="162"/>
      <c r="J18" s="162"/>
      <c r="K18" s="162"/>
      <c r="L18" s="162"/>
      <c r="M18" s="162"/>
      <c r="N18" s="162"/>
      <c r="O18" s="162">
        <v>50</v>
      </c>
      <c r="P18" s="162"/>
      <c r="Q18" s="162"/>
      <c r="R18" s="162"/>
      <c r="S18" s="162"/>
      <c r="T18" s="162"/>
      <c r="U18" s="162"/>
      <c r="V18" s="162"/>
      <c r="W18" s="162"/>
      <c r="X18" s="162"/>
      <c r="Y18" s="162">
        <v>57</v>
      </c>
      <c r="Z18" s="162"/>
      <c r="AA18" s="162"/>
      <c r="AB18" s="162"/>
      <c r="AC18" s="162"/>
      <c r="AD18" s="162"/>
      <c r="AE18" s="162"/>
      <c r="AF18" s="162"/>
      <c r="AG18" s="162"/>
      <c r="AH18" s="162"/>
      <c r="AI18" s="267">
        <f t="shared" si="5"/>
        <v>65.666666666666671</v>
      </c>
      <c r="AJ18" s="268">
        <f t="shared" si="4"/>
        <v>85</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153">
        <f t="shared" si="6"/>
        <v>70.5</v>
      </c>
      <c r="AT18" s="7"/>
      <c r="AU18" s="154">
        <f t="shared" si="7"/>
        <v>85</v>
      </c>
      <c r="AV18" s="154" t="str">
        <f t="shared" si="8"/>
        <v xml:space="preserve">WIJAYA sangat menguasai dalam mengenal karakteristik dan ciri-ciri fisik lingkungan rumah dan sekolah, sebagai bagian tidak terpisahkan dari wilayah NKRI. </v>
      </c>
      <c r="AW18" s="154">
        <f t="shared" si="9"/>
        <v>65.666666666666671</v>
      </c>
      <c r="AX18" s="154" t="str">
        <f t="shared" si="10"/>
        <v xml:space="preserve">WIJAYA perlu bimbingan dalam mengenali  dirinya  sendiri,  sebagai  individu, bagian  dari  masyarakat  dan  lingkungannya,  sebagai  warga  negara  Indonesia  dan warga negara dunia. </v>
      </c>
      <c r="AY18" s="423" t="str">
        <f t="shared" si="11"/>
        <v>1</v>
      </c>
    </row>
    <row r="19" spans="1:51" ht="16.5" x14ac:dyDescent="0.3">
      <c r="A19" s="3"/>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153" t="str">
        <f t="shared" si="6"/>
        <v/>
      </c>
      <c r="AT19" s="7"/>
      <c r="AU19" s="154">
        <f t="shared" si="7"/>
        <v>0</v>
      </c>
      <c r="AV19" s="154" t="str">
        <f t="shared" si="8"/>
        <v/>
      </c>
      <c r="AW19" s="154">
        <f t="shared" si="9"/>
        <v>0</v>
      </c>
      <c r="AX19" s="154" t="str">
        <f t="shared" si="10"/>
        <v/>
      </c>
      <c r="AY19" s="423" t="str">
        <f t="shared" si="11"/>
        <v/>
      </c>
    </row>
    <row r="20" spans="1:51" ht="16.5" x14ac:dyDescent="0.3">
      <c r="A20" s="3"/>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153" t="str">
        <f t="shared" si="6"/>
        <v/>
      </c>
      <c r="AT20" s="7"/>
      <c r="AU20" s="154">
        <f t="shared" si="7"/>
        <v>0</v>
      </c>
      <c r="AV20" s="154" t="str">
        <f t="shared" si="8"/>
        <v/>
      </c>
      <c r="AW20" s="154">
        <f t="shared" si="9"/>
        <v>0</v>
      </c>
      <c r="AX20" s="154" t="str">
        <f t="shared" si="10"/>
        <v/>
      </c>
      <c r="AY20" s="423" t="str">
        <f t="shared" si="11"/>
        <v/>
      </c>
    </row>
    <row r="21" spans="1:51" ht="16.5" x14ac:dyDescent="0.3">
      <c r="A21" s="3"/>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153" t="str">
        <f t="shared" si="6"/>
        <v/>
      </c>
      <c r="AT21" s="7"/>
      <c r="AU21" s="154">
        <f t="shared" si="7"/>
        <v>0</v>
      </c>
      <c r="AV21" s="154" t="str">
        <f t="shared" si="8"/>
        <v/>
      </c>
      <c r="AW21" s="154">
        <f t="shared" si="9"/>
        <v>0</v>
      </c>
      <c r="AX21" s="154" t="str">
        <f t="shared" si="10"/>
        <v/>
      </c>
      <c r="AY21" s="423" t="str">
        <f t="shared" si="11"/>
        <v/>
      </c>
    </row>
    <row r="22" spans="1:51" ht="16.5" x14ac:dyDescent="0.3">
      <c r="A22" s="3"/>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153" t="str">
        <f t="shared" si="6"/>
        <v/>
      </c>
      <c r="AT22" s="7"/>
      <c r="AU22" s="154">
        <f t="shared" si="7"/>
        <v>0</v>
      </c>
      <c r="AV22" s="154" t="str">
        <f t="shared" si="8"/>
        <v/>
      </c>
      <c r="AW22" s="154">
        <f t="shared" si="9"/>
        <v>0</v>
      </c>
      <c r="AX22" s="154" t="str">
        <f t="shared" si="10"/>
        <v/>
      </c>
      <c r="AY22" s="423" t="str">
        <f t="shared" si="11"/>
        <v/>
      </c>
    </row>
    <row r="23" spans="1:51" ht="16.5" x14ac:dyDescent="0.3">
      <c r="A23" s="3"/>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153" t="str">
        <f t="shared" si="6"/>
        <v/>
      </c>
      <c r="AT23" s="7"/>
      <c r="AU23" s="154">
        <f t="shared" si="7"/>
        <v>0</v>
      </c>
      <c r="AV23" s="154" t="str">
        <f t="shared" si="8"/>
        <v/>
      </c>
      <c r="AW23" s="154">
        <f t="shared" si="9"/>
        <v>0</v>
      </c>
      <c r="AX23" s="154" t="str">
        <f t="shared" si="10"/>
        <v/>
      </c>
      <c r="AY23" s="423" t="str">
        <f t="shared" si="11"/>
        <v/>
      </c>
    </row>
    <row r="24" spans="1:51" ht="16.5" x14ac:dyDescent="0.3">
      <c r="A24" s="3"/>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153" t="str">
        <f t="shared" si="6"/>
        <v/>
      </c>
      <c r="AT24" s="7"/>
      <c r="AU24" s="154">
        <f t="shared" si="7"/>
        <v>0</v>
      </c>
      <c r="AV24" s="154" t="str">
        <f t="shared" si="8"/>
        <v/>
      </c>
      <c r="AW24" s="154">
        <f t="shared" si="9"/>
        <v>0</v>
      </c>
      <c r="AX24" s="154" t="str">
        <f t="shared" si="10"/>
        <v/>
      </c>
      <c r="AY24" s="423" t="str">
        <f t="shared" si="11"/>
        <v/>
      </c>
    </row>
    <row r="25" spans="1:51" ht="16.5" x14ac:dyDescent="0.3">
      <c r="A25" s="3"/>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153" t="str">
        <f t="shared" si="6"/>
        <v/>
      </c>
      <c r="AT25" s="7"/>
      <c r="AU25" s="154">
        <f t="shared" si="7"/>
        <v>0</v>
      </c>
      <c r="AV25" s="154" t="str">
        <f t="shared" si="8"/>
        <v/>
      </c>
      <c r="AW25" s="154">
        <f t="shared" si="9"/>
        <v>0</v>
      </c>
      <c r="AX25" s="154" t="str">
        <f t="shared" si="10"/>
        <v/>
      </c>
      <c r="AY25" s="423" t="str">
        <f t="shared" si="11"/>
        <v/>
      </c>
    </row>
    <row r="26" spans="1:51" ht="16.5" x14ac:dyDescent="0.3">
      <c r="A26" s="3"/>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153" t="str">
        <f t="shared" si="6"/>
        <v/>
      </c>
      <c r="AT26" s="7"/>
      <c r="AU26" s="154">
        <f t="shared" si="7"/>
        <v>0</v>
      </c>
      <c r="AV26" s="154" t="str">
        <f t="shared" si="8"/>
        <v/>
      </c>
      <c r="AW26" s="154">
        <f t="shared" si="9"/>
        <v>0</v>
      </c>
      <c r="AX26" s="154" t="str">
        <f t="shared" si="10"/>
        <v/>
      </c>
      <c r="AY26" s="423" t="str">
        <f t="shared" si="11"/>
        <v/>
      </c>
    </row>
    <row r="27" spans="1:51" ht="16.5" x14ac:dyDescent="0.3">
      <c r="A27" s="3"/>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153" t="str">
        <f t="shared" si="6"/>
        <v/>
      </c>
      <c r="AT27" s="7"/>
      <c r="AU27" s="154">
        <f t="shared" si="7"/>
        <v>0</v>
      </c>
      <c r="AV27" s="154" t="str">
        <f t="shared" si="8"/>
        <v/>
      </c>
      <c r="AW27" s="154">
        <f t="shared" si="9"/>
        <v>0</v>
      </c>
      <c r="AX27" s="154" t="str">
        <f t="shared" si="10"/>
        <v/>
      </c>
      <c r="AY27" s="423" t="str">
        <f t="shared" si="11"/>
        <v/>
      </c>
    </row>
    <row r="28" spans="1:51" ht="16.5" x14ac:dyDescent="0.3">
      <c r="A28" s="3"/>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153" t="str">
        <f t="shared" si="6"/>
        <v/>
      </c>
      <c r="AT28" s="7"/>
      <c r="AU28" s="154">
        <f t="shared" si="7"/>
        <v>0</v>
      </c>
      <c r="AV28" s="154" t="str">
        <f t="shared" si="8"/>
        <v/>
      </c>
      <c r="AW28" s="154">
        <f t="shared" si="9"/>
        <v>0</v>
      </c>
      <c r="AX28" s="154" t="str">
        <f t="shared" si="10"/>
        <v/>
      </c>
      <c r="AY28" s="423" t="str">
        <f t="shared" si="11"/>
        <v/>
      </c>
    </row>
    <row r="29" spans="1:51" ht="16.5" x14ac:dyDescent="0.3">
      <c r="A29" s="3"/>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153" t="str">
        <f t="shared" si="6"/>
        <v/>
      </c>
      <c r="AT29" s="7"/>
      <c r="AU29" s="154">
        <f t="shared" si="7"/>
        <v>0</v>
      </c>
      <c r="AV29" s="154" t="str">
        <f t="shared" si="8"/>
        <v/>
      </c>
      <c r="AW29" s="154">
        <f t="shared" si="9"/>
        <v>0</v>
      </c>
      <c r="AX29" s="154" t="str">
        <f t="shared" si="10"/>
        <v/>
      </c>
      <c r="AY29" s="423" t="str">
        <f t="shared" si="11"/>
        <v/>
      </c>
    </row>
    <row r="30" spans="1:51" ht="16.5" x14ac:dyDescent="0.3">
      <c r="A30" s="3"/>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153" t="str">
        <f t="shared" si="6"/>
        <v/>
      </c>
      <c r="AT30" s="7"/>
      <c r="AU30" s="154">
        <f t="shared" si="7"/>
        <v>0</v>
      </c>
      <c r="AV30" s="154" t="str">
        <f t="shared" si="8"/>
        <v/>
      </c>
      <c r="AW30" s="154">
        <f t="shared" si="9"/>
        <v>0</v>
      </c>
      <c r="AX30" s="154" t="str">
        <f t="shared" si="10"/>
        <v/>
      </c>
      <c r="AY30" s="423" t="str">
        <f t="shared" si="11"/>
        <v/>
      </c>
    </row>
    <row r="31" spans="1:51" ht="16.5" x14ac:dyDescent="0.3">
      <c r="A31" s="3"/>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153" t="str">
        <f t="shared" si="6"/>
        <v/>
      </c>
      <c r="AT31" s="7"/>
      <c r="AU31" s="154">
        <f t="shared" si="7"/>
        <v>0</v>
      </c>
      <c r="AV31" s="154" t="str">
        <f t="shared" si="8"/>
        <v/>
      </c>
      <c r="AW31" s="154">
        <f t="shared" si="9"/>
        <v>0</v>
      </c>
      <c r="AX31" s="154" t="str">
        <f t="shared" si="10"/>
        <v/>
      </c>
      <c r="AY31" s="423" t="str">
        <f t="shared" si="11"/>
        <v/>
      </c>
    </row>
    <row r="32" spans="1:51" ht="16.5" x14ac:dyDescent="0.3">
      <c r="A32" s="3"/>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153" t="str">
        <f t="shared" si="6"/>
        <v/>
      </c>
      <c r="AT32" s="7"/>
      <c r="AU32" s="154">
        <f t="shared" si="7"/>
        <v>0</v>
      </c>
      <c r="AV32" s="154" t="str">
        <f t="shared" si="8"/>
        <v/>
      </c>
      <c r="AW32" s="154">
        <f t="shared" si="9"/>
        <v>0</v>
      </c>
      <c r="AX32" s="154" t="str">
        <f t="shared" si="10"/>
        <v/>
      </c>
      <c r="AY32" s="423" t="str">
        <f t="shared" si="11"/>
        <v/>
      </c>
    </row>
    <row r="33" spans="1:51" ht="16.5" x14ac:dyDescent="0.3">
      <c r="A33" s="3"/>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153" t="str">
        <f t="shared" si="6"/>
        <v/>
      </c>
      <c r="AT33" s="7"/>
      <c r="AU33" s="154">
        <f t="shared" si="7"/>
        <v>0</v>
      </c>
      <c r="AV33" s="154" t="str">
        <f t="shared" si="8"/>
        <v/>
      </c>
      <c r="AW33" s="154">
        <f t="shared" si="9"/>
        <v>0</v>
      </c>
      <c r="AX33" s="154" t="str">
        <f t="shared" si="10"/>
        <v/>
      </c>
      <c r="AY33" s="423" t="str">
        <f t="shared" si="11"/>
        <v/>
      </c>
    </row>
    <row r="34" spans="1:51" ht="16.5" x14ac:dyDescent="0.3">
      <c r="A34" s="3"/>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153" t="str">
        <f t="shared" si="6"/>
        <v/>
      </c>
      <c r="AT34" s="7"/>
      <c r="AU34" s="154">
        <f t="shared" si="7"/>
        <v>0</v>
      </c>
      <c r="AV34" s="154" t="str">
        <f t="shared" si="8"/>
        <v/>
      </c>
      <c r="AW34" s="154">
        <f t="shared" si="9"/>
        <v>0</v>
      </c>
      <c r="AX34" s="154" t="str">
        <f t="shared" si="10"/>
        <v/>
      </c>
      <c r="AY34" s="423" t="str">
        <f t="shared" si="11"/>
        <v/>
      </c>
    </row>
    <row r="35" spans="1:51" ht="16.5" x14ac:dyDescent="0.3">
      <c r="A35" s="3"/>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153" t="str">
        <f t="shared" si="6"/>
        <v/>
      </c>
      <c r="AT35" s="7"/>
      <c r="AU35" s="154">
        <f t="shared" si="7"/>
        <v>0</v>
      </c>
      <c r="AV35" s="154" t="str">
        <f t="shared" si="8"/>
        <v/>
      </c>
      <c r="AW35" s="154">
        <f t="shared" si="9"/>
        <v>0</v>
      </c>
      <c r="AX35" s="154" t="str">
        <f t="shared" si="10"/>
        <v/>
      </c>
      <c r="AY35" s="423" t="str">
        <f t="shared" si="11"/>
        <v/>
      </c>
    </row>
    <row r="36" spans="1:51" ht="16.5" x14ac:dyDescent="0.3">
      <c r="A36" s="3"/>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153" t="str">
        <f t="shared" si="6"/>
        <v/>
      </c>
      <c r="AT36" s="7"/>
      <c r="AU36" s="154">
        <f t="shared" si="7"/>
        <v>0</v>
      </c>
      <c r="AV36" s="154" t="str">
        <f t="shared" si="8"/>
        <v/>
      </c>
      <c r="AW36" s="154">
        <f t="shared" si="9"/>
        <v>0</v>
      </c>
      <c r="AX36" s="154" t="str">
        <f t="shared" si="10"/>
        <v/>
      </c>
      <c r="AY36" s="423" t="str">
        <f t="shared" si="11"/>
        <v/>
      </c>
    </row>
    <row r="37" spans="1:51" ht="16.5" x14ac:dyDescent="0.3">
      <c r="A37" s="3"/>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153" t="str">
        <f t="shared" si="6"/>
        <v/>
      </c>
      <c r="AT37" s="7"/>
      <c r="AU37" s="154">
        <f t="shared" si="7"/>
        <v>0</v>
      </c>
      <c r="AV37" s="154" t="str">
        <f t="shared" si="8"/>
        <v/>
      </c>
      <c r="AW37" s="154">
        <f t="shared" si="9"/>
        <v>0</v>
      </c>
      <c r="AX37" s="154" t="str">
        <f t="shared" si="10"/>
        <v/>
      </c>
      <c r="AY37" s="423" t="str">
        <f t="shared" si="11"/>
        <v/>
      </c>
    </row>
    <row r="38" spans="1:51" ht="16.5" x14ac:dyDescent="0.3">
      <c r="A38" s="3"/>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153" t="str">
        <f t="shared" si="6"/>
        <v/>
      </c>
      <c r="AT38" s="7"/>
      <c r="AU38" s="154">
        <f t="shared" si="7"/>
        <v>0</v>
      </c>
      <c r="AV38" s="154" t="str">
        <f t="shared" si="8"/>
        <v/>
      </c>
      <c r="AW38" s="154">
        <f t="shared" si="9"/>
        <v>0</v>
      </c>
      <c r="AX38" s="154" t="str">
        <f t="shared" si="10"/>
        <v/>
      </c>
      <c r="AY38" s="423" t="str">
        <f t="shared" si="11"/>
        <v/>
      </c>
    </row>
    <row r="39" spans="1:51" ht="16.5" x14ac:dyDescent="0.3">
      <c r="A39" s="3"/>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153" t="str">
        <f t="shared" si="6"/>
        <v/>
      </c>
      <c r="AT39" s="7"/>
      <c r="AU39" s="154">
        <f t="shared" si="7"/>
        <v>0</v>
      </c>
      <c r="AV39" s="154" t="str">
        <f t="shared" si="8"/>
        <v/>
      </c>
      <c r="AW39" s="154">
        <f t="shared" si="9"/>
        <v>0</v>
      </c>
      <c r="AX39" s="154" t="str">
        <f t="shared" si="10"/>
        <v/>
      </c>
      <c r="AY39" s="423" t="str">
        <f t="shared" si="11"/>
        <v/>
      </c>
    </row>
    <row r="40" spans="1:51" ht="16.5" x14ac:dyDescent="0.3">
      <c r="A40" s="3"/>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153" t="str">
        <f t="shared" si="6"/>
        <v/>
      </c>
      <c r="AT40" s="7"/>
      <c r="AU40" s="154">
        <f t="shared" si="7"/>
        <v>0</v>
      </c>
      <c r="AV40" s="154" t="str">
        <f t="shared" si="8"/>
        <v/>
      </c>
      <c r="AW40" s="154">
        <f t="shared" si="9"/>
        <v>0</v>
      </c>
      <c r="AX40" s="154" t="str">
        <f t="shared" si="10"/>
        <v/>
      </c>
      <c r="AY40" s="423" t="str">
        <f t="shared" si="11"/>
        <v/>
      </c>
    </row>
    <row r="41" spans="1:51" ht="16.5" x14ac:dyDescent="0.3">
      <c r="A41" s="3"/>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153" t="str">
        <f t="shared" si="6"/>
        <v/>
      </c>
      <c r="AT41" s="7"/>
      <c r="AU41" s="154">
        <f t="shared" si="7"/>
        <v>0</v>
      </c>
      <c r="AV41" s="154" t="str">
        <f t="shared" si="8"/>
        <v/>
      </c>
      <c r="AW41" s="154">
        <f t="shared" si="9"/>
        <v>0</v>
      </c>
      <c r="AX41" s="154" t="str">
        <f t="shared" si="10"/>
        <v/>
      </c>
      <c r="AY41" s="423" t="str">
        <f t="shared" si="11"/>
        <v/>
      </c>
    </row>
    <row r="42" spans="1:51" ht="16.5" x14ac:dyDescent="0.3">
      <c r="A42" s="3"/>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153" t="str">
        <f t="shared" si="6"/>
        <v/>
      </c>
      <c r="AT42" s="7"/>
      <c r="AU42" s="154">
        <f t="shared" si="7"/>
        <v>0</v>
      </c>
      <c r="AV42" s="154" t="str">
        <f t="shared" si="8"/>
        <v/>
      </c>
      <c r="AW42" s="154">
        <f t="shared" si="9"/>
        <v>0</v>
      </c>
      <c r="AX42" s="154" t="str">
        <f t="shared" si="10"/>
        <v/>
      </c>
      <c r="AY42" s="423" t="str">
        <f t="shared" si="11"/>
        <v/>
      </c>
    </row>
    <row r="43" spans="1:51" ht="16.5" x14ac:dyDescent="0.3">
      <c r="A43" s="3"/>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153" t="str">
        <f t="shared" si="6"/>
        <v/>
      </c>
      <c r="AT43" s="7"/>
      <c r="AU43" s="154">
        <f t="shared" si="7"/>
        <v>0</v>
      </c>
      <c r="AV43" s="154" t="str">
        <f t="shared" si="8"/>
        <v/>
      </c>
      <c r="AW43" s="154">
        <f t="shared" si="9"/>
        <v>0</v>
      </c>
      <c r="AX43" s="154" t="str">
        <f t="shared" si="10"/>
        <v/>
      </c>
      <c r="AY43" s="423" t="str">
        <f t="shared" si="11"/>
        <v/>
      </c>
    </row>
    <row r="44" spans="1:51" ht="16.5" x14ac:dyDescent="0.3">
      <c r="A44" s="3"/>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153" t="str">
        <f t="shared" si="6"/>
        <v/>
      </c>
      <c r="AT44" s="7"/>
      <c r="AU44" s="154">
        <f t="shared" si="7"/>
        <v>0</v>
      </c>
      <c r="AV44" s="154" t="str">
        <f t="shared" si="8"/>
        <v/>
      </c>
      <c r="AW44" s="154">
        <f t="shared" si="9"/>
        <v>0</v>
      </c>
      <c r="AX44" s="154" t="str">
        <f t="shared" si="10"/>
        <v/>
      </c>
      <c r="AY44" s="423" t="str">
        <f t="shared" si="11"/>
        <v/>
      </c>
    </row>
    <row r="45" spans="1:51" ht="16.5" x14ac:dyDescent="0.3">
      <c r="A45" s="3"/>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153" t="str">
        <f t="shared" si="6"/>
        <v/>
      </c>
      <c r="AT45" s="7"/>
      <c r="AU45" s="154">
        <f t="shared" si="7"/>
        <v>0</v>
      </c>
      <c r="AV45" s="154" t="str">
        <f t="shared" si="8"/>
        <v/>
      </c>
      <c r="AW45" s="154">
        <f t="shared" si="9"/>
        <v>0</v>
      </c>
      <c r="AX45" s="154" t="str">
        <f t="shared" si="10"/>
        <v/>
      </c>
      <c r="AY45" s="423" t="str">
        <f t="shared" si="11"/>
        <v/>
      </c>
    </row>
    <row r="46" spans="1:51" ht="16.5" x14ac:dyDescent="0.3">
      <c r="A46" s="3"/>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153" t="str">
        <f t="shared" si="6"/>
        <v/>
      </c>
      <c r="AT46" s="7"/>
      <c r="AU46" s="154">
        <f t="shared" si="7"/>
        <v>0</v>
      </c>
      <c r="AV46" s="154" t="str">
        <f t="shared" si="8"/>
        <v/>
      </c>
      <c r="AW46" s="154">
        <f t="shared" si="9"/>
        <v>0</v>
      </c>
      <c r="AX46" s="154" t="str">
        <f t="shared" si="10"/>
        <v/>
      </c>
      <c r="AY46" s="423" t="str">
        <f t="shared" si="11"/>
        <v/>
      </c>
    </row>
    <row r="47" spans="1:51" ht="16.5" x14ac:dyDescent="0.3">
      <c r="A47" s="3"/>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153" t="str">
        <f t="shared" si="6"/>
        <v/>
      </c>
      <c r="AT47" s="7"/>
      <c r="AU47" s="154">
        <f t="shared" si="7"/>
        <v>0</v>
      </c>
      <c r="AV47" s="154" t="str">
        <f t="shared" si="8"/>
        <v/>
      </c>
      <c r="AW47" s="154">
        <f t="shared" si="9"/>
        <v>0</v>
      </c>
      <c r="AX47" s="154" t="str">
        <f t="shared" si="10"/>
        <v/>
      </c>
      <c r="AY47" s="423" t="str">
        <f t="shared" si="11"/>
        <v/>
      </c>
    </row>
    <row r="48" spans="1:51" ht="16.5" x14ac:dyDescent="0.3">
      <c r="A48" s="3"/>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2">IFERROR(AVERAGE(E48,O48,Y48),"")</f>
        <v/>
      </c>
      <c r="AJ48" s="268" t="str">
        <f t="shared" si="12"/>
        <v/>
      </c>
      <c r="AK48" s="268" t="str">
        <f t="shared" si="12"/>
        <v/>
      </c>
      <c r="AL48" s="268" t="str">
        <f t="shared" si="12"/>
        <v/>
      </c>
      <c r="AM48" s="268" t="str">
        <f t="shared" si="12"/>
        <v/>
      </c>
      <c r="AN48" s="268" t="str">
        <f t="shared" si="12"/>
        <v/>
      </c>
      <c r="AO48" s="268" t="str">
        <f t="shared" si="12"/>
        <v/>
      </c>
      <c r="AP48" s="268" t="str">
        <f t="shared" si="12"/>
        <v/>
      </c>
      <c r="AQ48" s="268" t="str">
        <f t="shared" si="12"/>
        <v/>
      </c>
      <c r="AR48" s="269" t="str">
        <f t="shared" si="12"/>
        <v/>
      </c>
      <c r="AS48" s="153" t="str">
        <f t="shared" si="6"/>
        <v/>
      </c>
      <c r="AT48" s="7"/>
      <c r="AU48" s="154">
        <f t="shared" si="7"/>
        <v>0</v>
      </c>
      <c r="AV48" s="154" t="str">
        <f t="shared" si="8"/>
        <v/>
      </c>
      <c r="AW48" s="154">
        <f t="shared" si="9"/>
        <v>0</v>
      </c>
      <c r="AX48" s="154" t="str">
        <f t="shared" si="10"/>
        <v/>
      </c>
      <c r="AY48" s="423" t="str">
        <f t="shared" si="11"/>
        <v/>
      </c>
    </row>
    <row r="49" spans="1:51" ht="16.5" x14ac:dyDescent="0.3">
      <c r="A49" s="3"/>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2"/>
        <v/>
      </c>
      <c r="AJ49" s="268" t="str">
        <f t="shared" si="12"/>
        <v/>
      </c>
      <c r="AK49" s="268" t="str">
        <f t="shared" si="12"/>
        <v/>
      </c>
      <c r="AL49" s="268" t="str">
        <f t="shared" si="12"/>
        <v/>
      </c>
      <c r="AM49" s="268" t="str">
        <f t="shared" si="12"/>
        <v/>
      </c>
      <c r="AN49" s="268" t="str">
        <f t="shared" si="12"/>
        <v/>
      </c>
      <c r="AO49" s="268" t="str">
        <f t="shared" si="12"/>
        <v/>
      </c>
      <c r="AP49" s="268" t="str">
        <f t="shared" si="12"/>
        <v/>
      </c>
      <c r="AQ49" s="268" t="str">
        <f t="shared" si="12"/>
        <v/>
      </c>
      <c r="AR49" s="269" t="str">
        <f t="shared" si="12"/>
        <v/>
      </c>
      <c r="AS49" s="153" t="str">
        <f t="shared" si="6"/>
        <v/>
      </c>
      <c r="AT49" s="7"/>
      <c r="AU49" s="154">
        <f t="shared" si="7"/>
        <v>0</v>
      </c>
      <c r="AV49" s="154" t="str">
        <f t="shared" si="8"/>
        <v/>
      </c>
      <c r="AW49" s="154">
        <f t="shared" si="9"/>
        <v>0</v>
      </c>
      <c r="AX49" s="154" t="str">
        <f t="shared" si="10"/>
        <v/>
      </c>
      <c r="AY49" s="423" t="str">
        <f t="shared" si="11"/>
        <v/>
      </c>
    </row>
    <row r="50" spans="1:51" ht="16.5" x14ac:dyDescent="0.3">
      <c r="A50" s="3"/>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2"/>
        <v/>
      </c>
      <c r="AJ50" s="268" t="str">
        <f t="shared" si="12"/>
        <v/>
      </c>
      <c r="AK50" s="268" t="str">
        <f t="shared" si="12"/>
        <v/>
      </c>
      <c r="AL50" s="268" t="str">
        <f t="shared" si="12"/>
        <v/>
      </c>
      <c r="AM50" s="268" t="str">
        <f t="shared" si="12"/>
        <v/>
      </c>
      <c r="AN50" s="268" t="str">
        <f t="shared" si="12"/>
        <v/>
      </c>
      <c r="AO50" s="268" t="str">
        <f t="shared" si="12"/>
        <v/>
      </c>
      <c r="AP50" s="268" t="str">
        <f t="shared" si="12"/>
        <v/>
      </c>
      <c r="AQ50" s="268" t="str">
        <f t="shared" si="12"/>
        <v/>
      </c>
      <c r="AR50" s="269" t="str">
        <f t="shared" si="12"/>
        <v/>
      </c>
      <c r="AS50" s="153" t="str">
        <f t="shared" si="6"/>
        <v/>
      </c>
      <c r="AT50" s="7"/>
      <c r="AU50" s="154">
        <f t="shared" si="7"/>
        <v>0</v>
      </c>
      <c r="AV50" s="154" t="str">
        <f t="shared" si="8"/>
        <v/>
      </c>
      <c r="AW50" s="154">
        <f t="shared" si="9"/>
        <v>0</v>
      </c>
      <c r="AX50" s="154" t="str">
        <f t="shared" si="10"/>
        <v/>
      </c>
      <c r="AY50" s="423" t="str">
        <f t="shared" si="11"/>
        <v/>
      </c>
    </row>
    <row r="51" spans="1:51" ht="16.5" x14ac:dyDescent="0.3">
      <c r="A51" s="3"/>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2"/>
        <v/>
      </c>
      <c r="AJ51" s="268" t="str">
        <f t="shared" si="12"/>
        <v/>
      </c>
      <c r="AK51" s="268" t="str">
        <f t="shared" si="12"/>
        <v/>
      </c>
      <c r="AL51" s="268" t="str">
        <f t="shared" si="12"/>
        <v/>
      </c>
      <c r="AM51" s="268" t="str">
        <f t="shared" si="12"/>
        <v/>
      </c>
      <c r="AN51" s="268" t="str">
        <f t="shared" si="12"/>
        <v/>
      </c>
      <c r="AO51" s="268" t="str">
        <f t="shared" si="12"/>
        <v/>
      </c>
      <c r="AP51" s="268" t="str">
        <f t="shared" si="12"/>
        <v/>
      </c>
      <c r="AQ51" s="268" t="str">
        <f t="shared" si="12"/>
        <v/>
      </c>
      <c r="AR51" s="269" t="str">
        <f t="shared" si="12"/>
        <v/>
      </c>
      <c r="AS51" s="153" t="str">
        <f t="shared" si="6"/>
        <v/>
      </c>
      <c r="AT51" s="7"/>
      <c r="AU51" s="154">
        <f t="shared" si="7"/>
        <v>0</v>
      </c>
      <c r="AV51" s="154" t="str">
        <f t="shared" si="8"/>
        <v/>
      </c>
      <c r="AW51" s="154">
        <f t="shared" si="9"/>
        <v>0</v>
      </c>
      <c r="AX51" s="154" t="str">
        <f t="shared" si="10"/>
        <v/>
      </c>
      <c r="AY51" s="423" t="str">
        <f t="shared" si="11"/>
        <v/>
      </c>
    </row>
    <row r="52" spans="1:51" ht="16.5" x14ac:dyDescent="0.3">
      <c r="A52" s="3"/>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2"/>
        <v/>
      </c>
      <c r="AJ52" s="268" t="str">
        <f t="shared" si="12"/>
        <v/>
      </c>
      <c r="AK52" s="268" t="str">
        <f t="shared" si="12"/>
        <v/>
      </c>
      <c r="AL52" s="268" t="str">
        <f t="shared" si="12"/>
        <v/>
      </c>
      <c r="AM52" s="268" t="str">
        <f t="shared" si="12"/>
        <v/>
      </c>
      <c r="AN52" s="268" t="str">
        <f t="shared" si="12"/>
        <v/>
      </c>
      <c r="AO52" s="268" t="str">
        <f t="shared" si="12"/>
        <v/>
      </c>
      <c r="AP52" s="268" t="str">
        <f t="shared" si="12"/>
        <v/>
      </c>
      <c r="AQ52" s="268" t="str">
        <f t="shared" si="12"/>
        <v/>
      </c>
      <c r="AR52" s="269" t="str">
        <f t="shared" si="12"/>
        <v/>
      </c>
      <c r="AS52" s="153" t="str">
        <f t="shared" si="6"/>
        <v/>
      </c>
      <c r="AT52" s="7"/>
      <c r="AU52" s="154">
        <f t="shared" si="7"/>
        <v>0</v>
      </c>
      <c r="AV52" s="154" t="str">
        <f t="shared" si="8"/>
        <v/>
      </c>
      <c r="AW52" s="154">
        <f t="shared" si="9"/>
        <v>0</v>
      </c>
      <c r="AX52" s="154" t="str">
        <f t="shared" si="10"/>
        <v/>
      </c>
      <c r="AY52" s="423" t="str">
        <f t="shared" si="11"/>
        <v/>
      </c>
    </row>
    <row r="53" spans="1:51" ht="16.5" x14ac:dyDescent="0.3">
      <c r="A53" s="3"/>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2"/>
        <v/>
      </c>
      <c r="AJ53" s="268" t="str">
        <f t="shared" si="12"/>
        <v/>
      </c>
      <c r="AK53" s="268" t="str">
        <f t="shared" si="12"/>
        <v/>
      </c>
      <c r="AL53" s="268" t="str">
        <f t="shared" si="12"/>
        <v/>
      </c>
      <c r="AM53" s="268" t="str">
        <f t="shared" si="12"/>
        <v/>
      </c>
      <c r="AN53" s="268" t="str">
        <f t="shared" si="12"/>
        <v/>
      </c>
      <c r="AO53" s="268" t="str">
        <f t="shared" si="12"/>
        <v/>
      </c>
      <c r="AP53" s="268" t="str">
        <f t="shared" si="12"/>
        <v/>
      </c>
      <c r="AQ53" s="268" t="str">
        <f t="shared" si="12"/>
        <v/>
      </c>
      <c r="AR53" s="269" t="str">
        <f t="shared" si="12"/>
        <v/>
      </c>
      <c r="AS53" s="153" t="str">
        <f t="shared" si="6"/>
        <v/>
      </c>
      <c r="AT53" s="7"/>
      <c r="AU53" s="154">
        <f t="shared" si="7"/>
        <v>0</v>
      </c>
      <c r="AV53" s="154" t="str">
        <f t="shared" si="8"/>
        <v/>
      </c>
      <c r="AW53" s="154">
        <f t="shared" si="9"/>
        <v>0</v>
      </c>
      <c r="AX53" s="154" t="str">
        <f t="shared" si="10"/>
        <v/>
      </c>
      <c r="AY53" s="423" t="str">
        <f t="shared" si="11"/>
        <v/>
      </c>
    </row>
    <row r="54" spans="1:51" ht="16.5" x14ac:dyDescent="0.3">
      <c r="A54" s="3"/>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2"/>
        <v/>
      </c>
      <c r="AJ54" s="268" t="str">
        <f t="shared" si="12"/>
        <v/>
      </c>
      <c r="AK54" s="268" t="str">
        <f t="shared" si="12"/>
        <v/>
      </c>
      <c r="AL54" s="268" t="str">
        <f t="shared" si="12"/>
        <v/>
      </c>
      <c r="AM54" s="268" t="str">
        <f t="shared" si="12"/>
        <v/>
      </c>
      <c r="AN54" s="268" t="str">
        <f t="shared" si="12"/>
        <v/>
      </c>
      <c r="AO54" s="268" t="str">
        <f t="shared" si="12"/>
        <v/>
      </c>
      <c r="AP54" s="268" t="str">
        <f t="shared" si="12"/>
        <v/>
      </c>
      <c r="AQ54" s="268" t="str">
        <f t="shared" si="12"/>
        <v/>
      </c>
      <c r="AR54" s="269" t="str">
        <f t="shared" si="12"/>
        <v/>
      </c>
      <c r="AS54" s="153" t="str">
        <f t="shared" si="6"/>
        <v/>
      </c>
      <c r="AT54" s="7"/>
      <c r="AU54" s="154">
        <f t="shared" si="7"/>
        <v>0</v>
      </c>
      <c r="AV54" s="154" t="str">
        <f t="shared" si="8"/>
        <v/>
      </c>
      <c r="AW54" s="154">
        <f t="shared" si="9"/>
        <v>0</v>
      </c>
      <c r="AX54" s="154" t="str">
        <f t="shared" si="10"/>
        <v/>
      </c>
      <c r="AY54" s="423" t="str">
        <f t="shared" si="11"/>
        <v/>
      </c>
    </row>
    <row r="55" spans="1:51" ht="16.5" x14ac:dyDescent="0.3">
      <c r="A55" s="3"/>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2"/>
        <v/>
      </c>
      <c r="AJ55" s="268" t="str">
        <f t="shared" si="12"/>
        <v/>
      </c>
      <c r="AK55" s="268" t="str">
        <f t="shared" si="12"/>
        <v/>
      </c>
      <c r="AL55" s="268" t="str">
        <f t="shared" si="12"/>
        <v/>
      </c>
      <c r="AM55" s="268" t="str">
        <f t="shared" si="12"/>
        <v/>
      </c>
      <c r="AN55" s="268" t="str">
        <f t="shared" si="12"/>
        <v/>
      </c>
      <c r="AO55" s="268" t="str">
        <f t="shared" si="12"/>
        <v/>
      </c>
      <c r="AP55" s="268" t="str">
        <f t="shared" si="12"/>
        <v/>
      </c>
      <c r="AQ55" s="268" t="str">
        <f t="shared" si="12"/>
        <v/>
      </c>
      <c r="AR55" s="269" t="str">
        <f t="shared" si="12"/>
        <v/>
      </c>
      <c r="AS55" s="153" t="str">
        <f t="shared" si="6"/>
        <v/>
      </c>
      <c r="AT55" s="7"/>
      <c r="AU55" s="154">
        <f t="shared" si="7"/>
        <v>0</v>
      </c>
      <c r="AV55" s="154" t="str">
        <f t="shared" si="8"/>
        <v/>
      </c>
      <c r="AW55" s="154">
        <f t="shared" si="9"/>
        <v>0</v>
      </c>
      <c r="AX55" s="154" t="str">
        <f t="shared" si="10"/>
        <v/>
      </c>
      <c r="AY55" s="423" t="str">
        <f t="shared" si="11"/>
        <v/>
      </c>
    </row>
    <row r="56" spans="1:51" ht="16.5" x14ac:dyDescent="0.3">
      <c r="A56" s="3"/>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2"/>
        <v/>
      </c>
      <c r="AJ56" s="268" t="str">
        <f t="shared" si="12"/>
        <v/>
      </c>
      <c r="AK56" s="268" t="str">
        <f t="shared" si="12"/>
        <v/>
      </c>
      <c r="AL56" s="268" t="str">
        <f t="shared" si="12"/>
        <v/>
      </c>
      <c r="AM56" s="268" t="str">
        <f t="shared" si="12"/>
        <v/>
      </c>
      <c r="AN56" s="268" t="str">
        <f t="shared" si="12"/>
        <v/>
      </c>
      <c r="AO56" s="268" t="str">
        <f t="shared" si="12"/>
        <v/>
      </c>
      <c r="AP56" s="268" t="str">
        <f t="shared" si="12"/>
        <v/>
      </c>
      <c r="AQ56" s="268" t="str">
        <f t="shared" si="12"/>
        <v/>
      </c>
      <c r="AR56" s="269" t="str">
        <f t="shared" si="12"/>
        <v/>
      </c>
      <c r="AS56" s="153" t="str">
        <f t="shared" si="6"/>
        <v/>
      </c>
      <c r="AT56" s="7"/>
      <c r="AU56" s="154">
        <f t="shared" si="7"/>
        <v>0</v>
      </c>
      <c r="AV56" s="154" t="str">
        <f t="shared" si="8"/>
        <v/>
      </c>
      <c r="AW56" s="154">
        <f t="shared" si="9"/>
        <v>0</v>
      </c>
      <c r="AX56" s="154" t="str">
        <f t="shared" si="10"/>
        <v/>
      </c>
      <c r="AY56" s="423" t="str">
        <f t="shared" si="11"/>
        <v/>
      </c>
    </row>
    <row r="57" spans="1:51" ht="17.25" thickBot="1" x14ac:dyDescent="0.35">
      <c r="A57" s="3"/>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2"/>
        <v/>
      </c>
      <c r="AJ57" s="271" t="str">
        <f t="shared" si="12"/>
        <v/>
      </c>
      <c r="AK57" s="271" t="str">
        <f t="shared" si="12"/>
        <v/>
      </c>
      <c r="AL57" s="271" t="str">
        <f t="shared" si="12"/>
        <v/>
      </c>
      <c r="AM57" s="271" t="str">
        <f t="shared" si="12"/>
        <v/>
      </c>
      <c r="AN57" s="271" t="str">
        <f t="shared" si="12"/>
        <v/>
      </c>
      <c r="AO57" s="271" t="str">
        <f t="shared" si="12"/>
        <v/>
      </c>
      <c r="AP57" s="271" t="str">
        <f t="shared" si="12"/>
        <v/>
      </c>
      <c r="AQ57" s="271" t="str">
        <f t="shared" si="12"/>
        <v/>
      </c>
      <c r="AR57" s="272" t="str">
        <f t="shared" si="12"/>
        <v/>
      </c>
      <c r="AS57" s="153" t="str">
        <f t="shared" si="6"/>
        <v/>
      </c>
      <c r="AT57" s="7"/>
      <c r="AU57" s="154">
        <f t="shared" si="7"/>
        <v>0</v>
      </c>
      <c r="AV57" s="154" t="str">
        <f t="shared" si="8"/>
        <v/>
      </c>
      <c r="AW57" s="154">
        <f t="shared" si="9"/>
        <v>0</v>
      </c>
      <c r="AX57" s="154" t="str">
        <f t="shared" si="10"/>
        <v/>
      </c>
      <c r="AY57" s="423" t="str">
        <f t="shared" si="11"/>
        <v/>
      </c>
    </row>
    <row r="58" spans="1:51" ht="17.25" thickBot="1" x14ac:dyDescent="0.35">
      <c r="A58" s="3"/>
      <c r="B58" s="7"/>
      <c r="C58" s="472" t="s">
        <v>622</v>
      </c>
      <c r="D58" s="473"/>
      <c r="E58" s="157">
        <f>IFERROR(AVERAGE(E8:E57),0)</f>
        <v>85.909090909090907</v>
      </c>
      <c r="F58" s="157">
        <f>IFERROR(AVERAGE(F8:F57),0)</f>
        <v>83.727272727272734</v>
      </c>
      <c r="G58" s="157">
        <f>IFERROR(AVERAGE(G8:G57),0)</f>
        <v>0</v>
      </c>
      <c r="H58" s="157">
        <f t="shared" ref="H58:AR58" si="13">IFERROR(AVERAGE(H8:H57),0)</f>
        <v>0</v>
      </c>
      <c r="I58" s="157">
        <f t="shared" si="13"/>
        <v>0</v>
      </c>
      <c r="J58" s="157">
        <f t="shared" si="13"/>
        <v>0</v>
      </c>
      <c r="K58" s="157">
        <f t="shared" si="13"/>
        <v>0</v>
      </c>
      <c r="L58" s="157">
        <f t="shared" si="13"/>
        <v>0</v>
      </c>
      <c r="M58" s="157">
        <f t="shared" si="13"/>
        <v>0</v>
      </c>
      <c r="N58" s="158">
        <f t="shared" si="13"/>
        <v>0</v>
      </c>
      <c r="O58" s="159">
        <f t="shared" si="13"/>
        <v>62.727272727272727</v>
      </c>
      <c r="P58" s="157">
        <f t="shared" si="13"/>
        <v>0</v>
      </c>
      <c r="Q58" s="157">
        <f t="shared" si="13"/>
        <v>0</v>
      </c>
      <c r="R58" s="157">
        <f t="shared" si="13"/>
        <v>0</v>
      </c>
      <c r="S58" s="157">
        <f t="shared" si="13"/>
        <v>0</v>
      </c>
      <c r="T58" s="157">
        <f t="shared" si="13"/>
        <v>0</v>
      </c>
      <c r="U58" s="157">
        <f t="shared" si="13"/>
        <v>0</v>
      </c>
      <c r="V58" s="157">
        <f t="shared" si="13"/>
        <v>0</v>
      </c>
      <c r="W58" s="157">
        <f t="shared" si="13"/>
        <v>0</v>
      </c>
      <c r="X58" s="157">
        <f t="shared" si="13"/>
        <v>0</v>
      </c>
      <c r="Y58" s="160">
        <f t="shared" si="13"/>
        <v>76.090909090909093</v>
      </c>
      <c r="Z58" s="157">
        <f t="shared" si="13"/>
        <v>0</v>
      </c>
      <c r="AA58" s="157">
        <f t="shared" si="13"/>
        <v>0</v>
      </c>
      <c r="AB58" s="157">
        <f t="shared" si="13"/>
        <v>0</v>
      </c>
      <c r="AC58" s="157">
        <f t="shared" si="13"/>
        <v>0</v>
      </c>
      <c r="AD58" s="157">
        <f t="shared" si="13"/>
        <v>0</v>
      </c>
      <c r="AE58" s="157">
        <f t="shared" si="13"/>
        <v>0</v>
      </c>
      <c r="AF58" s="157">
        <f t="shared" si="13"/>
        <v>0</v>
      </c>
      <c r="AG58" s="157">
        <f t="shared" si="13"/>
        <v>0</v>
      </c>
      <c r="AH58" s="157">
        <f t="shared" si="13"/>
        <v>0</v>
      </c>
      <c r="AI58" s="157">
        <f t="shared" si="13"/>
        <v>74.909090909090921</v>
      </c>
      <c r="AJ58" s="157">
        <f t="shared" si="13"/>
        <v>83.727272727272734</v>
      </c>
      <c r="AK58" s="157">
        <f t="shared" si="13"/>
        <v>0</v>
      </c>
      <c r="AL58" s="157">
        <f t="shared" si="13"/>
        <v>0</v>
      </c>
      <c r="AM58" s="157">
        <f t="shared" si="13"/>
        <v>0</v>
      </c>
      <c r="AN58" s="157">
        <f t="shared" si="13"/>
        <v>0</v>
      </c>
      <c r="AO58" s="157">
        <f t="shared" si="13"/>
        <v>0</v>
      </c>
      <c r="AP58" s="157">
        <f t="shared" si="13"/>
        <v>0</v>
      </c>
      <c r="AQ58" s="157">
        <f t="shared" si="13"/>
        <v>0</v>
      </c>
      <c r="AR58" s="157">
        <f t="shared" si="13"/>
        <v>0</v>
      </c>
      <c r="AS58" s="153">
        <f t="shared" si="6"/>
        <v>10.281818181818181</v>
      </c>
      <c r="AT58" s="7"/>
      <c r="AY58" s="423" t="str">
        <f t="shared" si="11"/>
        <v>1</v>
      </c>
    </row>
    <row r="59" spans="1:51" x14ac:dyDescent="0.25">
      <c r="A59" s="3"/>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1" hidden="1" x14ac:dyDescent="0.25">
      <c r="A60" s="3"/>
      <c r="B60" s="7"/>
      <c r="C60" s="7"/>
      <c r="D60" s="161">
        <f>HOME!E20</f>
        <v>9</v>
      </c>
      <c r="E60" s="7" t="str">
        <f>E7</f>
        <v xml:space="preserve">mengenali  dirinya  sendiri,  sebagai  individu, bagian  dari  masyarakat  dan  lingkungannya,  sebagai  warga  negara  Indonesia  dan warga negara dunia. </v>
      </c>
      <c r="F60" s="7" t="str">
        <f t="shared" ref="F60:N60" si="14">F7</f>
        <v xml:space="preserve">mengenal karakteristik dan ciri-ciri fisik lingkungan rumah dan sekolah, sebagai bagian tidak terpisahkan dari wilayah NKRI. </v>
      </c>
      <c r="G60" s="7" t="str">
        <f t="shared" si="14"/>
        <v xml:space="preserve">mampu menyadari pentingnya gotong royong dalam lingkungan keluarga dan lingkungan masyarakat. </v>
      </c>
      <c r="H60" s="7">
        <f t="shared" si="14"/>
        <v>0</v>
      </c>
      <c r="I60" s="7">
        <f t="shared" si="14"/>
        <v>0</v>
      </c>
      <c r="J60" s="7">
        <f t="shared" si="14"/>
        <v>0</v>
      </c>
      <c r="K60" s="7">
        <f t="shared" si="14"/>
        <v>0</v>
      </c>
      <c r="L60" s="7">
        <f t="shared" si="14"/>
        <v>0</v>
      </c>
      <c r="M60" s="7">
        <f t="shared" si="14"/>
        <v>0</v>
      </c>
      <c r="N60" s="7">
        <f t="shared" si="14"/>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1" x14ac:dyDescent="0.25">
      <c r="A61" s="3"/>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1" ht="15" customHeight="1" x14ac:dyDescent="0.25">
      <c r="AI62" s="4">
        <v>33</v>
      </c>
      <c r="AJ62" s="4">
        <v>34</v>
      </c>
      <c r="AK62" s="4">
        <v>35</v>
      </c>
      <c r="AL62" s="4">
        <v>36</v>
      </c>
      <c r="AM62" s="4">
        <v>37</v>
      </c>
      <c r="AN62" s="4">
        <v>38</v>
      </c>
      <c r="AO62" s="4">
        <v>39</v>
      </c>
      <c r="AP62" s="4">
        <v>40</v>
      </c>
      <c r="AQ62" s="4">
        <v>41</v>
      </c>
      <c r="AR62" s="4">
        <v>42</v>
      </c>
    </row>
  </sheetData>
  <sheetProtection algorithmName="SHA-512" hashValue="J3LHNK4yZQBM+evHgtRISKh1Bn39f8lpxl8jRYilX2OR58JpEq7mQdiz6AMa3rxlsabCuGQ/8YQtBlWUfXQDJQ==" saltValue="Ns4TBWq9q55PakK+wj/wsA==" spinCount="100000" sheet="1" formatColumns="0"/>
  <mergeCells count="9">
    <mergeCell ref="C58:D58"/>
    <mergeCell ref="C4:C7"/>
    <mergeCell ref="D4:D7"/>
    <mergeCell ref="E4:AH4"/>
    <mergeCell ref="AS4:AS7"/>
    <mergeCell ref="E5:N5"/>
    <mergeCell ref="O5:X5"/>
    <mergeCell ref="Y5:AH5"/>
    <mergeCell ref="AI5:AR5"/>
  </mergeCells>
  <conditionalFormatting sqref="E8:AH57">
    <cfRule type="expression" dxfId="20" priority="1">
      <formula>E$7=0</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P62"/>
  <sheetViews>
    <sheetView showRowColHeaders="0" zoomScale="80" zoomScaleNormal="80" workbookViewId="0">
      <pane xSplit="4" ySplit="7" topLeftCell="Q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style="4" customWidth="1"/>
    <col min="2" max="2" width="1.85546875" style="4" customWidth="1"/>
    <col min="3" max="3" width="5.5703125" style="4" customWidth="1"/>
    <col min="4" max="4" width="23.28515625" style="4" customWidth="1"/>
    <col min="5" max="34" width="5.28515625" style="4" customWidth="1"/>
    <col min="35" max="44" width="5.28515625" style="4" hidden="1" customWidth="1"/>
    <col min="45" max="45" width="9.140625" style="4" customWidth="1"/>
    <col min="46" max="47" width="9.140625" style="4" hidden="1" customWidth="1"/>
    <col min="48" max="48" width="12.85546875" style="4" hidden="1" customWidth="1"/>
    <col min="49" max="57" width="9.140625" style="4" hidden="1" customWidth="1"/>
    <col min="58" max="58" width="12.85546875" style="4" hidden="1" customWidth="1"/>
    <col min="59" max="67" width="9.140625" style="4" hidden="1" customWidth="1"/>
    <col min="68" max="68" width="12.85546875" style="4" hidden="1" customWidth="1"/>
    <col min="69" max="16384" width="9.140625" style="4" hidden="1"/>
  </cols>
  <sheetData>
    <row r="1" spans="1:51" ht="28.5" x14ac:dyDescent="0.25">
      <c r="A1" s="1" t="str">
        <f>"       "&amp; MAPEL!D7</f>
        <v xml:space="preserve">       Bahasa Indonesia</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1"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1" ht="15.75" thickBot="1" x14ac:dyDescent="0.3">
      <c r="A3" s="3"/>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1" ht="0.75" customHeight="1" thickBot="1" x14ac:dyDescent="0.35">
      <c r="A4" s="3"/>
      <c r="B4" s="7"/>
      <c r="C4" s="477" t="s">
        <v>580</v>
      </c>
      <c r="D4" s="480" t="s">
        <v>608</v>
      </c>
      <c r="E4" s="486" t="str">
        <f>A1</f>
        <v xml:space="preserve">       Bahasa Indonesia</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row>
    <row r="5" spans="1:51" ht="15.75" x14ac:dyDescent="0.25">
      <c r="A5" s="3"/>
      <c r="B5" s="7"/>
      <c r="C5" s="478"/>
      <c r="D5" s="481"/>
      <c r="E5" s="475" t="s">
        <v>611</v>
      </c>
      <c r="F5" s="476"/>
      <c r="G5" s="476"/>
      <c r="H5" s="476"/>
      <c r="I5" s="476"/>
      <c r="J5" s="476"/>
      <c r="K5" s="476"/>
      <c r="L5" s="476"/>
      <c r="M5" s="476"/>
      <c r="N5" s="476"/>
      <c r="O5" s="488" t="s">
        <v>623</v>
      </c>
      <c r="P5" s="489"/>
      <c r="Q5" s="489"/>
      <c r="R5" s="489"/>
      <c r="S5" s="489"/>
      <c r="T5" s="489"/>
      <c r="U5" s="489"/>
      <c r="V5" s="489"/>
      <c r="W5" s="489"/>
      <c r="X5" s="489"/>
      <c r="Y5" s="497" t="s">
        <v>624</v>
      </c>
      <c r="Z5" s="492"/>
      <c r="AA5" s="492"/>
      <c r="AB5" s="492"/>
      <c r="AC5" s="492"/>
      <c r="AD5" s="492"/>
      <c r="AE5" s="492"/>
      <c r="AF5" s="492"/>
      <c r="AG5" s="492"/>
      <c r="AH5" s="492"/>
      <c r="AI5" s="494" t="s">
        <v>958</v>
      </c>
      <c r="AJ5" s="495"/>
      <c r="AK5" s="495"/>
      <c r="AL5" s="495"/>
      <c r="AM5" s="495"/>
      <c r="AN5" s="495"/>
      <c r="AO5" s="495"/>
      <c r="AP5" s="495"/>
      <c r="AQ5" s="495"/>
      <c r="AR5" s="496"/>
      <c r="AS5" s="484"/>
      <c r="AT5" s="7"/>
    </row>
    <row r="6" spans="1:51" ht="24" customHeight="1" x14ac:dyDescent="0.25">
      <c r="A6" s="3"/>
      <c r="B6" s="7"/>
      <c r="C6" s="478"/>
      <c r="D6" s="481"/>
      <c r="E6" s="143" t="s">
        <v>612</v>
      </c>
      <c r="F6" s="144" t="s">
        <v>613</v>
      </c>
      <c r="G6" s="144" t="s">
        <v>614</v>
      </c>
      <c r="H6" s="144" t="s">
        <v>615</v>
      </c>
      <c r="I6" s="144" t="s">
        <v>616</v>
      </c>
      <c r="J6" s="144" t="s">
        <v>617</v>
      </c>
      <c r="K6" s="144" t="s">
        <v>618</v>
      </c>
      <c r="L6" s="144" t="s">
        <v>619</v>
      </c>
      <c r="M6" s="144" t="s">
        <v>620</v>
      </c>
      <c r="N6" s="14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1" ht="28.5" customHeight="1" thickBot="1" x14ac:dyDescent="0.35">
      <c r="A7" s="3"/>
      <c r="B7" s="7"/>
      <c r="C7" s="479"/>
      <c r="D7" s="482"/>
      <c r="E7" s="146" t="str">
        <f>ATP!E25</f>
        <v>menyimak dan menanggapi bacaan tentang sikap baik kepada teman, mengenali tanda titik pada akhir kalimat serta membaca dan menulis kata-kata yang diawali dengan huruf ‘m’</v>
      </c>
      <c r="F7" s="147" t="str">
        <f>ATP!$E$26</f>
        <v>Menyimak dan menanggapi bacaan tentang keragaman di sekitar, membaca dan menulis kata yang diawali dengan huruf ‘g’</v>
      </c>
      <c r="G7" s="147" t="str">
        <f>ATP!$E$27</f>
        <v>Menyimak dan menanggapi bacaan tentang hidup hemat, membaca dan menulis kata yang sering ditemui sehari-hari</v>
      </c>
      <c r="H7" s="147" t="str">
        <f>ATP!$E$28</f>
        <v>Menyimak dan menanggapi bacaan tentang lingkungan dan pekerja di sekitar rumah, membaca dan menulis kata yang sering ditemui</v>
      </c>
      <c r="I7" s="147">
        <f>ATP!$E$29</f>
        <v>0</v>
      </c>
      <c r="J7" s="147">
        <f>ATP!$E$30</f>
        <v>0</v>
      </c>
      <c r="K7" s="147">
        <f>ATP!$E$31</f>
        <v>0</v>
      </c>
      <c r="L7" s="147">
        <f>ATP!$E$32</f>
        <v>0</v>
      </c>
      <c r="M7" s="147">
        <f>ATP!$E$33</f>
        <v>0</v>
      </c>
      <c r="N7" s="148">
        <f>ATP!$E$34</f>
        <v>0</v>
      </c>
      <c r="O7" s="208" t="str">
        <f>E7</f>
        <v>menyimak dan menanggapi bacaan tentang sikap baik kepada teman, mengenali tanda titik pada akhir kalimat serta membaca dan menulis kata-kata yang diawali dengan huruf ‘m’</v>
      </c>
      <c r="P7" s="209" t="str">
        <f t="shared" si="0"/>
        <v>Menyimak dan menanggapi bacaan tentang keragaman di sekitar, membaca dan menulis kata yang diawali dengan huruf ‘g’</v>
      </c>
      <c r="Q7" s="209" t="str">
        <f t="shared" si="0"/>
        <v>Menyimak dan menanggapi bacaan tentang hidup hemat, membaca dan menulis kata yang sering ditemui sehari-hari</v>
      </c>
      <c r="R7" s="209" t="str">
        <f t="shared" si="0"/>
        <v>Menyimak dan menanggapi bacaan tentang lingkungan dan pekerja di sekitar rumah, membaca dan menulis kata yang sering ditemui</v>
      </c>
      <c r="S7" s="209">
        <f t="shared" si="0"/>
        <v>0</v>
      </c>
      <c r="T7" s="209">
        <f t="shared" si="0"/>
        <v>0</v>
      </c>
      <c r="U7" s="209">
        <f t="shared" si="0"/>
        <v>0</v>
      </c>
      <c r="V7" s="209">
        <f t="shared" si="0"/>
        <v>0</v>
      </c>
      <c r="W7" s="209">
        <f t="shared" si="0"/>
        <v>0</v>
      </c>
      <c r="X7" s="210">
        <f t="shared" si="0"/>
        <v>0</v>
      </c>
      <c r="Y7" s="213" t="str">
        <f>E7</f>
        <v>menyimak dan menanggapi bacaan tentang sikap baik kepada teman, mengenali tanda titik pada akhir kalimat serta membaca dan menulis kata-kata yang diawali dengan huruf ‘m’</v>
      </c>
      <c r="Z7" s="214" t="str">
        <f t="shared" si="1"/>
        <v>Menyimak dan menanggapi bacaan tentang keragaman di sekitar, membaca dan menulis kata yang diawali dengan huruf ‘g’</v>
      </c>
      <c r="AA7" s="214" t="str">
        <f t="shared" si="1"/>
        <v>Menyimak dan menanggapi bacaan tentang hidup hemat, membaca dan menulis kata yang sering ditemui sehari-hari</v>
      </c>
      <c r="AB7" s="214" t="str">
        <f t="shared" si="1"/>
        <v>Menyimak dan menanggapi bacaan tentang lingkungan dan pekerja di sekitar rumah, membaca dan menulis kata yang sering ditemui</v>
      </c>
      <c r="AC7" s="214">
        <f t="shared" si="1"/>
        <v>0</v>
      </c>
      <c r="AD7" s="214">
        <f t="shared" si="1"/>
        <v>0</v>
      </c>
      <c r="AE7" s="214">
        <f t="shared" si="1"/>
        <v>0</v>
      </c>
      <c r="AF7" s="214">
        <f t="shared" si="1"/>
        <v>0</v>
      </c>
      <c r="AG7" s="214">
        <f t="shared" si="1"/>
        <v>0</v>
      </c>
      <c r="AH7" s="215">
        <f t="shared" si="1"/>
        <v>0</v>
      </c>
      <c r="AI7" s="262" t="str">
        <f>E7</f>
        <v>menyimak dan menanggapi bacaan tentang sikap baik kepada teman, mengenali tanda titik pada akhir kalimat serta membaca dan menulis kata-kata yang diawali dengan huruf ‘m’</v>
      </c>
      <c r="AJ7" s="263" t="str">
        <f>F7</f>
        <v>Menyimak dan menanggapi bacaan tentang keragaman di sekitar, membaca dan menulis kata yang diawali dengan huruf ‘g’</v>
      </c>
      <c r="AK7" s="263" t="str">
        <f t="shared" ref="AK7:AR7" si="3">G7</f>
        <v>Menyimak dan menanggapi bacaan tentang hidup hemat, membaca dan menulis kata yang sering ditemui sehari-hari</v>
      </c>
      <c r="AL7" s="263" t="str">
        <f t="shared" si="3"/>
        <v>Menyimak dan menanggapi bacaan tentang lingkungan dan pekerja di sekitar rumah, membaca dan menulis kata yang sering ditemui</v>
      </c>
      <c r="AM7" s="263">
        <f t="shared" si="3"/>
        <v>0</v>
      </c>
      <c r="AN7" s="263">
        <f t="shared" si="3"/>
        <v>0</v>
      </c>
      <c r="AO7" s="263">
        <f t="shared" si="3"/>
        <v>0</v>
      </c>
      <c r="AP7" s="263">
        <f t="shared" si="3"/>
        <v>0</v>
      </c>
      <c r="AQ7" s="263">
        <f t="shared" si="3"/>
        <v>0</v>
      </c>
      <c r="AR7" s="263">
        <f t="shared" si="3"/>
        <v>0</v>
      </c>
      <c r="AS7" s="485"/>
      <c r="AT7" s="7"/>
      <c r="AU7" s="149" t="s">
        <v>625</v>
      </c>
      <c r="AV7" s="149" t="s">
        <v>626</v>
      </c>
      <c r="AW7" s="150" t="s">
        <v>627</v>
      </c>
      <c r="AX7" s="150" t="s">
        <v>626</v>
      </c>
    </row>
    <row r="8" spans="1:51" ht="16.5" x14ac:dyDescent="0.3">
      <c r="A8" s="3"/>
      <c r="B8" s="7"/>
      <c r="C8" s="151">
        <v>1</v>
      </c>
      <c r="D8" s="152" t="str">
        <f>IF(SISWA!G8="","",SISWA!G8)</f>
        <v>ASKA</v>
      </c>
      <c r="E8" s="162">
        <v>100</v>
      </c>
      <c r="F8" s="162">
        <v>100</v>
      </c>
      <c r="G8" s="162"/>
      <c r="H8" s="162"/>
      <c r="I8" s="162"/>
      <c r="J8" s="162"/>
      <c r="K8" s="162"/>
      <c r="L8" s="162"/>
      <c r="M8" s="162"/>
      <c r="N8" s="162"/>
      <c r="O8" s="162">
        <v>88</v>
      </c>
      <c r="P8" s="162">
        <v>93</v>
      </c>
      <c r="Q8" s="162"/>
      <c r="R8" s="162"/>
      <c r="S8" s="162"/>
      <c r="T8" s="162"/>
      <c r="U8" s="162"/>
      <c r="V8" s="162"/>
      <c r="W8" s="162"/>
      <c r="X8" s="162"/>
      <c r="Y8" s="162">
        <v>90</v>
      </c>
      <c r="Z8" s="162"/>
      <c r="AA8" s="162"/>
      <c r="AB8" s="162"/>
      <c r="AC8" s="162"/>
      <c r="AD8" s="162"/>
      <c r="AE8" s="162"/>
      <c r="AF8" s="162"/>
      <c r="AG8" s="162"/>
      <c r="AH8" s="162"/>
      <c r="AI8" s="264">
        <f>IFERROR(AVERAGE(E8,O8,Y8),"")</f>
        <v>92.666666666666671</v>
      </c>
      <c r="AJ8" s="265">
        <f t="shared" ref="AJ8:AR23" si="4">IFERROR(AVERAGE(F8,P8,Z8),"")</f>
        <v>96.5</v>
      </c>
      <c r="AK8" s="265" t="str">
        <f t="shared" si="4"/>
        <v/>
      </c>
      <c r="AL8" s="265" t="str">
        <f t="shared" si="4"/>
        <v/>
      </c>
      <c r="AM8" s="265" t="str">
        <f t="shared" si="4"/>
        <v/>
      </c>
      <c r="AN8" s="265" t="str">
        <f t="shared" si="4"/>
        <v/>
      </c>
      <c r="AO8" s="265" t="str">
        <f t="shared" si="4"/>
        <v/>
      </c>
      <c r="AP8" s="265" t="str">
        <f t="shared" si="4"/>
        <v/>
      </c>
      <c r="AQ8" s="265" t="str">
        <f t="shared" si="4"/>
        <v/>
      </c>
      <c r="AR8" s="266" t="str">
        <f t="shared" si="4"/>
        <v/>
      </c>
      <c r="AS8" s="260">
        <f>IFERROR(AVERAGE(E8:AH8),"")</f>
        <v>94.2</v>
      </c>
      <c r="AT8" s="7">
        <f>COUNTIFS(AY8:AY57,"1")</f>
        <v>11</v>
      </c>
      <c r="AU8" s="154">
        <f>MAX(AI8:AR8)</f>
        <v>96.5</v>
      </c>
      <c r="AV8" s="154" t="str">
        <f>IFERROR(D8&amp;" sangat menguasai dalam "&amp;(INDEX($AI$7:$AR$7,MATCH(AU8,AI8:AR8,0))),"")</f>
        <v>ASKA sangat menguasai dalam Menyimak dan menanggapi bacaan tentang keragaman di sekitar, membaca dan menulis kata yang diawali dengan huruf ‘g’</v>
      </c>
      <c r="AW8" s="154">
        <f>MIN(AI8:AR8)</f>
        <v>92.666666666666671</v>
      </c>
      <c r="AX8" s="154" t="str">
        <f>IFERROR(D8&amp;" perlu bimbingan dalam "&amp;(INDEX($AI$7:$AR$7,MATCH(AW8,AI8:AR8,0))),"")</f>
        <v>ASKA perlu bimbingan dalam menyimak dan menanggapi bacaan tentang sikap baik kepada teman, mengenali tanda titik pada akhir kalimat serta membaca dan menulis kata-kata yang diawali dengan huruf ‘m’</v>
      </c>
      <c r="AY8" s="423" t="str">
        <f>IF(AS8="","","1")</f>
        <v>1</v>
      </c>
    </row>
    <row r="9" spans="1:51" ht="16.5" x14ac:dyDescent="0.3">
      <c r="A9" s="3"/>
      <c r="B9" s="7"/>
      <c r="C9" s="155">
        <v>2</v>
      </c>
      <c r="D9" s="152" t="str">
        <f>IF(SISWA!G9="","",SISWA!G9)</f>
        <v>BIHAN</v>
      </c>
      <c r="E9" s="162">
        <v>100</v>
      </c>
      <c r="F9" s="162">
        <v>100</v>
      </c>
      <c r="G9" s="162"/>
      <c r="H9" s="162"/>
      <c r="I9" s="162"/>
      <c r="J9" s="162"/>
      <c r="K9" s="162"/>
      <c r="L9" s="162"/>
      <c r="M9" s="162"/>
      <c r="N9" s="162"/>
      <c r="O9" s="162">
        <v>78</v>
      </c>
      <c r="P9" s="162">
        <v>90</v>
      </c>
      <c r="Q9" s="162"/>
      <c r="R9" s="162"/>
      <c r="S9" s="162"/>
      <c r="T9" s="162"/>
      <c r="U9" s="162"/>
      <c r="V9" s="162"/>
      <c r="W9" s="162"/>
      <c r="X9" s="162"/>
      <c r="Y9" s="162">
        <v>57</v>
      </c>
      <c r="Z9" s="162"/>
      <c r="AA9" s="162"/>
      <c r="AB9" s="162"/>
      <c r="AC9" s="162"/>
      <c r="AD9" s="162"/>
      <c r="AE9" s="162"/>
      <c r="AF9" s="162"/>
      <c r="AG9" s="162"/>
      <c r="AH9" s="162"/>
      <c r="AI9" s="267">
        <f t="shared" ref="AI9:AR47" si="5">IFERROR(AVERAGE(E9,O9,Y9),"")</f>
        <v>78.333333333333329</v>
      </c>
      <c r="AJ9" s="268">
        <f t="shared" si="4"/>
        <v>95</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f>IFERROR(AVERAGE(E9:AH9),"")</f>
        <v>85</v>
      </c>
      <c r="AT9" s="7"/>
      <c r="AU9" s="154">
        <f t="shared" ref="AU9:AU57" si="6">MAX(AI9:AR9)</f>
        <v>95</v>
      </c>
      <c r="AV9" s="154" t="str">
        <f t="shared" ref="AV9:AV57" si="7">IFERROR(D9&amp;" sangat menguasai dalam "&amp;(INDEX($AI$7:$AR$7,MATCH(AU9,AI9:AR9,0))),"")</f>
        <v>BIHAN sangat menguasai dalam Menyimak dan menanggapi bacaan tentang keragaman di sekitar, membaca dan menulis kata yang diawali dengan huruf ‘g’</v>
      </c>
      <c r="AW9" s="154">
        <f t="shared" ref="AW9:AW57" si="8">MIN(AI9:AR9)</f>
        <v>78.333333333333329</v>
      </c>
      <c r="AX9" s="154" t="str">
        <f t="shared" ref="AX9:AX57" si="9">IFERROR(D9&amp;" perlu bimbingan dalam "&amp;(INDEX($AI$7:$AR$7,MATCH(AW9,AI9:AR9,0))),"")</f>
        <v>BIHAN perlu bimbingan dalam menyimak dan menanggapi bacaan tentang sikap baik kepada teman, mengenali tanda titik pada akhir kalimat serta membaca dan menulis kata-kata yang diawali dengan huruf ‘m’</v>
      </c>
      <c r="AY9" s="423" t="str">
        <f t="shared" ref="AY9:AY58" si="10">IF(AS9="","","1")</f>
        <v>1</v>
      </c>
    </row>
    <row r="10" spans="1:51" ht="16.5" x14ac:dyDescent="0.3">
      <c r="A10" s="3"/>
      <c r="B10" s="7"/>
      <c r="C10" s="155">
        <v>3</v>
      </c>
      <c r="D10" s="152" t="str">
        <f>IF(SISWA!G10="","",SISWA!G10)</f>
        <v>DARMA</v>
      </c>
      <c r="E10" s="162">
        <v>100</v>
      </c>
      <c r="F10" s="162">
        <v>85</v>
      </c>
      <c r="G10" s="162"/>
      <c r="H10" s="162"/>
      <c r="I10" s="162"/>
      <c r="J10" s="162"/>
      <c r="K10" s="162"/>
      <c r="L10" s="162"/>
      <c r="M10" s="162"/>
      <c r="N10" s="162"/>
      <c r="O10" s="162">
        <v>62</v>
      </c>
      <c r="P10" s="162">
        <v>95</v>
      </c>
      <c r="Q10" s="162"/>
      <c r="R10" s="162"/>
      <c r="S10" s="162"/>
      <c r="T10" s="162"/>
      <c r="U10" s="162"/>
      <c r="V10" s="162"/>
      <c r="W10" s="162"/>
      <c r="X10" s="162"/>
      <c r="Y10" s="162">
        <v>85</v>
      </c>
      <c r="Z10" s="162"/>
      <c r="AA10" s="162"/>
      <c r="AB10" s="162"/>
      <c r="AC10" s="162"/>
      <c r="AD10" s="162"/>
      <c r="AE10" s="162"/>
      <c r="AF10" s="162"/>
      <c r="AG10" s="162"/>
      <c r="AH10" s="162"/>
      <c r="AI10" s="267">
        <f t="shared" si="5"/>
        <v>82.333333333333329</v>
      </c>
      <c r="AJ10" s="268">
        <f t="shared" si="4"/>
        <v>90</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261">
        <f t="shared" ref="AS10:AS57" si="11">IFERROR(AVERAGE(E10:AH10),"")</f>
        <v>85.4</v>
      </c>
      <c r="AT10" s="7"/>
      <c r="AU10" s="154">
        <f t="shared" si="6"/>
        <v>90</v>
      </c>
      <c r="AV10" s="154" t="str">
        <f t="shared" si="7"/>
        <v>DARMA sangat menguasai dalam Menyimak dan menanggapi bacaan tentang keragaman di sekitar, membaca dan menulis kata yang diawali dengan huruf ‘g’</v>
      </c>
      <c r="AW10" s="154">
        <f t="shared" si="8"/>
        <v>82.333333333333329</v>
      </c>
      <c r="AX10" s="154" t="str">
        <f t="shared" si="9"/>
        <v>DARMA perlu bimbingan dalam menyimak dan menanggapi bacaan tentang sikap baik kepada teman, mengenali tanda titik pada akhir kalimat serta membaca dan menulis kata-kata yang diawali dengan huruf ‘m’</v>
      </c>
      <c r="AY10" s="423" t="str">
        <f t="shared" si="10"/>
        <v>1</v>
      </c>
    </row>
    <row r="11" spans="1:51" ht="16.5" x14ac:dyDescent="0.3">
      <c r="A11" s="3"/>
      <c r="B11" s="7"/>
      <c r="C11" s="155">
        <v>4</v>
      </c>
      <c r="D11" s="152" t="str">
        <f>IF(SISWA!G11="","",SISWA!G11)</f>
        <v>AQILA</v>
      </c>
      <c r="E11" s="162">
        <v>73</v>
      </c>
      <c r="F11" s="162">
        <v>95</v>
      </c>
      <c r="G11" s="162"/>
      <c r="H11" s="162"/>
      <c r="I11" s="162"/>
      <c r="J11" s="162"/>
      <c r="K11" s="162"/>
      <c r="L11" s="162"/>
      <c r="M11" s="162"/>
      <c r="N11" s="162"/>
      <c r="O11" s="162">
        <v>72</v>
      </c>
      <c r="P11" s="162">
        <v>100</v>
      </c>
      <c r="Q11" s="162"/>
      <c r="R11" s="162"/>
      <c r="S11" s="162"/>
      <c r="T11" s="162"/>
      <c r="U11" s="162"/>
      <c r="V11" s="162"/>
      <c r="W11" s="162"/>
      <c r="X11" s="162"/>
      <c r="Y11" s="162">
        <v>62</v>
      </c>
      <c r="Z11" s="162"/>
      <c r="AA11" s="162"/>
      <c r="AB11" s="162"/>
      <c r="AC11" s="162"/>
      <c r="AD11" s="162"/>
      <c r="AE11" s="162"/>
      <c r="AF11" s="162"/>
      <c r="AG11" s="162"/>
      <c r="AH11" s="162"/>
      <c r="AI11" s="267">
        <f t="shared" si="5"/>
        <v>69</v>
      </c>
      <c r="AJ11" s="268">
        <f t="shared" si="4"/>
        <v>97.5</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f t="shared" si="11"/>
        <v>80.400000000000006</v>
      </c>
      <c r="AT11" s="7"/>
      <c r="AU11" s="154">
        <f t="shared" si="6"/>
        <v>97.5</v>
      </c>
      <c r="AV11" s="154" t="str">
        <f t="shared" si="7"/>
        <v>AQILA sangat menguasai dalam Menyimak dan menanggapi bacaan tentang keragaman di sekitar, membaca dan menulis kata yang diawali dengan huruf ‘g’</v>
      </c>
      <c r="AW11" s="154">
        <f t="shared" si="8"/>
        <v>69</v>
      </c>
      <c r="AX11" s="154" t="str">
        <f t="shared" si="9"/>
        <v>AQILA perlu bimbingan dalam menyimak dan menanggapi bacaan tentang sikap baik kepada teman, mengenali tanda titik pada akhir kalimat serta membaca dan menulis kata-kata yang diawali dengan huruf ‘m’</v>
      </c>
      <c r="AY11" s="423" t="str">
        <f t="shared" si="10"/>
        <v>1</v>
      </c>
    </row>
    <row r="12" spans="1:51" ht="16.5" x14ac:dyDescent="0.3">
      <c r="A12" s="3"/>
      <c r="B12" s="7"/>
      <c r="C12" s="155">
        <v>5</v>
      </c>
      <c r="D12" s="152" t="str">
        <f>IF(SISWA!G12="","",SISWA!G12)</f>
        <v>YUSUF</v>
      </c>
      <c r="E12" s="162">
        <v>50</v>
      </c>
      <c r="F12" s="162">
        <v>100</v>
      </c>
      <c r="G12" s="162"/>
      <c r="H12" s="162"/>
      <c r="I12" s="162"/>
      <c r="J12" s="162"/>
      <c r="K12" s="162"/>
      <c r="L12" s="162"/>
      <c r="M12" s="162"/>
      <c r="N12" s="162"/>
      <c r="O12" s="162">
        <v>52</v>
      </c>
      <c r="P12" s="162">
        <v>100</v>
      </c>
      <c r="Q12" s="162"/>
      <c r="R12" s="162"/>
      <c r="S12" s="162"/>
      <c r="T12" s="162"/>
      <c r="U12" s="162"/>
      <c r="V12" s="162"/>
      <c r="W12" s="162"/>
      <c r="X12" s="162"/>
      <c r="Y12" s="162">
        <v>70</v>
      </c>
      <c r="Z12" s="162"/>
      <c r="AA12" s="162"/>
      <c r="AB12" s="162"/>
      <c r="AC12" s="162"/>
      <c r="AD12" s="162"/>
      <c r="AE12" s="162"/>
      <c r="AF12" s="162"/>
      <c r="AG12" s="162"/>
      <c r="AH12" s="162"/>
      <c r="AI12" s="267">
        <f t="shared" si="5"/>
        <v>57.333333333333336</v>
      </c>
      <c r="AJ12" s="268">
        <f t="shared" si="4"/>
        <v>100</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f t="shared" si="11"/>
        <v>74.400000000000006</v>
      </c>
      <c r="AT12" s="7"/>
      <c r="AU12" s="154">
        <f t="shared" si="6"/>
        <v>100</v>
      </c>
      <c r="AV12" s="154" t="str">
        <f t="shared" si="7"/>
        <v>YUSUF sangat menguasai dalam Menyimak dan menanggapi bacaan tentang keragaman di sekitar, membaca dan menulis kata yang diawali dengan huruf ‘g’</v>
      </c>
      <c r="AW12" s="154">
        <f t="shared" si="8"/>
        <v>57.333333333333336</v>
      </c>
      <c r="AX12" s="154" t="str">
        <f t="shared" si="9"/>
        <v>YUSUF perlu bimbingan dalam menyimak dan menanggapi bacaan tentang sikap baik kepada teman, mengenali tanda titik pada akhir kalimat serta membaca dan menulis kata-kata yang diawali dengan huruf ‘m’</v>
      </c>
      <c r="AY12" s="423" t="str">
        <f t="shared" si="10"/>
        <v>1</v>
      </c>
    </row>
    <row r="13" spans="1:51" ht="16.5" x14ac:dyDescent="0.3">
      <c r="A13" s="3"/>
      <c r="B13" s="7"/>
      <c r="C13" s="155">
        <v>6</v>
      </c>
      <c r="D13" s="152" t="str">
        <f>IF(SISWA!G13="","",SISWA!G13)</f>
        <v>FADHIL</v>
      </c>
      <c r="E13" s="162">
        <v>94</v>
      </c>
      <c r="F13" s="162">
        <v>100</v>
      </c>
      <c r="G13" s="162"/>
      <c r="H13" s="162"/>
      <c r="I13" s="162"/>
      <c r="J13" s="162"/>
      <c r="K13" s="162"/>
      <c r="L13" s="162"/>
      <c r="M13" s="162"/>
      <c r="N13" s="162"/>
      <c r="O13" s="162">
        <v>98</v>
      </c>
      <c r="P13" s="162">
        <v>100</v>
      </c>
      <c r="Q13" s="162"/>
      <c r="R13" s="162"/>
      <c r="S13" s="162"/>
      <c r="T13" s="162"/>
      <c r="U13" s="162"/>
      <c r="V13" s="162"/>
      <c r="W13" s="162"/>
      <c r="X13" s="162"/>
      <c r="Y13" s="162">
        <v>98</v>
      </c>
      <c r="Z13" s="162"/>
      <c r="AA13" s="162"/>
      <c r="AB13" s="162"/>
      <c r="AC13" s="162"/>
      <c r="AD13" s="162"/>
      <c r="AE13" s="162"/>
      <c r="AF13" s="162"/>
      <c r="AG13" s="162"/>
      <c r="AH13" s="162"/>
      <c r="AI13" s="267">
        <f t="shared" si="5"/>
        <v>96.666666666666671</v>
      </c>
      <c r="AJ13" s="268">
        <f t="shared" si="4"/>
        <v>100</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f t="shared" si="11"/>
        <v>98</v>
      </c>
      <c r="AT13" s="7"/>
      <c r="AU13" s="154">
        <f t="shared" si="6"/>
        <v>100</v>
      </c>
      <c r="AV13" s="154" t="str">
        <f t="shared" si="7"/>
        <v>FADHIL sangat menguasai dalam Menyimak dan menanggapi bacaan tentang keragaman di sekitar, membaca dan menulis kata yang diawali dengan huruf ‘g’</v>
      </c>
      <c r="AW13" s="154">
        <f t="shared" si="8"/>
        <v>96.666666666666671</v>
      </c>
      <c r="AX13" s="154" t="str">
        <f t="shared" si="9"/>
        <v>FADHIL perlu bimbingan dalam menyimak dan menanggapi bacaan tentang sikap baik kepada teman, mengenali tanda titik pada akhir kalimat serta membaca dan menulis kata-kata yang diawali dengan huruf ‘m’</v>
      </c>
      <c r="AY13" s="423" t="str">
        <f t="shared" si="10"/>
        <v>1</v>
      </c>
    </row>
    <row r="14" spans="1:51" ht="16.5" x14ac:dyDescent="0.3">
      <c r="A14" s="3"/>
      <c r="B14" s="7"/>
      <c r="C14" s="155">
        <v>7</v>
      </c>
      <c r="D14" s="152" t="str">
        <f>IF(SISWA!G14="","",SISWA!G14)</f>
        <v>SAFA</v>
      </c>
      <c r="E14" s="162">
        <v>86</v>
      </c>
      <c r="F14" s="162">
        <v>100</v>
      </c>
      <c r="G14" s="162"/>
      <c r="H14" s="162"/>
      <c r="I14" s="162"/>
      <c r="J14" s="162"/>
      <c r="K14" s="162"/>
      <c r="L14" s="162"/>
      <c r="M14" s="162"/>
      <c r="N14" s="162"/>
      <c r="O14" s="162">
        <v>94</v>
      </c>
      <c r="P14" s="162">
        <v>100</v>
      </c>
      <c r="Q14" s="162"/>
      <c r="R14" s="162"/>
      <c r="S14" s="162"/>
      <c r="T14" s="162"/>
      <c r="U14" s="162"/>
      <c r="V14" s="162"/>
      <c r="W14" s="162"/>
      <c r="X14" s="162"/>
      <c r="Y14" s="162">
        <v>88</v>
      </c>
      <c r="Z14" s="162"/>
      <c r="AA14" s="162"/>
      <c r="AB14" s="162"/>
      <c r="AC14" s="162"/>
      <c r="AD14" s="162"/>
      <c r="AE14" s="162"/>
      <c r="AF14" s="162"/>
      <c r="AG14" s="162"/>
      <c r="AH14" s="162"/>
      <c r="AI14" s="267">
        <f t="shared" si="5"/>
        <v>89.333333333333329</v>
      </c>
      <c r="AJ14" s="268">
        <f t="shared" si="4"/>
        <v>100</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f t="shared" si="11"/>
        <v>93.6</v>
      </c>
      <c r="AT14" s="7"/>
      <c r="AU14" s="154">
        <f t="shared" si="6"/>
        <v>100</v>
      </c>
      <c r="AV14" s="154" t="str">
        <f t="shared" si="7"/>
        <v>SAFA sangat menguasai dalam Menyimak dan menanggapi bacaan tentang keragaman di sekitar, membaca dan menulis kata yang diawali dengan huruf ‘g’</v>
      </c>
      <c r="AW14" s="154">
        <f t="shared" si="8"/>
        <v>89.333333333333329</v>
      </c>
      <c r="AX14" s="154" t="str">
        <f t="shared" si="9"/>
        <v>SAFA perlu bimbingan dalam menyimak dan menanggapi bacaan tentang sikap baik kepada teman, mengenali tanda titik pada akhir kalimat serta membaca dan menulis kata-kata yang diawali dengan huruf ‘m’</v>
      </c>
      <c r="AY14" s="423" t="str">
        <f t="shared" si="10"/>
        <v>1</v>
      </c>
    </row>
    <row r="15" spans="1:51" ht="16.5" x14ac:dyDescent="0.3">
      <c r="A15" s="3"/>
      <c r="B15" s="7"/>
      <c r="C15" s="155">
        <v>8</v>
      </c>
      <c r="D15" s="152" t="str">
        <f>IF(SISWA!G15="","",SISWA!G15)</f>
        <v>SALMA</v>
      </c>
      <c r="E15" s="162">
        <v>86</v>
      </c>
      <c r="F15" s="162">
        <v>100</v>
      </c>
      <c r="G15" s="162"/>
      <c r="H15" s="162"/>
      <c r="I15" s="162"/>
      <c r="J15" s="162"/>
      <c r="K15" s="162"/>
      <c r="L15" s="162"/>
      <c r="M15" s="162"/>
      <c r="N15" s="162"/>
      <c r="O15" s="162">
        <v>86</v>
      </c>
      <c r="P15" s="162">
        <v>95</v>
      </c>
      <c r="Q15" s="162"/>
      <c r="R15" s="162"/>
      <c r="S15" s="162"/>
      <c r="T15" s="162"/>
      <c r="U15" s="162"/>
      <c r="V15" s="162"/>
      <c r="W15" s="162"/>
      <c r="X15" s="162"/>
      <c r="Y15" s="162">
        <v>90</v>
      </c>
      <c r="Z15" s="162"/>
      <c r="AA15" s="162"/>
      <c r="AB15" s="162"/>
      <c r="AC15" s="162"/>
      <c r="AD15" s="162"/>
      <c r="AE15" s="162"/>
      <c r="AF15" s="162"/>
      <c r="AG15" s="162"/>
      <c r="AH15" s="162"/>
      <c r="AI15" s="267">
        <f t="shared" si="5"/>
        <v>87.333333333333329</v>
      </c>
      <c r="AJ15" s="268">
        <f t="shared" si="4"/>
        <v>97.5</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f t="shared" si="11"/>
        <v>91.4</v>
      </c>
      <c r="AT15" s="7"/>
      <c r="AU15" s="154">
        <f t="shared" si="6"/>
        <v>97.5</v>
      </c>
      <c r="AV15" s="154" t="str">
        <f t="shared" si="7"/>
        <v>SALMA sangat menguasai dalam Menyimak dan menanggapi bacaan tentang keragaman di sekitar, membaca dan menulis kata yang diawali dengan huruf ‘g’</v>
      </c>
      <c r="AW15" s="154">
        <f t="shared" si="8"/>
        <v>87.333333333333329</v>
      </c>
      <c r="AX15" s="154" t="str">
        <f t="shared" si="9"/>
        <v>SALMA perlu bimbingan dalam menyimak dan menanggapi bacaan tentang sikap baik kepada teman, mengenali tanda titik pada akhir kalimat serta membaca dan menulis kata-kata yang diawali dengan huruf ‘m’</v>
      </c>
      <c r="AY15" s="423" t="str">
        <f t="shared" si="10"/>
        <v>1</v>
      </c>
    </row>
    <row r="16" spans="1:51" ht="16.5" x14ac:dyDescent="0.3">
      <c r="A16" s="3"/>
      <c r="B16" s="7"/>
      <c r="C16" s="155">
        <v>9</v>
      </c>
      <c r="D16" s="152" t="str">
        <f>IF(SISWA!G16="","",SISWA!G16)</f>
        <v>SALSA</v>
      </c>
      <c r="E16" s="162">
        <v>80</v>
      </c>
      <c r="F16" s="162">
        <v>100</v>
      </c>
      <c r="G16" s="162"/>
      <c r="H16" s="162"/>
      <c r="I16" s="162"/>
      <c r="J16" s="162"/>
      <c r="K16" s="162"/>
      <c r="L16" s="162"/>
      <c r="M16" s="162"/>
      <c r="N16" s="162"/>
      <c r="O16" s="162">
        <v>86</v>
      </c>
      <c r="P16" s="162">
        <v>100</v>
      </c>
      <c r="Q16" s="162"/>
      <c r="R16" s="162"/>
      <c r="S16" s="162"/>
      <c r="T16" s="162"/>
      <c r="U16" s="162"/>
      <c r="V16" s="162"/>
      <c r="W16" s="162"/>
      <c r="X16" s="162"/>
      <c r="Y16" s="162">
        <v>83</v>
      </c>
      <c r="Z16" s="162"/>
      <c r="AA16" s="162"/>
      <c r="AB16" s="162"/>
      <c r="AC16" s="162"/>
      <c r="AD16" s="162"/>
      <c r="AE16" s="162"/>
      <c r="AF16" s="162"/>
      <c r="AG16" s="162"/>
      <c r="AH16" s="162"/>
      <c r="AI16" s="267">
        <f t="shared" si="5"/>
        <v>83</v>
      </c>
      <c r="AJ16" s="268">
        <f t="shared" si="4"/>
        <v>100</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f t="shared" si="11"/>
        <v>89.8</v>
      </c>
      <c r="AT16" s="7"/>
      <c r="AU16" s="154">
        <f t="shared" si="6"/>
        <v>100</v>
      </c>
      <c r="AV16" s="154" t="str">
        <f t="shared" si="7"/>
        <v>SALSA sangat menguasai dalam Menyimak dan menanggapi bacaan tentang keragaman di sekitar, membaca dan menulis kata yang diawali dengan huruf ‘g’</v>
      </c>
      <c r="AW16" s="154">
        <f t="shared" si="8"/>
        <v>83</v>
      </c>
      <c r="AX16" s="154" t="str">
        <f t="shared" si="9"/>
        <v>SALSA perlu bimbingan dalam menyimak dan menanggapi bacaan tentang sikap baik kepada teman, mengenali tanda titik pada akhir kalimat serta membaca dan menulis kata-kata yang diawali dengan huruf ‘m’</v>
      </c>
      <c r="AY16" s="423" t="str">
        <f t="shared" si="10"/>
        <v>1</v>
      </c>
    </row>
    <row r="17" spans="1:51" ht="16.5" x14ac:dyDescent="0.3">
      <c r="A17" s="3"/>
      <c r="B17" s="7"/>
      <c r="C17" s="155">
        <v>10</v>
      </c>
      <c r="D17" s="152" t="str">
        <f>IF(SISWA!G17="","",SISWA!G17)</f>
        <v>SALWA</v>
      </c>
      <c r="E17" s="162">
        <v>60</v>
      </c>
      <c r="F17" s="162">
        <v>90</v>
      </c>
      <c r="G17" s="162"/>
      <c r="H17" s="162"/>
      <c r="I17" s="162"/>
      <c r="J17" s="162"/>
      <c r="K17" s="162"/>
      <c r="L17" s="162"/>
      <c r="M17" s="162"/>
      <c r="N17" s="162"/>
      <c r="O17" s="162">
        <v>72</v>
      </c>
      <c r="P17" s="162">
        <v>92</v>
      </c>
      <c r="Q17" s="162"/>
      <c r="R17" s="162"/>
      <c r="S17" s="162"/>
      <c r="T17" s="162"/>
      <c r="U17" s="162"/>
      <c r="V17" s="162"/>
      <c r="W17" s="162"/>
      <c r="X17" s="162"/>
      <c r="Y17" s="162">
        <v>88</v>
      </c>
      <c r="Z17" s="162"/>
      <c r="AA17" s="162"/>
      <c r="AB17" s="162"/>
      <c r="AC17" s="162"/>
      <c r="AD17" s="162"/>
      <c r="AE17" s="162"/>
      <c r="AF17" s="162"/>
      <c r="AG17" s="162"/>
      <c r="AH17" s="162"/>
      <c r="AI17" s="267">
        <f t="shared" si="5"/>
        <v>73.333333333333329</v>
      </c>
      <c r="AJ17" s="268">
        <f t="shared" si="4"/>
        <v>91</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f t="shared" si="11"/>
        <v>80.400000000000006</v>
      </c>
      <c r="AT17" s="7"/>
      <c r="AU17" s="154">
        <f t="shared" si="6"/>
        <v>91</v>
      </c>
      <c r="AV17" s="154" t="str">
        <f t="shared" si="7"/>
        <v>SALWA sangat menguasai dalam Menyimak dan menanggapi bacaan tentang keragaman di sekitar, membaca dan menulis kata yang diawali dengan huruf ‘g’</v>
      </c>
      <c r="AW17" s="154">
        <f t="shared" si="8"/>
        <v>73.333333333333329</v>
      </c>
      <c r="AX17" s="154" t="str">
        <f t="shared" si="9"/>
        <v>SALWA perlu bimbingan dalam menyimak dan menanggapi bacaan tentang sikap baik kepada teman, mengenali tanda titik pada akhir kalimat serta membaca dan menulis kata-kata yang diawali dengan huruf ‘m’</v>
      </c>
      <c r="AY17" s="423" t="str">
        <f t="shared" si="10"/>
        <v>1</v>
      </c>
    </row>
    <row r="18" spans="1:51" ht="16.5" x14ac:dyDescent="0.3">
      <c r="A18" s="3"/>
      <c r="B18" s="7"/>
      <c r="C18" s="155">
        <v>11</v>
      </c>
      <c r="D18" s="152" t="str">
        <f>IF(SISWA!G18="","",SISWA!G18)</f>
        <v>WIJAYA</v>
      </c>
      <c r="E18" s="162">
        <v>55</v>
      </c>
      <c r="F18" s="162">
        <v>70</v>
      </c>
      <c r="G18" s="162"/>
      <c r="H18" s="162"/>
      <c r="I18" s="162"/>
      <c r="J18" s="162"/>
      <c r="K18" s="162"/>
      <c r="L18" s="162"/>
      <c r="M18" s="162"/>
      <c r="N18" s="162"/>
      <c r="O18" s="162">
        <v>60</v>
      </c>
      <c r="P18" s="162">
        <v>100</v>
      </c>
      <c r="Q18" s="162"/>
      <c r="R18" s="162"/>
      <c r="S18" s="162"/>
      <c r="T18" s="162"/>
      <c r="U18" s="162"/>
      <c r="V18" s="162"/>
      <c r="W18" s="162"/>
      <c r="X18" s="162"/>
      <c r="Y18" s="162">
        <v>65</v>
      </c>
      <c r="Z18" s="162"/>
      <c r="AA18" s="162"/>
      <c r="AB18" s="162"/>
      <c r="AC18" s="162"/>
      <c r="AD18" s="162"/>
      <c r="AE18" s="162"/>
      <c r="AF18" s="162"/>
      <c r="AG18" s="162"/>
      <c r="AH18" s="162"/>
      <c r="AI18" s="267">
        <f t="shared" si="5"/>
        <v>60</v>
      </c>
      <c r="AJ18" s="268">
        <f t="shared" si="4"/>
        <v>85</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f t="shared" si="11"/>
        <v>70</v>
      </c>
      <c r="AT18" s="7"/>
      <c r="AU18" s="154">
        <f t="shared" si="6"/>
        <v>85</v>
      </c>
      <c r="AV18" s="154" t="str">
        <f t="shared" si="7"/>
        <v>WIJAYA sangat menguasai dalam Menyimak dan menanggapi bacaan tentang keragaman di sekitar, membaca dan menulis kata yang diawali dengan huruf ‘g’</v>
      </c>
      <c r="AW18" s="154">
        <f t="shared" si="8"/>
        <v>60</v>
      </c>
      <c r="AX18" s="154" t="str">
        <f t="shared" si="9"/>
        <v>WIJAYA perlu bimbingan dalam menyimak dan menanggapi bacaan tentang sikap baik kepada teman, mengenali tanda titik pada akhir kalimat serta membaca dan menulis kata-kata yang diawali dengan huruf ‘m’</v>
      </c>
      <c r="AY18" s="423" t="str">
        <f t="shared" si="10"/>
        <v>1</v>
      </c>
    </row>
    <row r="19" spans="1:51" ht="16.5" x14ac:dyDescent="0.3">
      <c r="A19" s="3"/>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1"/>
        <v/>
      </c>
      <c r="AT19" s="7"/>
      <c r="AU19" s="154">
        <f t="shared" si="6"/>
        <v>0</v>
      </c>
      <c r="AV19" s="154" t="str">
        <f t="shared" si="7"/>
        <v/>
      </c>
      <c r="AW19" s="154">
        <f t="shared" si="8"/>
        <v>0</v>
      </c>
      <c r="AX19" s="154" t="str">
        <f t="shared" si="9"/>
        <v/>
      </c>
      <c r="AY19" s="423" t="str">
        <f t="shared" si="10"/>
        <v/>
      </c>
    </row>
    <row r="20" spans="1:51" ht="16.5" x14ac:dyDescent="0.3">
      <c r="A20" s="3"/>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1"/>
        <v/>
      </c>
      <c r="AT20" s="7"/>
      <c r="AU20" s="154">
        <f t="shared" si="6"/>
        <v>0</v>
      </c>
      <c r="AV20" s="154" t="str">
        <f t="shared" si="7"/>
        <v/>
      </c>
      <c r="AW20" s="154">
        <f t="shared" si="8"/>
        <v>0</v>
      </c>
      <c r="AX20" s="154" t="str">
        <f t="shared" si="9"/>
        <v/>
      </c>
      <c r="AY20" s="423" t="str">
        <f t="shared" si="10"/>
        <v/>
      </c>
    </row>
    <row r="21" spans="1:51" ht="16.5" x14ac:dyDescent="0.3">
      <c r="A21" s="3"/>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1"/>
        <v/>
      </c>
      <c r="AT21" s="7"/>
      <c r="AU21" s="154">
        <f t="shared" si="6"/>
        <v>0</v>
      </c>
      <c r="AV21" s="154" t="str">
        <f t="shared" si="7"/>
        <v/>
      </c>
      <c r="AW21" s="154">
        <f t="shared" si="8"/>
        <v>0</v>
      </c>
      <c r="AX21" s="154" t="str">
        <f t="shared" si="9"/>
        <v/>
      </c>
      <c r="AY21" s="423" t="str">
        <f t="shared" si="10"/>
        <v/>
      </c>
    </row>
    <row r="22" spans="1:51" ht="16.5" x14ac:dyDescent="0.3">
      <c r="A22" s="3"/>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1"/>
        <v/>
      </c>
      <c r="AT22" s="7"/>
      <c r="AU22" s="154">
        <f t="shared" si="6"/>
        <v>0</v>
      </c>
      <c r="AV22" s="154" t="str">
        <f t="shared" si="7"/>
        <v/>
      </c>
      <c r="AW22" s="154">
        <f t="shared" si="8"/>
        <v>0</v>
      </c>
      <c r="AX22" s="154" t="str">
        <f t="shared" si="9"/>
        <v/>
      </c>
      <c r="AY22" s="423" t="str">
        <f t="shared" si="10"/>
        <v/>
      </c>
    </row>
    <row r="23" spans="1:51" ht="16.5" x14ac:dyDescent="0.3">
      <c r="A23" s="3"/>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1"/>
        <v/>
      </c>
      <c r="AT23" s="7"/>
      <c r="AU23" s="154">
        <f t="shared" si="6"/>
        <v>0</v>
      </c>
      <c r="AV23" s="154" t="str">
        <f t="shared" si="7"/>
        <v/>
      </c>
      <c r="AW23" s="154">
        <f t="shared" si="8"/>
        <v>0</v>
      </c>
      <c r="AX23" s="154" t="str">
        <f t="shared" si="9"/>
        <v/>
      </c>
      <c r="AY23" s="423" t="str">
        <f t="shared" si="10"/>
        <v/>
      </c>
    </row>
    <row r="24" spans="1:51" ht="16.5" x14ac:dyDescent="0.3">
      <c r="A24" s="3"/>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1"/>
        <v/>
      </c>
      <c r="AT24" s="7"/>
      <c r="AU24" s="154">
        <f t="shared" si="6"/>
        <v>0</v>
      </c>
      <c r="AV24" s="154" t="str">
        <f t="shared" si="7"/>
        <v/>
      </c>
      <c r="AW24" s="154">
        <f t="shared" si="8"/>
        <v>0</v>
      </c>
      <c r="AX24" s="154" t="str">
        <f t="shared" si="9"/>
        <v/>
      </c>
      <c r="AY24" s="423" t="str">
        <f t="shared" si="10"/>
        <v/>
      </c>
    </row>
    <row r="25" spans="1:51" ht="16.5" x14ac:dyDescent="0.3">
      <c r="A25" s="3"/>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1"/>
        <v/>
      </c>
      <c r="AT25" s="7"/>
      <c r="AU25" s="154">
        <f t="shared" si="6"/>
        <v>0</v>
      </c>
      <c r="AV25" s="154" t="str">
        <f t="shared" si="7"/>
        <v/>
      </c>
      <c r="AW25" s="154">
        <f t="shared" si="8"/>
        <v>0</v>
      </c>
      <c r="AX25" s="154" t="str">
        <f t="shared" si="9"/>
        <v/>
      </c>
      <c r="AY25" s="423" t="str">
        <f t="shared" si="10"/>
        <v/>
      </c>
    </row>
    <row r="26" spans="1:51" ht="16.5" x14ac:dyDescent="0.3">
      <c r="A26" s="3"/>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1"/>
        <v/>
      </c>
      <c r="AT26" s="7"/>
      <c r="AU26" s="154">
        <f t="shared" si="6"/>
        <v>0</v>
      </c>
      <c r="AV26" s="154" t="str">
        <f t="shared" si="7"/>
        <v/>
      </c>
      <c r="AW26" s="154">
        <f t="shared" si="8"/>
        <v>0</v>
      </c>
      <c r="AX26" s="154" t="str">
        <f t="shared" si="9"/>
        <v/>
      </c>
      <c r="AY26" s="423" t="str">
        <f t="shared" si="10"/>
        <v/>
      </c>
    </row>
    <row r="27" spans="1:51" ht="16.5" x14ac:dyDescent="0.3">
      <c r="A27" s="3"/>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1"/>
        <v/>
      </c>
      <c r="AT27" s="7"/>
      <c r="AU27" s="154">
        <f t="shared" si="6"/>
        <v>0</v>
      </c>
      <c r="AV27" s="154" t="str">
        <f t="shared" si="7"/>
        <v/>
      </c>
      <c r="AW27" s="154">
        <f t="shared" si="8"/>
        <v>0</v>
      </c>
      <c r="AX27" s="154" t="str">
        <f t="shared" si="9"/>
        <v/>
      </c>
      <c r="AY27" s="423" t="str">
        <f t="shared" si="10"/>
        <v/>
      </c>
    </row>
    <row r="28" spans="1:51" ht="16.5" x14ac:dyDescent="0.3">
      <c r="A28" s="3"/>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1"/>
        <v/>
      </c>
      <c r="AT28" s="7"/>
      <c r="AU28" s="154">
        <f t="shared" si="6"/>
        <v>0</v>
      </c>
      <c r="AV28" s="154" t="str">
        <f t="shared" si="7"/>
        <v/>
      </c>
      <c r="AW28" s="154">
        <f t="shared" si="8"/>
        <v>0</v>
      </c>
      <c r="AX28" s="154" t="str">
        <f t="shared" si="9"/>
        <v/>
      </c>
      <c r="AY28" s="423" t="str">
        <f t="shared" si="10"/>
        <v/>
      </c>
    </row>
    <row r="29" spans="1:51" ht="16.5" x14ac:dyDescent="0.3">
      <c r="A29" s="3"/>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1"/>
        <v/>
      </c>
      <c r="AT29" s="7"/>
      <c r="AU29" s="154">
        <f t="shared" si="6"/>
        <v>0</v>
      </c>
      <c r="AV29" s="154" t="str">
        <f t="shared" si="7"/>
        <v/>
      </c>
      <c r="AW29" s="154">
        <f t="shared" si="8"/>
        <v>0</v>
      </c>
      <c r="AX29" s="154" t="str">
        <f t="shared" si="9"/>
        <v/>
      </c>
      <c r="AY29" s="423" t="str">
        <f t="shared" si="10"/>
        <v/>
      </c>
    </row>
    <row r="30" spans="1:51" ht="16.5" x14ac:dyDescent="0.3">
      <c r="A30" s="3"/>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1"/>
        <v/>
      </c>
      <c r="AT30" s="7"/>
      <c r="AU30" s="154">
        <f t="shared" si="6"/>
        <v>0</v>
      </c>
      <c r="AV30" s="154" t="str">
        <f t="shared" si="7"/>
        <v/>
      </c>
      <c r="AW30" s="154">
        <f t="shared" si="8"/>
        <v>0</v>
      </c>
      <c r="AX30" s="154" t="str">
        <f t="shared" si="9"/>
        <v/>
      </c>
      <c r="AY30" s="423" t="str">
        <f t="shared" si="10"/>
        <v/>
      </c>
    </row>
    <row r="31" spans="1:51" ht="16.5" x14ac:dyDescent="0.3">
      <c r="A31" s="3"/>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1"/>
        <v/>
      </c>
      <c r="AT31" s="7"/>
      <c r="AU31" s="154">
        <f t="shared" si="6"/>
        <v>0</v>
      </c>
      <c r="AV31" s="154" t="str">
        <f t="shared" si="7"/>
        <v/>
      </c>
      <c r="AW31" s="154">
        <f t="shared" si="8"/>
        <v>0</v>
      </c>
      <c r="AX31" s="154" t="str">
        <f t="shared" si="9"/>
        <v/>
      </c>
      <c r="AY31" s="423" t="str">
        <f t="shared" si="10"/>
        <v/>
      </c>
    </row>
    <row r="32" spans="1:51" ht="16.5" x14ac:dyDescent="0.3">
      <c r="A32" s="3"/>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1"/>
        <v/>
      </c>
      <c r="AT32" s="7"/>
      <c r="AU32" s="154">
        <f t="shared" si="6"/>
        <v>0</v>
      </c>
      <c r="AV32" s="154" t="str">
        <f t="shared" si="7"/>
        <v/>
      </c>
      <c r="AW32" s="154">
        <f t="shared" si="8"/>
        <v>0</v>
      </c>
      <c r="AX32" s="154" t="str">
        <f t="shared" si="9"/>
        <v/>
      </c>
      <c r="AY32" s="423" t="str">
        <f t="shared" si="10"/>
        <v/>
      </c>
    </row>
    <row r="33" spans="1:51" ht="16.5" x14ac:dyDescent="0.3">
      <c r="A33" s="3"/>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1"/>
        <v/>
      </c>
      <c r="AT33" s="7"/>
      <c r="AU33" s="154">
        <f t="shared" si="6"/>
        <v>0</v>
      </c>
      <c r="AV33" s="154" t="str">
        <f t="shared" si="7"/>
        <v/>
      </c>
      <c r="AW33" s="154">
        <f t="shared" si="8"/>
        <v>0</v>
      </c>
      <c r="AX33" s="154" t="str">
        <f t="shared" si="9"/>
        <v/>
      </c>
      <c r="AY33" s="423" t="str">
        <f t="shared" si="10"/>
        <v/>
      </c>
    </row>
    <row r="34" spans="1:51" ht="16.5" x14ac:dyDescent="0.3">
      <c r="A34" s="3"/>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1"/>
        <v/>
      </c>
      <c r="AT34" s="7"/>
      <c r="AU34" s="154">
        <f t="shared" si="6"/>
        <v>0</v>
      </c>
      <c r="AV34" s="154" t="str">
        <f t="shared" si="7"/>
        <v/>
      </c>
      <c r="AW34" s="154">
        <f t="shared" si="8"/>
        <v>0</v>
      </c>
      <c r="AX34" s="154" t="str">
        <f t="shared" si="9"/>
        <v/>
      </c>
      <c r="AY34" s="423" t="str">
        <f t="shared" si="10"/>
        <v/>
      </c>
    </row>
    <row r="35" spans="1:51" ht="16.5" x14ac:dyDescent="0.3">
      <c r="A35" s="3"/>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1"/>
        <v/>
      </c>
      <c r="AT35" s="7"/>
      <c r="AU35" s="154">
        <f t="shared" si="6"/>
        <v>0</v>
      </c>
      <c r="AV35" s="154" t="str">
        <f t="shared" si="7"/>
        <v/>
      </c>
      <c r="AW35" s="154">
        <f t="shared" si="8"/>
        <v>0</v>
      </c>
      <c r="AX35" s="154" t="str">
        <f t="shared" si="9"/>
        <v/>
      </c>
      <c r="AY35" s="423" t="str">
        <f t="shared" si="10"/>
        <v/>
      </c>
    </row>
    <row r="36" spans="1:51" ht="16.5" x14ac:dyDescent="0.3">
      <c r="A36" s="3"/>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1"/>
        <v/>
      </c>
      <c r="AT36" s="7"/>
      <c r="AU36" s="154">
        <f t="shared" si="6"/>
        <v>0</v>
      </c>
      <c r="AV36" s="154" t="str">
        <f t="shared" si="7"/>
        <v/>
      </c>
      <c r="AW36" s="154">
        <f t="shared" si="8"/>
        <v>0</v>
      </c>
      <c r="AX36" s="154" t="str">
        <f t="shared" si="9"/>
        <v/>
      </c>
      <c r="AY36" s="423" t="str">
        <f t="shared" si="10"/>
        <v/>
      </c>
    </row>
    <row r="37" spans="1:51" ht="16.5" x14ac:dyDescent="0.3">
      <c r="A37" s="3"/>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1"/>
        <v/>
      </c>
      <c r="AT37" s="7"/>
      <c r="AU37" s="154">
        <f t="shared" si="6"/>
        <v>0</v>
      </c>
      <c r="AV37" s="154" t="str">
        <f t="shared" si="7"/>
        <v/>
      </c>
      <c r="AW37" s="154">
        <f t="shared" si="8"/>
        <v>0</v>
      </c>
      <c r="AX37" s="154" t="str">
        <f t="shared" si="9"/>
        <v/>
      </c>
      <c r="AY37" s="423" t="str">
        <f t="shared" si="10"/>
        <v/>
      </c>
    </row>
    <row r="38" spans="1:51" ht="16.5" x14ac:dyDescent="0.3">
      <c r="A38" s="3"/>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1"/>
        <v/>
      </c>
      <c r="AT38" s="7"/>
      <c r="AU38" s="154">
        <f t="shared" si="6"/>
        <v>0</v>
      </c>
      <c r="AV38" s="154" t="str">
        <f t="shared" si="7"/>
        <v/>
      </c>
      <c r="AW38" s="154">
        <f t="shared" si="8"/>
        <v>0</v>
      </c>
      <c r="AX38" s="154" t="str">
        <f t="shared" si="9"/>
        <v/>
      </c>
      <c r="AY38" s="423" t="str">
        <f t="shared" si="10"/>
        <v/>
      </c>
    </row>
    <row r="39" spans="1:51" ht="16.5" x14ac:dyDescent="0.3">
      <c r="A39" s="3"/>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1"/>
        <v/>
      </c>
      <c r="AT39" s="7"/>
      <c r="AU39" s="154">
        <f t="shared" si="6"/>
        <v>0</v>
      </c>
      <c r="AV39" s="154" t="str">
        <f t="shared" si="7"/>
        <v/>
      </c>
      <c r="AW39" s="154">
        <f t="shared" si="8"/>
        <v>0</v>
      </c>
      <c r="AX39" s="154" t="str">
        <f t="shared" si="9"/>
        <v/>
      </c>
      <c r="AY39" s="423" t="str">
        <f t="shared" si="10"/>
        <v/>
      </c>
    </row>
    <row r="40" spans="1:51" ht="16.5" x14ac:dyDescent="0.3">
      <c r="A40" s="3"/>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1"/>
        <v/>
      </c>
      <c r="AT40" s="7"/>
      <c r="AU40" s="154">
        <f t="shared" si="6"/>
        <v>0</v>
      </c>
      <c r="AV40" s="154" t="str">
        <f t="shared" si="7"/>
        <v/>
      </c>
      <c r="AW40" s="154">
        <f t="shared" si="8"/>
        <v>0</v>
      </c>
      <c r="AX40" s="154" t="str">
        <f t="shared" si="9"/>
        <v/>
      </c>
      <c r="AY40" s="423" t="str">
        <f t="shared" si="10"/>
        <v/>
      </c>
    </row>
    <row r="41" spans="1:51" ht="16.5" x14ac:dyDescent="0.3">
      <c r="A41" s="3"/>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1"/>
        <v/>
      </c>
      <c r="AT41" s="7"/>
      <c r="AU41" s="154">
        <f t="shared" si="6"/>
        <v>0</v>
      </c>
      <c r="AV41" s="154" t="str">
        <f t="shared" si="7"/>
        <v/>
      </c>
      <c r="AW41" s="154">
        <f t="shared" si="8"/>
        <v>0</v>
      </c>
      <c r="AX41" s="154" t="str">
        <f t="shared" si="9"/>
        <v/>
      </c>
      <c r="AY41" s="423" t="str">
        <f t="shared" si="10"/>
        <v/>
      </c>
    </row>
    <row r="42" spans="1:51" ht="16.5" x14ac:dyDescent="0.3">
      <c r="A42" s="3"/>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1"/>
        <v/>
      </c>
      <c r="AT42" s="7"/>
      <c r="AU42" s="154">
        <f t="shared" si="6"/>
        <v>0</v>
      </c>
      <c r="AV42" s="154" t="str">
        <f t="shared" si="7"/>
        <v/>
      </c>
      <c r="AW42" s="154">
        <f t="shared" si="8"/>
        <v>0</v>
      </c>
      <c r="AX42" s="154" t="str">
        <f t="shared" si="9"/>
        <v/>
      </c>
      <c r="AY42" s="423" t="str">
        <f t="shared" si="10"/>
        <v/>
      </c>
    </row>
    <row r="43" spans="1:51" ht="16.5" x14ac:dyDescent="0.3">
      <c r="A43" s="3"/>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1"/>
        <v/>
      </c>
      <c r="AT43" s="7"/>
      <c r="AU43" s="154">
        <f t="shared" si="6"/>
        <v>0</v>
      </c>
      <c r="AV43" s="154" t="str">
        <f t="shared" si="7"/>
        <v/>
      </c>
      <c r="AW43" s="154">
        <f t="shared" si="8"/>
        <v>0</v>
      </c>
      <c r="AX43" s="154" t="str">
        <f t="shared" si="9"/>
        <v/>
      </c>
      <c r="AY43" s="423" t="str">
        <f t="shared" si="10"/>
        <v/>
      </c>
    </row>
    <row r="44" spans="1:51" ht="16.5" x14ac:dyDescent="0.3">
      <c r="A44" s="3"/>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1"/>
        <v/>
      </c>
      <c r="AT44" s="7"/>
      <c r="AU44" s="154">
        <f t="shared" si="6"/>
        <v>0</v>
      </c>
      <c r="AV44" s="154" t="str">
        <f t="shared" si="7"/>
        <v/>
      </c>
      <c r="AW44" s="154">
        <f t="shared" si="8"/>
        <v>0</v>
      </c>
      <c r="AX44" s="154" t="str">
        <f t="shared" si="9"/>
        <v/>
      </c>
      <c r="AY44" s="423" t="str">
        <f t="shared" si="10"/>
        <v/>
      </c>
    </row>
    <row r="45" spans="1:51" ht="16.5" x14ac:dyDescent="0.3">
      <c r="A45" s="3"/>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1"/>
        <v/>
      </c>
      <c r="AT45" s="7"/>
      <c r="AU45" s="154">
        <f t="shared" si="6"/>
        <v>0</v>
      </c>
      <c r="AV45" s="154" t="str">
        <f t="shared" si="7"/>
        <v/>
      </c>
      <c r="AW45" s="154">
        <f t="shared" si="8"/>
        <v>0</v>
      </c>
      <c r="AX45" s="154" t="str">
        <f t="shared" si="9"/>
        <v/>
      </c>
      <c r="AY45" s="423" t="str">
        <f t="shared" si="10"/>
        <v/>
      </c>
    </row>
    <row r="46" spans="1:51" ht="16.5" x14ac:dyDescent="0.3">
      <c r="A46" s="3"/>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1"/>
        <v/>
      </c>
      <c r="AT46" s="7"/>
      <c r="AU46" s="154">
        <f t="shared" si="6"/>
        <v>0</v>
      </c>
      <c r="AV46" s="154" t="str">
        <f t="shared" si="7"/>
        <v/>
      </c>
      <c r="AW46" s="154">
        <f t="shared" si="8"/>
        <v>0</v>
      </c>
      <c r="AX46" s="154" t="str">
        <f t="shared" si="9"/>
        <v/>
      </c>
      <c r="AY46" s="423" t="str">
        <f t="shared" si="10"/>
        <v/>
      </c>
    </row>
    <row r="47" spans="1:51" ht="16.5" x14ac:dyDescent="0.3">
      <c r="A47" s="3"/>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1"/>
        <v/>
      </c>
      <c r="AT47" s="7"/>
      <c r="AU47" s="154">
        <f t="shared" si="6"/>
        <v>0</v>
      </c>
      <c r="AV47" s="154" t="str">
        <f t="shared" si="7"/>
        <v/>
      </c>
      <c r="AW47" s="154">
        <f t="shared" si="8"/>
        <v>0</v>
      </c>
      <c r="AX47" s="154" t="str">
        <f t="shared" si="9"/>
        <v/>
      </c>
      <c r="AY47" s="423" t="str">
        <f t="shared" si="10"/>
        <v/>
      </c>
    </row>
    <row r="48" spans="1:51" ht="16.5" x14ac:dyDescent="0.3">
      <c r="A48" s="3"/>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2">IFERROR(AVERAGE(E48,O48,Y48),"")</f>
        <v/>
      </c>
      <c r="AJ48" s="268" t="str">
        <f t="shared" si="12"/>
        <v/>
      </c>
      <c r="AK48" s="268" t="str">
        <f t="shared" si="12"/>
        <v/>
      </c>
      <c r="AL48" s="268" t="str">
        <f t="shared" si="12"/>
        <v/>
      </c>
      <c r="AM48" s="268" t="str">
        <f t="shared" si="12"/>
        <v/>
      </c>
      <c r="AN48" s="268" t="str">
        <f t="shared" si="12"/>
        <v/>
      </c>
      <c r="AO48" s="268" t="str">
        <f t="shared" si="12"/>
        <v/>
      </c>
      <c r="AP48" s="268" t="str">
        <f t="shared" si="12"/>
        <v/>
      </c>
      <c r="AQ48" s="268" t="str">
        <f t="shared" si="12"/>
        <v/>
      </c>
      <c r="AR48" s="269" t="str">
        <f t="shared" si="12"/>
        <v/>
      </c>
      <c r="AS48" s="261" t="str">
        <f t="shared" si="11"/>
        <v/>
      </c>
      <c r="AT48" s="7"/>
      <c r="AU48" s="154">
        <f t="shared" si="6"/>
        <v>0</v>
      </c>
      <c r="AV48" s="154" t="str">
        <f t="shared" si="7"/>
        <v/>
      </c>
      <c r="AW48" s="154">
        <f t="shared" si="8"/>
        <v>0</v>
      </c>
      <c r="AX48" s="154" t="str">
        <f t="shared" si="9"/>
        <v/>
      </c>
      <c r="AY48" s="423" t="str">
        <f t="shared" si="10"/>
        <v/>
      </c>
    </row>
    <row r="49" spans="1:51" ht="16.5" x14ac:dyDescent="0.3">
      <c r="A49" s="3"/>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2"/>
        <v/>
      </c>
      <c r="AJ49" s="268" t="str">
        <f t="shared" si="12"/>
        <v/>
      </c>
      <c r="AK49" s="268" t="str">
        <f t="shared" si="12"/>
        <v/>
      </c>
      <c r="AL49" s="268" t="str">
        <f t="shared" si="12"/>
        <v/>
      </c>
      <c r="AM49" s="268" t="str">
        <f t="shared" si="12"/>
        <v/>
      </c>
      <c r="AN49" s="268" t="str">
        <f t="shared" si="12"/>
        <v/>
      </c>
      <c r="AO49" s="268" t="str">
        <f t="shared" si="12"/>
        <v/>
      </c>
      <c r="AP49" s="268" t="str">
        <f t="shared" si="12"/>
        <v/>
      </c>
      <c r="AQ49" s="268" t="str">
        <f t="shared" si="12"/>
        <v/>
      </c>
      <c r="AR49" s="269" t="str">
        <f t="shared" si="12"/>
        <v/>
      </c>
      <c r="AS49" s="261" t="str">
        <f t="shared" si="11"/>
        <v/>
      </c>
      <c r="AT49" s="7"/>
      <c r="AU49" s="154">
        <f t="shared" si="6"/>
        <v>0</v>
      </c>
      <c r="AV49" s="154" t="str">
        <f t="shared" si="7"/>
        <v/>
      </c>
      <c r="AW49" s="154">
        <f t="shared" si="8"/>
        <v>0</v>
      </c>
      <c r="AX49" s="154" t="str">
        <f t="shared" si="9"/>
        <v/>
      </c>
      <c r="AY49" s="423" t="str">
        <f t="shared" si="10"/>
        <v/>
      </c>
    </row>
    <row r="50" spans="1:51" ht="16.5" x14ac:dyDescent="0.3">
      <c r="A50" s="3"/>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2"/>
        <v/>
      </c>
      <c r="AJ50" s="268" t="str">
        <f t="shared" si="12"/>
        <v/>
      </c>
      <c r="AK50" s="268" t="str">
        <f t="shared" si="12"/>
        <v/>
      </c>
      <c r="AL50" s="268" t="str">
        <f t="shared" si="12"/>
        <v/>
      </c>
      <c r="AM50" s="268" t="str">
        <f t="shared" si="12"/>
        <v/>
      </c>
      <c r="AN50" s="268" t="str">
        <f t="shared" si="12"/>
        <v/>
      </c>
      <c r="AO50" s="268" t="str">
        <f t="shared" si="12"/>
        <v/>
      </c>
      <c r="AP50" s="268" t="str">
        <f t="shared" si="12"/>
        <v/>
      </c>
      <c r="AQ50" s="268" t="str">
        <f t="shared" si="12"/>
        <v/>
      </c>
      <c r="AR50" s="269" t="str">
        <f t="shared" si="12"/>
        <v/>
      </c>
      <c r="AS50" s="261" t="str">
        <f t="shared" si="11"/>
        <v/>
      </c>
      <c r="AT50" s="7"/>
      <c r="AU50" s="154">
        <f t="shared" si="6"/>
        <v>0</v>
      </c>
      <c r="AV50" s="154" t="str">
        <f t="shared" si="7"/>
        <v/>
      </c>
      <c r="AW50" s="154">
        <f t="shared" si="8"/>
        <v>0</v>
      </c>
      <c r="AX50" s="154" t="str">
        <f t="shared" si="9"/>
        <v/>
      </c>
      <c r="AY50" s="423" t="str">
        <f t="shared" si="10"/>
        <v/>
      </c>
    </row>
    <row r="51" spans="1:51" ht="16.5" x14ac:dyDescent="0.3">
      <c r="A51" s="3"/>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2"/>
        <v/>
      </c>
      <c r="AJ51" s="268" t="str">
        <f t="shared" si="12"/>
        <v/>
      </c>
      <c r="AK51" s="268" t="str">
        <f t="shared" si="12"/>
        <v/>
      </c>
      <c r="AL51" s="268" t="str">
        <f t="shared" si="12"/>
        <v/>
      </c>
      <c r="AM51" s="268" t="str">
        <f t="shared" si="12"/>
        <v/>
      </c>
      <c r="AN51" s="268" t="str">
        <f t="shared" si="12"/>
        <v/>
      </c>
      <c r="AO51" s="268" t="str">
        <f t="shared" si="12"/>
        <v/>
      </c>
      <c r="AP51" s="268" t="str">
        <f t="shared" si="12"/>
        <v/>
      </c>
      <c r="AQ51" s="268" t="str">
        <f t="shared" si="12"/>
        <v/>
      </c>
      <c r="AR51" s="269" t="str">
        <f t="shared" si="12"/>
        <v/>
      </c>
      <c r="AS51" s="261" t="str">
        <f t="shared" si="11"/>
        <v/>
      </c>
      <c r="AT51" s="7"/>
      <c r="AU51" s="154">
        <f t="shared" si="6"/>
        <v>0</v>
      </c>
      <c r="AV51" s="154" t="str">
        <f t="shared" si="7"/>
        <v/>
      </c>
      <c r="AW51" s="154">
        <f t="shared" si="8"/>
        <v>0</v>
      </c>
      <c r="AX51" s="154" t="str">
        <f t="shared" si="9"/>
        <v/>
      </c>
      <c r="AY51" s="423" t="str">
        <f t="shared" si="10"/>
        <v/>
      </c>
    </row>
    <row r="52" spans="1:51" ht="16.5" x14ac:dyDescent="0.3">
      <c r="A52" s="3"/>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2"/>
        <v/>
      </c>
      <c r="AJ52" s="268" t="str">
        <f t="shared" si="12"/>
        <v/>
      </c>
      <c r="AK52" s="268" t="str">
        <f t="shared" si="12"/>
        <v/>
      </c>
      <c r="AL52" s="268" t="str">
        <f t="shared" si="12"/>
        <v/>
      </c>
      <c r="AM52" s="268" t="str">
        <f t="shared" si="12"/>
        <v/>
      </c>
      <c r="AN52" s="268" t="str">
        <f t="shared" si="12"/>
        <v/>
      </c>
      <c r="AO52" s="268" t="str">
        <f t="shared" si="12"/>
        <v/>
      </c>
      <c r="AP52" s="268" t="str">
        <f t="shared" si="12"/>
        <v/>
      </c>
      <c r="AQ52" s="268" t="str">
        <f t="shared" si="12"/>
        <v/>
      </c>
      <c r="AR52" s="269" t="str">
        <f t="shared" si="12"/>
        <v/>
      </c>
      <c r="AS52" s="261" t="str">
        <f t="shared" si="11"/>
        <v/>
      </c>
      <c r="AT52" s="7"/>
      <c r="AU52" s="154">
        <f t="shared" si="6"/>
        <v>0</v>
      </c>
      <c r="AV52" s="154" t="str">
        <f t="shared" si="7"/>
        <v/>
      </c>
      <c r="AW52" s="154">
        <f t="shared" si="8"/>
        <v>0</v>
      </c>
      <c r="AX52" s="154" t="str">
        <f t="shared" si="9"/>
        <v/>
      </c>
      <c r="AY52" s="423" t="str">
        <f t="shared" si="10"/>
        <v/>
      </c>
    </row>
    <row r="53" spans="1:51" ht="16.5" x14ac:dyDescent="0.3">
      <c r="A53" s="3"/>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2"/>
        <v/>
      </c>
      <c r="AJ53" s="268" t="str">
        <f t="shared" si="12"/>
        <v/>
      </c>
      <c r="AK53" s="268" t="str">
        <f t="shared" si="12"/>
        <v/>
      </c>
      <c r="AL53" s="268" t="str">
        <f t="shared" si="12"/>
        <v/>
      </c>
      <c r="AM53" s="268" t="str">
        <f t="shared" si="12"/>
        <v/>
      </c>
      <c r="AN53" s="268" t="str">
        <f t="shared" si="12"/>
        <v/>
      </c>
      <c r="AO53" s="268" t="str">
        <f t="shared" si="12"/>
        <v/>
      </c>
      <c r="AP53" s="268" t="str">
        <f t="shared" si="12"/>
        <v/>
      </c>
      <c r="AQ53" s="268" t="str">
        <f t="shared" si="12"/>
        <v/>
      </c>
      <c r="AR53" s="269" t="str">
        <f t="shared" si="12"/>
        <v/>
      </c>
      <c r="AS53" s="261" t="str">
        <f t="shared" si="11"/>
        <v/>
      </c>
      <c r="AT53" s="7"/>
      <c r="AU53" s="154">
        <f t="shared" si="6"/>
        <v>0</v>
      </c>
      <c r="AV53" s="154" t="str">
        <f t="shared" si="7"/>
        <v/>
      </c>
      <c r="AW53" s="154">
        <f t="shared" si="8"/>
        <v>0</v>
      </c>
      <c r="AX53" s="154" t="str">
        <f t="shared" si="9"/>
        <v/>
      </c>
      <c r="AY53" s="423" t="str">
        <f t="shared" si="10"/>
        <v/>
      </c>
    </row>
    <row r="54" spans="1:51" ht="16.5" x14ac:dyDescent="0.3">
      <c r="A54" s="3"/>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2"/>
        <v/>
      </c>
      <c r="AJ54" s="268" t="str">
        <f t="shared" si="12"/>
        <v/>
      </c>
      <c r="AK54" s="268" t="str">
        <f t="shared" si="12"/>
        <v/>
      </c>
      <c r="AL54" s="268" t="str">
        <f t="shared" si="12"/>
        <v/>
      </c>
      <c r="AM54" s="268" t="str">
        <f t="shared" si="12"/>
        <v/>
      </c>
      <c r="AN54" s="268" t="str">
        <f t="shared" si="12"/>
        <v/>
      </c>
      <c r="AO54" s="268" t="str">
        <f t="shared" si="12"/>
        <v/>
      </c>
      <c r="AP54" s="268" t="str">
        <f t="shared" si="12"/>
        <v/>
      </c>
      <c r="AQ54" s="268" t="str">
        <f t="shared" si="12"/>
        <v/>
      </c>
      <c r="AR54" s="269" t="str">
        <f t="shared" si="12"/>
        <v/>
      </c>
      <c r="AS54" s="261" t="str">
        <f t="shared" si="11"/>
        <v/>
      </c>
      <c r="AT54" s="7"/>
      <c r="AU54" s="154">
        <f t="shared" si="6"/>
        <v>0</v>
      </c>
      <c r="AV54" s="154" t="str">
        <f t="shared" si="7"/>
        <v/>
      </c>
      <c r="AW54" s="154">
        <f t="shared" si="8"/>
        <v>0</v>
      </c>
      <c r="AX54" s="154" t="str">
        <f t="shared" si="9"/>
        <v/>
      </c>
      <c r="AY54" s="423" t="str">
        <f t="shared" si="10"/>
        <v/>
      </c>
    </row>
    <row r="55" spans="1:51" ht="16.5" x14ac:dyDescent="0.3">
      <c r="A55" s="3"/>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2"/>
        <v/>
      </c>
      <c r="AJ55" s="268" t="str">
        <f t="shared" si="12"/>
        <v/>
      </c>
      <c r="AK55" s="268" t="str">
        <f t="shared" si="12"/>
        <v/>
      </c>
      <c r="AL55" s="268" t="str">
        <f t="shared" si="12"/>
        <v/>
      </c>
      <c r="AM55" s="268" t="str">
        <f t="shared" si="12"/>
        <v/>
      </c>
      <c r="AN55" s="268" t="str">
        <f t="shared" si="12"/>
        <v/>
      </c>
      <c r="AO55" s="268" t="str">
        <f t="shared" si="12"/>
        <v/>
      </c>
      <c r="AP55" s="268" t="str">
        <f t="shared" si="12"/>
        <v/>
      </c>
      <c r="AQ55" s="268" t="str">
        <f t="shared" si="12"/>
        <v/>
      </c>
      <c r="AR55" s="269" t="str">
        <f t="shared" si="12"/>
        <v/>
      </c>
      <c r="AS55" s="261" t="str">
        <f t="shared" si="11"/>
        <v/>
      </c>
      <c r="AT55" s="7"/>
      <c r="AU55" s="154">
        <f t="shared" si="6"/>
        <v>0</v>
      </c>
      <c r="AV55" s="154" t="str">
        <f t="shared" si="7"/>
        <v/>
      </c>
      <c r="AW55" s="154">
        <f t="shared" si="8"/>
        <v>0</v>
      </c>
      <c r="AX55" s="154" t="str">
        <f t="shared" si="9"/>
        <v/>
      </c>
      <c r="AY55" s="423" t="str">
        <f t="shared" si="10"/>
        <v/>
      </c>
    </row>
    <row r="56" spans="1:51" ht="16.5" x14ac:dyDescent="0.3">
      <c r="A56" s="3"/>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2"/>
        <v/>
      </c>
      <c r="AJ56" s="268" t="str">
        <f t="shared" si="12"/>
        <v/>
      </c>
      <c r="AK56" s="268" t="str">
        <f t="shared" si="12"/>
        <v/>
      </c>
      <c r="AL56" s="268" t="str">
        <f t="shared" si="12"/>
        <v/>
      </c>
      <c r="AM56" s="268" t="str">
        <f t="shared" si="12"/>
        <v/>
      </c>
      <c r="AN56" s="268" t="str">
        <f t="shared" si="12"/>
        <v/>
      </c>
      <c r="AO56" s="268" t="str">
        <f t="shared" si="12"/>
        <v/>
      </c>
      <c r="AP56" s="268" t="str">
        <f t="shared" si="12"/>
        <v/>
      </c>
      <c r="AQ56" s="268" t="str">
        <f t="shared" si="12"/>
        <v/>
      </c>
      <c r="AR56" s="269" t="str">
        <f t="shared" si="12"/>
        <v/>
      </c>
      <c r="AS56" s="261" t="str">
        <f t="shared" si="11"/>
        <v/>
      </c>
      <c r="AT56" s="7"/>
      <c r="AU56" s="154">
        <f t="shared" si="6"/>
        <v>0</v>
      </c>
      <c r="AV56" s="154" t="str">
        <f t="shared" si="7"/>
        <v/>
      </c>
      <c r="AW56" s="154">
        <f t="shared" si="8"/>
        <v>0</v>
      </c>
      <c r="AX56" s="154" t="str">
        <f t="shared" si="9"/>
        <v/>
      </c>
      <c r="AY56" s="423" t="str">
        <f t="shared" si="10"/>
        <v/>
      </c>
    </row>
    <row r="57" spans="1:51" ht="17.25" thickBot="1" x14ac:dyDescent="0.35">
      <c r="A57" s="3"/>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2"/>
        <v/>
      </c>
      <c r="AJ57" s="271" t="str">
        <f t="shared" si="12"/>
        <v/>
      </c>
      <c r="AK57" s="271" t="str">
        <f t="shared" si="12"/>
        <v/>
      </c>
      <c r="AL57" s="271" t="str">
        <f t="shared" si="12"/>
        <v/>
      </c>
      <c r="AM57" s="271" t="str">
        <f t="shared" si="12"/>
        <v/>
      </c>
      <c r="AN57" s="271" t="str">
        <f t="shared" si="12"/>
        <v/>
      </c>
      <c r="AO57" s="271" t="str">
        <f t="shared" si="12"/>
        <v/>
      </c>
      <c r="AP57" s="271" t="str">
        <f t="shared" si="12"/>
        <v/>
      </c>
      <c r="AQ57" s="271" t="str">
        <f t="shared" si="12"/>
        <v/>
      </c>
      <c r="AR57" s="272" t="str">
        <f t="shared" si="12"/>
        <v/>
      </c>
      <c r="AS57" s="261" t="str">
        <f t="shared" si="11"/>
        <v/>
      </c>
      <c r="AT57" s="7"/>
      <c r="AU57" s="154">
        <f t="shared" si="6"/>
        <v>0</v>
      </c>
      <c r="AV57" s="154" t="str">
        <f t="shared" si="7"/>
        <v/>
      </c>
      <c r="AW57" s="154">
        <f t="shared" si="8"/>
        <v>0</v>
      </c>
      <c r="AX57" s="154" t="str">
        <f t="shared" si="9"/>
        <v/>
      </c>
      <c r="AY57" s="423" t="str">
        <f t="shared" si="10"/>
        <v/>
      </c>
    </row>
    <row r="58" spans="1:51" ht="17.25" thickBot="1" x14ac:dyDescent="0.35">
      <c r="A58" s="3"/>
      <c r="B58" s="7"/>
      <c r="C58" s="472" t="s">
        <v>622</v>
      </c>
      <c r="D58" s="473"/>
      <c r="E58" s="157">
        <f>IFERROR(AVERAGE(E8:E57),0)</f>
        <v>80.36363636363636</v>
      </c>
      <c r="F58" s="157">
        <f>IFERROR(AVERAGE(F8:F57),0)</f>
        <v>94.545454545454547</v>
      </c>
      <c r="G58" s="157">
        <f>IFERROR(AVERAGE(G8:G57),0)</f>
        <v>0</v>
      </c>
      <c r="H58" s="157">
        <f t="shared" ref="H58:AS58" si="13">IFERROR(AVERAGE(H8:H57),0)</f>
        <v>0</v>
      </c>
      <c r="I58" s="157">
        <f t="shared" si="13"/>
        <v>0</v>
      </c>
      <c r="J58" s="157">
        <f t="shared" si="13"/>
        <v>0</v>
      </c>
      <c r="K58" s="157">
        <f t="shared" si="13"/>
        <v>0</v>
      </c>
      <c r="L58" s="157">
        <f t="shared" si="13"/>
        <v>0</v>
      </c>
      <c r="M58" s="157">
        <f t="shared" si="13"/>
        <v>0</v>
      </c>
      <c r="N58" s="158">
        <f t="shared" si="13"/>
        <v>0</v>
      </c>
      <c r="O58" s="159">
        <f t="shared" si="13"/>
        <v>77.090909090909093</v>
      </c>
      <c r="P58" s="157">
        <f t="shared" si="13"/>
        <v>96.818181818181813</v>
      </c>
      <c r="Q58" s="157">
        <f t="shared" si="13"/>
        <v>0</v>
      </c>
      <c r="R58" s="157">
        <f t="shared" si="13"/>
        <v>0</v>
      </c>
      <c r="S58" s="157">
        <f t="shared" si="13"/>
        <v>0</v>
      </c>
      <c r="T58" s="157">
        <f t="shared" si="13"/>
        <v>0</v>
      </c>
      <c r="U58" s="157">
        <f t="shared" si="13"/>
        <v>0</v>
      </c>
      <c r="V58" s="157">
        <f t="shared" si="13"/>
        <v>0</v>
      </c>
      <c r="W58" s="157">
        <f t="shared" si="13"/>
        <v>0</v>
      </c>
      <c r="X58" s="157">
        <f t="shared" si="13"/>
        <v>0</v>
      </c>
      <c r="Y58" s="160">
        <f t="shared" si="13"/>
        <v>79.63636363636364</v>
      </c>
      <c r="Z58" s="157">
        <f t="shared" si="13"/>
        <v>0</v>
      </c>
      <c r="AA58" s="157">
        <f t="shared" si="13"/>
        <v>0</v>
      </c>
      <c r="AB58" s="157">
        <f t="shared" si="13"/>
        <v>0</v>
      </c>
      <c r="AC58" s="157">
        <f t="shared" si="13"/>
        <v>0</v>
      </c>
      <c r="AD58" s="157">
        <f t="shared" si="13"/>
        <v>0</v>
      </c>
      <c r="AE58" s="157">
        <f t="shared" si="13"/>
        <v>0</v>
      </c>
      <c r="AF58" s="157">
        <f t="shared" si="13"/>
        <v>0</v>
      </c>
      <c r="AG58" s="157">
        <f t="shared" si="13"/>
        <v>0</v>
      </c>
      <c r="AH58" s="157">
        <f t="shared" si="13"/>
        <v>0</v>
      </c>
      <c r="AI58" s="157">
        <f t="shared" si="13"/>
        <v>79.030303030303031</v>
      </c>
      <c r="AJ58" s="157">
        <f t="shared" si="13"/>
        <v>95.681818181818187</v>
      </c>
      <c r="AK58" s="157">
        <f t="shared" si="13"/>
        <v>0</v>
      </c>
      <c r="AL58" s="157">
        <f t="shared" si="13"/>
        <v>0</v>
      </c>
      <c r="AM58" s="157">
        <f t="shared" si="13"/>
        <v>0</v>
      </c>
      <c r="AN58" s="157">
        <f t="shared" si="13"/>
        <v>0</v>
      </c>
      <c r="AO58" s="157">
        <f t="shared" si="13"/>
        <v>0</v>
      </c>
      <c r="AP58" s="157">
        <f t="shared" si="13"/>
        <v>0</v>
      </c>
      <c r="AQ58" s="157">
        <f t="shared" si="13"/>
        <v>0</v>
      </c>
      <c r="AR58" s="157">
        <f t="shared" si="13"/>
        <v>0</v>
      </c>
      <c r="AS58" s="157">
        <f t="shared" si="13"/>
        <v>85.690909090909088</v>
      </c>
      <c r="AT58" s="7"/>
      <c r="AY58" s="423" t="str">
        <f t="shared" si="10"/>
        <v>1</v>
      </c>
    </row>
    <row r="59" spans="1:51" x14ac:dyDescent="0.25">
      <c r="A59" s="3"/>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1" hidden="1" x14ac:dyDescent="0.25">
      <c r="A60" s="3"/>
      <c r="B60" s="7"/>
      <c r="C60" s="7"/>
      <c r="D60" s="161">
        <f>HOME!E20</f>
        <v>9</v>
      </c>
      <c r="E60" s="7" t="str">
        <f>E7</f>
        <v>menyimak dan menanggapi bacaan tentang sikap baik kepada teman, mengenali tanda titik pada akhir kalimat serta membaca dan menulis kata-kata yang diawali dengan huruf ‘m’</v>
      </c>
      <c r="F60" s="7" t="str">
        <f t="shared" ref="F60:N60" si="14">F7</f>
        <v>Menyimak dan menanggapi bacaan tentang keragaman di sekitar, membaca dan menulis kata yang diawali dengan huruf ‘g’</v>
      </c>
      <c r="G60" s="7" t="str">
        <f t="shared" si="14"/>
        <v>Menyimak dan menanggapi bacaan tentang hidup hemat, membaca dan menulis kata yang sering ditemui sehari-hari</v>
      </c>
      <c r="H60" s="7" t="str">
        <f t="shared" si="14"/>
        <v>Menyimak dan menanggapi bacaan tentang lingkungan dan pekerja di sekitar rumah, membaca dan menulis kata yang sering ditemui</v>
      </c>
      <c r="I60" s="7">
        <f t="shared" si="14"/>
        <v>0</v>
      </c>
      <c r="J60" s="7">
        <f t="shared" si="14"/>
        <v>0</v>
      </c>
      <c r="K60" s="7">
        <f t="shared" si="14"/>
        <v>0</v>
      </c>
      <c r="L60" s="7">
        <f t="shared" si="14"/>
        <v>0</v>
      </c>
      <c r="M60" s="7">
        <f t="shared" si="14"/>
        <v>0</v>
      </c>
      <c r="N60" s="7">
        <f t="shared" si="14"/>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1" x14ac:dyDescent="0.25">
      <c r="A61" s="3"/>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1" ht="15" hidden="1" customHeight="1" x14ac:dyDescent="0.25">
      <c r="AI62" s="4">
        <v>33</v>
      </c>
      <c r="AJ62" s="4">
        <v>34</v>
      </c>
      <c r="AK62" s="4">
        <v>35</v>
      </c>
      <c r="AL62" s="4">
        <v>36</v>
      </c>
      <c r="AM62" s="4">
        <v>37</v>
      </c>
      <c r="AN62" s="4">
        <v>38</v>
      </c>
      <c r="AO62" s="4">
        <v>39</v>
      </c>
      <c r="AP62" s="4">
        <v>40</v>
      </c>
      <c r="AQ62" s="4">
        <v>41</v>
      </c>
      <c r="AR62" s="4">
        <v>42</v>
      </c>
    </row>
  </sheetData>
  <sheetProtection algorithmName="SHA-512" hashValue="Fbszhl/2ZSoyX2SKt2NDCDdwbHqHhUvI8rGAHz9zPH3A0HLN7nip/ngT97DFNpXs8FY0VMRG7zrpeP0jOVMKAQ==" saltValue="BpHo2Tm5iVUxdw0wP57KWw==" spinCount="100000" sheet="1" formatColumns="0"/>
  <mergeCells count="9">
    <mergeCell ref="C58:D58"/>
    <mergeCell ref="C4:C7"/>
    <mergeCell ref="D4:D7"/>
    <mergeCell ref="E4:AH4"/>
    <mergeCell ref="AS4:AS7"/>
    <mergeCell ref="E5:N5"/>
    <mergeCell ref="O5:X5"/>
    <mergeCell ref="Y5:AH5"/>
    <mergeCell ref="AI5:AR5"/>
  </mergeCells>
  <conditionalFormatting sqref="E8:AH57">
    <cfRule type="expression" dxfId="19" priority="1">
      <formula>E$7=0</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P62"/>
  <sheetViews>
    <sheetView showRowColHeaders="0" zoomScale="80" zoomScaleNormal="80" workbookViewId="0">
      <pane xSplit="4" ySplit="7" topLeftCell="Q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style="4" customWidth="1"/>
    <col min="2" max="2" width="1.85546875" style="4" customWidth="1"/>
    <col min="3" max="3" width="5.5703125" style="4" customWidth="1"/>
    <col min="4" max="4" width="23.28515625" style="4" customWidth="1"/>
    <col min="5" max="34" width="5.28515625" style="4" customWidth="1"/>
    <col min="35" max="44" width="5.28515625" style="4" hidden="1" customWidth="1"/>
    <col min="45" max="45" width="9.140625" style="4" customWidth="1"/>
    <col min="46" max="47" width="9.140625" style="4" hidden="1" customWidth="1"/>
    <col min="48" max="48" width="12.85546875" style="4" hidden="1" customWidth="1"/>
    <col min="49" max="51" width="9.140625" style="4" hidden="1" customWidth="1"/>
    <col min="52" max="54" width="5.28515625" style="4" hidden="1" customWidth="1"/>
    <col min="55" max="57" width="9.140625" style="4" hidden="1" customWidth="1"/>
    <col min="58" max="58" width="12.85546875" style="4" hidden="1" customWidth="1"/>
    <col min="59" max="61" width="9.140625" style="4" hidden="1" customWidth="1"/>
    <col min="62" max="64" width="5.28515625" style="4" hidden="1" customWidth="1"/>
    <col min="65" max="67" width="9.140625" style="4" hidden="1" customWidth="1"/>
    <col min="68" max="68" width="12.85546875" style="4" hidden="1" customWidth="1"/>
    <col min="69" max="16384" width="9.140625" style="4" hidden="1"/>
  </cols>
  <sheetData>
    <row r="1" spans="1:51" ht="28.5" x14ac:dyDescent="0.25">
      <c r="A1" s="1" t="str">
        <f>"       "&amp; MAPEL!D8</f>
        <v xml:space="preserve">       Matematika</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1"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1" ht="15.75" thickBot="1" x14ac:dyDescent="0.3">
      <c r="A3" s="3"/>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1" ht="17.25" thickBot="1" x14ac:dyDescent="0.35">
      <c r="A4" s="3"/>
      <c r="B4" s="7"/>
      <c r="C4" s="477" t="s">
        <v>580</v>
      </c>
      <c r="D4" s="480" t="s">
        <v>608</v>
      </c>
      <c r="E4" s="486" t="str">
        <f>A1</f>
        <v xml:space="preserve">       Matematika</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row>
    <row r="5" spans="1:51" ht="15.75" x14ac:dyDescent="0.25">
      <c r="A5" s="3"/>
      <c r="B5" s="7"/>
      <c r="C5" s="478"/>
      <c r="D5" s="481"/>
      <c r="E5" s="475" t="s">
        <v>611</v>
      </c>
      <c r="F5" s="476"/>
      <c r="G5" s="476"/>
      <c r="H5" s="476"/>
      <c r="I5" s="476"/>
      <c r="J5" s="476"/>
      <c r="K5" s="476"/>
      <c r="L5" s="476"/>
      <c r="M5" s="476"/>
      <c r="N5" s="476"/>
      <c r="O5" s="488" t="s">
        <v>623</v>
      </c>
      <c r="P5" s="489"/>
      <c r="Q5" s="489"/>
      <c r="R5" s="489"/>
      <c r="S5" s="489"/>
      <c r="T5" s="489"/>
      <c r="U5" s="489"/>
      <c r="V5" s="489"/>
      <c r="W5" s="489"/>
      <c r="X5" s="489"/>
      <c r="Y5" s="497" t="s">
        <v>624</v>
      </c>
      <c r="Z5" s="492"/>
      <c r="AA5" s="492"/>
      <c r="AB5" s="492"/>
      <c r="AC5" s="492"/>
      <c r="AD5" s="492"/>
      <c r="AE5" s="492"/>
      <c r="AF5" s="492"/>
      <c r="AG5" s="492"/>
      <c r="AH5" s="492"/>
      <c r="AI5" s="494" t="s">
        <v>958</v>
      </c>
      <c r="AJ5" s="495"/>
      <c r="AK5" s="495"/>
      <c r="AL5" s="495"/>
      <c r="AM5" s="495"/>
      <c r="AN5" s="495"/>
      <c r="AO5" s="495"/>
      <c r="AP5" s="495"/>
      <c r="AQ5" s="495"/>
      <c r="AR5" s="496"/>
      <c r="AS5" s="484"/>
      <c r="AT5" s="7"/>
    </row>
    <row r="6" spans="1:51" ht="24" customHeight="1" x14ac:dyDescent="0.25">
      <c r="A6" s="3"/>
      <c r="B6" s="7"/>
      <c r="C6" s="478"/>
      <c r="D6" s="481"/>
      <c r="E6" s="143" t="s">
        <v>612</v>
      </c>
      <c r="F6" s="144" t="s">
        <v>613</v>
      </c>
      <c r="G6" s="144" t="s">
        <v>614</v>
      </c>
      <c r="H6" s="144" t="s">
        <v>615</v>
      </c>
      <c r="I6" s="144" t="s">
        <v>616</v>
      </c>
      <c r="J6" s="144" t="s">
        <v>617</v>
      </c>
      <c r="K6" s="144" t="s">
        <v>618</v>
      </c>
      <c r="L6" s="144" t="s">
        <v>619</v>
      </c>
      <c r="M6" s="144" t="s">
        <v>620</v>
      </c>
      <c r="N6" s="14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1" ht="28.5" customHeight="1" thickBot="1" x14ac:dyDescent="0.35">
      <c r="A7" s="3"/>
      <c r="B7" s="7"/>
      <c r="C7" s="479"/>
      <c r="D7" s="482"/>
      <c r="E7" s="146" t="str">
        <f>ATP!E55</f>
        <v xml:space="preserve">membaca jam yang ditemukan dalam kehidupan sehari-hari. Memiliki perhatian dan minat terhadap waktu dan menghubungkannya dengan situasi kehidupan sehari-hari. </v>
      </c>
      <c r="F7" s="147" t="str">
        <f>ATP!$E$56</f>
        <v xml:space="preserve">memiliki perhatian terhadap bilangan dengan mengamati menu makan siang sekolah. Mengatur dokumen atau data agar mudah dilihat. </v>
      </c>
      <c r="G7" s="147" t="str">
        <f>ATP!$E$57</f>
        <v xml:space="preserve">memahami dan menguasai keterampilan menjumlahkan bilangan 1 digit yang hasilnya di atas angka 11. Memformulasikan situasi penjumlahan ke dalam operasi hitung dan bisa membaca operasi hitung.  </v>
      </c>
      <c r="H7" s="147" t="str">
        <f>ATP!$E$58</f>
        <v xml:space="preserve">memahami kebalikan dari penjumlahan di atas 10 yaitu pengurangan di atas 10, dan dapat menguasai keterampilan berhitung. </v>
      </c>
      <c r="I7" s="147" t="str">
        <f>ATP!$E$59</f>
        <v>mengetahui situasi soal yang menggunakan pengurangan atau penjumlahan. Menyatakan situasi soal yang menggunakan pengurangan atau penjumlahan dalam operasi hitung, kemudian mendiskusikannya.</v>
      </c>
      <c r="J7" s="147" t="str">
        <f>ATP!$E$60</f>
        <v xml:space="preserve">Menambah pengalaman dalam memahami jumlah dan cara mengukurnya melalui kegiatan membandingkan besar benda, dan lain-lain. Secara langsung dapat mengukur panjang, luas , dan volume. </v>
      </c>
      <c r="K7" s="147" t="str">
        <f>ATP!$E$61</f>
        <v xml:space="preserve">memahami makna jumlah dan menggunakannya melalui kegiatan menghitung jumlah satuan benda dan lain-lain. </v>
      </c>
      <c r="L7" s="147" t="str">
        <f>ATP!$E$62</f>
        <v xml:space="preserve">memperkaya pengalaman siswa mengenai pokok pemikiran tentang bentuk. Memahami ciri khas bentuk berbagai benda. </v>
      </c>
      <c r="M7" s="147">
        <f>ATP!$E$63</f>
        <v>0</v>
      </c>
      <c r="N7" s="147">
        <f>ATP!$E$64</f>
        <v>0</v>
      </c>
      <c r="O7" s="208" t="str">
        <f>E7</f>
        <v xml:space="preserve">membaca jam yang ditemukan dalam kehidupan sehari-hari. Memiliki perhatian dan minat terhadap waktu dan menghubungkannya dengan situasi kehidupan sehari-hari. </v>
      </c>
      <c r="P7" s="209" t="str">
        <f t="shared" si="0"/>
        <v xml:space="preserve">memiliki perhatian terhadap bilangan dengan mengamati menu makan siang sekolah. Mengatur dokumen atau data agar mudah dilihat. </v>
      </c>
      <c r="Q7" s="209" t="str">
        <f t="shared" si="0"/>
        <v xml:space="preserve">memahami dan menguasai keterampilan menjumlahkan bilangan 1 digit yang hasilnya di atas angka 11. Memformulasikan situasi penjumlahan ke dalam operasi hitung dan bisa membaca operasi hitung.  </v>
      </c>
      <c r="R7" s="209" t="str">
        <f t="shared" si="0"/>
        <v xml:space="preserve">memahami kebalikan dari penjumlahan di atas 10 yaitu pengurangan di atas 10, dan dapat menguasai keterampilan berhitung. </v>
      </c>
      <c r="S7" s="209" t="str">
        <f t="shared" si="0"/>
        <v>mengetahui situasi soal yang menggunakan pengurangan atau penjumlahan. Menyatakan situasi soal yang menggunakan pengurangan atau penjumlahan dalam operasi hitung, kemudian mendiskusikannya.</v>
      </c>
      <c r="T7" s="209" t="str">
        <f t="shared" si="0"/>
        <v xml:space="preserve">Menambah pengalaman dalam memahami jumlah dan cara mengukurnya melalui kegiatan membandingkan besar benda, dan lain-lain. Secara langsung dapat mengukur panjang, luas , dan volume. </v>
      </c>
      <c r="U7" s="209" t="str">
        <f t="shared" si="0"/>
        <v xml:space="preserve">memahami makna jumlah dan menggunakannya melalui kegiatan menghitung jumlah satuan benda dan lain-lain. </v>
      </c>
      <c r="V7" s="209" t="str">
        <f t="shared" si="0"/>
        <v xml:space="preserve">memperkaya pengalaman siswa mengenai pokok pemikiran tentang bentuk. Memahami ciri khas bentuk berbagai benda. </v>
      </c>
      <c r="W7" s="209">
        <f t="shared" si="0"/>
        <v>0</v>
      </c>
      <c r="X7" s="210">
        <f t="shared" si="0"/>
        <v>0</v>
      </c>
      <c r="Y7" s="213" t="str">
        <f>E7</f>
        <v xml:space="preserve">membaca jam yang ditemukan dalam kehidupan sehari-hari. Memiliki perhatian dan minat terhadap waktu dan menghubungkannya dengan situasi kehidupan sehari-hari. </v>
      </c>
      <c r="Z7" s="214" t="str">
        <f t="shared" si="1"/>
        <v xml:space="preserve">memiliki perhatian terhadap bilangan dengan mengamati menu makan siang sekolah. Mengatur dokumen atau data agar mudah dilihat. </v>
      </c>
      <c r="AA7" s="214" t="str">
        <f t="shared" si="1"/>
        <v xml:space="preserve">memahami dan menguasai keterampilan menjumlahkan bilangan 1 digit yang hasilnya di atas angka 11. Memformulasikan situasi penjumlahan ke dalam operasi hitung dan bisa membaca operasi hitung.  </v>
      </c>
      <c r="AB7" s="214" t="str">
        <f t="shared" si="1"/>
        <v xml:space="preserve">memahami kebalikan dari penjumlahan di atas 10 yaitu pengurangan di atas 10, dan dapat menguasai keterampilan berhitung. </v>
      </c>
      <c r="AC7" s="214" t="str">
        <f t="shared" si="1"/>
        <v>mengetahui situasi soal yang menggunakan pengurangan atau penjumlahan. Menyatakan situasi soal yang menggunakan pengurangan atau penjumlahan dalam operasi hitung, kemudian mendiskusikannya.</v>
      </c>
      <c r="AD7" s="214" t="str">
        <f t="shared" si="1"/>
        <v xml:space="preserve">Menambah pengalaman dalam memahami jumlah dan cara mengukurnya melalui kegiatan membandingkan besar benda, dan lain-lain. Secara langsung dapat mengukur panjang, luas , dan volume. </v>
      </c>
      <c r="AE7" s="214" t="str">
        <f t="shared" si="1"/>
        <v xml:space="preserve">memahami makna jumlah dan menggunakannya melalui kegiatan menghitung jumlah satuan benda dan lain-lain. </v>
      </c>
      <c r="AF7" s="214" t="str">
        <f t="shared" si="1"/>
        <v xml:space="preserve">memperkaya pengalaman siswa mengenai pokok pemikiran tentang bentuk. Memahami ciri khas bentuk berbagai benda. </v>
      </c>
      <c r="AG7" s="214">
        <f t="shared" si="1"/>
        <v>0</v>
      </c>
      <c r="AH7" s="215">
        <f t="shared" si="1"/>
        <v>0</v>
      </c>
      <c r="AI7" s="262" t="str">
        <f>E7</f>
        <v xml:space="preserve">membaca jam yang ditemukan dalam kehidupan sehari-hari. Memiliki perhatian dan minat terhadap waktu dan menghubungkannya dengan situasi kehidupan sehari-hari. </v>
      </c>
      <c r="AJ7" s="263" t="str">
        <f>F7</f>
        <v xml:space="preserve">memiliki perhatian terhadap bilangan dengan mengamati menu makan siang sekolah. Mengatur dokumen atau data agar mudah dilihat. </v>
      </c>
      <c r="AK7" s="263" t="str">
        <f t="shared" ref="AK7:AR7" si="3">G7</f>
        <v xml:space="preserve">memahami dan menguasai keterampilan menjumlahkan bilangan 1 digit yang hasilnya di atas angka 11. Memformulasikan situasi penjumlahan ke dalam operasi hitung dan bisa membaca operasi hitung.  </v>
      </c>
      <c r="AL7" s="263" t="str">
        <f t="shared" si="3"/>
        <v xml:space="preserve">memahami kebalikan dari penjumlahan di atas 10 yaitu pengurangan di atas 10, dan dapat menguasai keterampilan berhitung. </v>
      </c>
      <c r="AM7" s="263" t="str">
        <f t="shared" si="3"/>
        <v>mengetahui situasi soal yang menggunakan pengurangan atau penjumlahan. Menyatakan situasi soal yang menggunakan pengurangan atau penjumlahan dalam operasi hitung, kemudian mendiskusikannya.</v>
      </c>
      <c r="AN7" s="263" t="str">
        <f t="shared" si="3"/>
        <v xml:space="preserve">Menambah pengalaman dalam memahami jumlah dan cara mengukurnya melalui kegiatan membandingkan besar benda, dan lain-lain. Secara langsung dapat mengukur panjang, luas , dan volume. </v>
      </c>
      <c r="AO7" s="263" t="str">
        <f t="shared" si="3"/>
        <v xml:space="preserve">memahami makna jumlah dan menggunakannya melalui kegiatan menghitung jumlah satuan benda dan lain-lain. </v>
      </c>
      <c r="AP7" s="263" t="str">
        <f t="shared" si="3"/>
        <v xml:space="preserve">memperkaya pengalaman siswa mengenai pokok pemikiran tentang bentuk. Memahami ciri khas bentuk berbagai benda. </v>
      </c>
      <c r="AQ7" s="263">
        <f t="shared" si="3"/>
        <v>0</v>
      </c>
      <c r="AR7" s="263">
        <f t="shared" si="3"/>
        <v>0</v>
      </c>
      <c r="AS7" s="485"/>
      <c r="AT7" s="7"/>
      <c r="AU7" s="149" t="s">
        <v>625</v>
      </c>
      <c r="AV7" s="149" t="s">
        <v>626</v>
      </c>
      <c r="AW7" s="150" t="s">
        <v>627</v>
      </c>
      <c r="AX7" s="150" t="s">
        <v>626</v>
      </c>
    </row>
    <row r="8" spans="1:51" ht="16.5" x14ac:dyDescent="0.3">
      <c r="A8" s="3"/>
      <c r="B8" s="7"/>
      <c r="C8" s="151">
        <v>1</v>
      </c>
      <c r="D8" s="152" t="str">
        <f>IF(SISWA!G8="","",SISWA!G8)</f>
        <v>ASKA</v>
      </c>
      <c r="E8" s="162">
        <v>96</v>
      </c>
      <c r="F8" s="162">
        <v>94</v>
      </c>
      <c r="G8" s="162">
        <v>95</v>
      </c>
      <c r="H8" s="162"/>
      <c r="I8" s="162"/>
      <c r="J8" s="162"/>
      <c r="K8" s="162"/>
      <c r="L8" s="162"/>
      <c r="M8" s="162"/>
      <c r="N8" s="162"/>
      <c r="O8" s="162">
        <v>94</v>
      </c>
      <c r="P8" s="162"/>
      <c r="Q8" s="162"/>
      <c r="R8" s="162"/>
      <c r="S8" s="162"/>
      <c r="T8" s="162"/>
      <c r="U8" s="162"/>
      <c r="V8" s="162"/>
      <c r="W8" s="162"/>
      <c r="X8" s="162"/>
      <c r="Y8" s="162">
        <v>97</v>
      </c>
      <c r="Z8" s="162"/>
      <c r="AA8" s="162"/>
      <c r="AB8" s="162"/>
      <c r="AC8" s="162"/>
      <c r="AD8" s="162"/>
      <c r="AE8" s="162"/>
      <c r="AF8" s="162"/>
      <c r="AG8" s="162"/>
      <c r="AH8" s="162"/>
      <c r="AI8" s="264">
        <f>IFERROR(AVERAGE(E8,O8,Y8),"")</f>
        <v>95.666666666666671</v>
      </c>
      <c r="AJ8" s="265">
        <f t="shared" ref="AJ8:AR23" si="4">IFERROR(AVERAGE(F8,P8,Z8),"")</f>
        <v>94</v>
      </c>
      <c r="AK8" s="265">
        <f t="shared" si="4"/>
        <v>95</v>
      </c>
      <c r="AL8" s="265" t="str">
        <f t="shared" si="4"/>
        <v/>
      </c>
      <c r="AM8" s="265" t="str">
        <f t="shared" si="4"/>
        <v/>
      </c>
      <c r="AN8" s="265" t="str">
        <f t="shared" si="4"/>
        <v/>
      </c>
      <c r="AO8" s="265" t="str">
        <f t="shared" si="4"/>
        <v/>
      </c>
      <c r="AP8" s="265" t="str">
        <f t="shared" si="4"/>
        <v/>
      </c>
      <c r="AQ8" s="265" t="str">
        <f t="shared" si="4"/>
        <v/>
      </c>
      <c r="AR8" s="266" t="str">
        <f t="shared" si="4"/>
        <v/>
      </c>
      <c r="AS8" s="260">
        <f>IFERROR(AVERAGE(E8:AH8),"")</f>
        <v>95.2</v>
      </c>
      <c r="AT8" s="7">
        <f>COUNTIFS(AY8:AY57,"1")</f>
        <v>11</v>
      </c>
      <c r="AU8" s="154">
        <f>MAX(AI8:AR8)</f>
        <v>95.666666666666671</v>
      </c>
      <c r="AV8" s="154" t="str">
        <f>IFERROR(D8&amp;" sangat menguasai dalam "&amp;(INDEX($AI$7:$AR$7,MATCH(AU8,AI8:AR8,0))),"")</f>
        <v xml:space="preserve">ASKA sangat menguasai dalam membaca jam yang ditemukan dalam kehidupan sehari-hari. Memiliki perhatian dan minat terhadap waktu dan menghubungkannya dengan situasi kehidupan sehari-hari. </v>
      </c>
      <c r="AW8" s="154">
        <f>MIN(AI8:AR8)</f>
        <v>94</v>
      </c>
      <c r="AX8" s="154" t="str">
        <f>IFERROR(D8&amp;" perlu bimbingan dalam "&amp;(INDEX($AI$7:$AR$7,MATCH(AW8,AI8:AR8,0))),"")</f>
        <v xml:space="preserve">ASKA perlu bimbingan dalam memiliki perhatian terhadap bilangan dengan mengamati menu makan siang sekolah. Mengatur dokumen atau data agar mudah dilihat. </v>
      </c>
      <c r="AY8" s="423" t="str">
        <f>IF(AS8="","","1")</f>
        <v>1</v>
      </c>
    </row>
    <row r="9" spans="1:51" ht="16.5" x14ac:dyDescent="0.3">
      <c r="A9" s="3"/>
      <c r="B9" s="7"/>
      <c r="C9" s="155">
        <v>2</v>
      </c>
      <c r="D9" s="152" t="str">
        <f>IF(SISWA!G9="","",SISWA!G9)</f>
        <v>BIHAN</v>
      </c>
      <c r="E9" s="162">
        <v>55</v>
      </c>
      <c r="F9" s="162">
        <v>59</v>
      </c>
      <c r="G9" s="162">
        <v>60</v>
      </c>
      <c r="H9" s="162"/>
      <c r="I9" s="162"/>
      <c r="J9" s="162"/>
      <c r="K9" s="162"/>
      <c r="L9" s="162"/>
      <c r="M9" s="162"/>
      <c r="N9" s="162"/>
      <c r="O9" s="162">
        <v>54</v>
      </c>
      <c r="P9" s="162"/>
      <c r="Q9" s="162"/>
      <c r="R9" s="162"/>
      <c r="S9" s="162"/>
      <c r="T9" s="162"/>
      <c r="U9" s="162"/>
      <c r="V9" s="162"/>
      <c r="W9" s="162"/>
      <c r="X9" s="162"/>
      <c r="Y9" s="162">
        <v>57</v>
      </c>
      <c r="Z9" s="162"/>
      <c r="AA9" s="162"/>
      <c r="AB9" s="162"/>
      <c r="AC9" s="162"/>
      <c r="AD9" s="162"/>
      <c r="AE9" s="162"/>
      <c r="AF9" s="162"/>
      <c r="AG9" s="162"/>
      <c r="AH9" s="162"/>
      <c r="AI9" s="267">
        <f t="shared" ref="AI9:AR47" si="5">IFERROR(AVERAGE(E9,O9,Y9),"")</f>
        <v>55.333333333333336</v>
      </c>
      <c r="AJ9" s="268">
        <f t="shared" si="4"/>
        <v>59</v>
      </c>
      <c r="AK9" s="268">
        <f t="shared" si="4"/>
        <v>60</v>
      </c>
      <c r="AL9" s="268" t="str">
        <f t="shared" si="4"/>
        <v/>
      </c>
      <c r="AM9" s="268" t="str">
        <f t="shared" si="4"/>
        <v/>
      </c>
      <c r="AN9" s="268" t="str">
        <f t="shared" si="4"/>
        <v/>
      </c>
      <c r="AO9" s="268" t="str">
        <f t="shared" si="4"/>
        <v/>
      </c>
      <c r="AP9" s="268" t="str">
        <f t="shared" si="4"/>
        <v/>
      </c>
      <c r="AQ9" s="268" t="str">
        <f t="shared" si="4"/>
        <v/>
      </c>
      <c r="AR9" s="269" t="str">
        <f t="shared" si="4"/>
        <v/>
      </c>
      <c r="AS9" s="261">
        <f>IFERROR(AVERAGE(E9:AH9),"")</f>
        <v>57</v>
      </c>
      <c r="AT9" s="7"/>
      <c r="AU9" s="154">
        <f t="shared" ref="AU9:AU57" si="6">MAX(AI9:AR9)</f>
        <v>60</v>
      </c>
      <c r="AV9" s="154" t="str">
        <f t="shared" ref="AV9:AV57" si="7">IFERROR(D9&amp;" sangat menguasai dalam "&amp;(INDEX($AI$7:$AR$7,MATCH(AU9,AI9:AR9,0))),"")</f>
        <v xml:space="preserve">BIHAN sangat menguasai dalam memahami dan menguasai keterampilan menjumlahkan bilangan 1 digit yang hasilnya di atas angka 11. Memformulasikan situasi penjumlahan ke dalam operasi hitung dan bisa membaca operasi hitung.  </v>
      </c>
      <c r="AW9" s="154">
        <f t="shared" ref="AW9:AW57" si="8">MIN(AI9:AR9)</f>
        <v>55.333333333333336</v>
      </c>
      <c r="AX9" s="154" t="str">
        <f t="shared" ref="AX9:AX57" si="9">IFERROR(D9&amp;" perlu bimbingan dalam "&amp;(INDEX($AI$7:$AR$7,MATCH(AW9,AI9:AR9,0))),"")</f>
        <v xml:space="preserve">BIHAN perlu bimbingan dalam membaca jam yang ditemukan dalam kehidupan sehari-hari. Memiliki perhatian dan minat terhadap waktu dan menghubungkannya dengan situasi kehidupan sehari-hari. </v>
      </c>
      <c r="AY9" s="423" t="str">
        <f t="shared" ref="AY9:AY58" si="10">IF(AS9="","","1")</f>
        <v>1</v>
      </c>
    </row>
    <row r="10" spans="1:51" ht="16.5" x14ac:dyDescent="0.3">
      <c r="A10" s="3"/>
      <c r="B10" s="7"/>
      <c r="C10" s="155">
        <v>3</v>
      </c>
      <c r="D10" s="152" t="str">
        <f>IF(SISWA!G10="","",SISWA!G10)</f>
        <v>DARMA</v>
      </c>
      <c r="E10" s="162">
        <v>60</v>
      </c>
      <c r="F10" s="162">
        <v>88</v>
      </c>
      <c r="G10" s="162">
        <v>65</v>
      </c>
      <c r="H10" s="162"/>
      <c r="I10" s="162"/>
      <c r="J10" s="162"/>
      <c r="K10" s="162"/>
      <c r="L10" s="162"/>
      <c r="M10" s="162"/>
      <c r="N10" s="162"/>
      <c r="O10" s="162">
        <v>86</v>
      </c>
      <c r="P10" s="162"/>
      <c r="Q10" s="162"/>
      <c r="R10" s="162"/>
      <c r="S10" s="162"/>
      <c r="T10" s="162"/>
      <c r="U10" s="162"/>
      <c r="V10" s="162"/>
      <c r="W10" s="162"/>
      <c r="X10" s="162"/>
      <c r="Y10" s="162">
        <v>68</v>
      </c>
      <c r="Z10" s="162"/>
      <c r="AA10" s="162"/>
      <c r="AB10" s="162"/>
      <c r="AC10" s="162"/>
      <c r="AD10" s="162"/>
      <c r="AE10" s="162"/>
      <c r="AF10" s="162"/>
      <c r="AG10" s="162"/>
      <c r="AH10" s="162"/>
      <c r="AI10" s="267">
        <f t="shared" si="5"/>
        <v>71.333333333333329</v>
      </c>
      <c r="AJ10" s="268">
        <f t="shared" si="4"/>
        <v>88</v>
      </c>
      <c r="AK10" s="268">
        <f t="shared" si="4"/>
        <v>65</v>
      </c>
      <c r="AL10" s="268" t="str">
        <f t="shared" si="4"/>
        <v/>
      </c>
      <c r="AM10" s="268" t="str">
        <f t="shared" si="4"/>
        <v/>
      </c>
      <c r="AN10" s="268" t="str">
        <f t="shared" si="4"/>
        <v/>
      </c>
      <c r="AO10" s="268" t="str">
        <f t="shared" si="4"/>
        <v/>
      </c>
      <c r="AP10" s="268" t="str">
        <f t="shared" si="4"/>
        <v/>
      </c>
      <c r="AQ10" s="268" t="str">
        <f t="shared" si="4"/>
        <v/>
      </c>
      <c r="AR10" s="269" t="str">
        <f t="shared" si="4"/>
        <v/>
      </c>
      <c r="AS10" s="261">
        <f t="shared" ref="AS10:AS57" si="11">IFERROR(AVERAGE(E10:AH10),"")</f>
        <v>73.400000000000006</v>
      </c>
      <c r="AT10" s="7"/>
      <c r="AU10" s="154">
        <f t="shared" si="6"/>
        <v>88</v>
      </c>
      <c r="AV10" s="154" t="str">
        <f t="shared" si="7"/>
        <v xml:space="preserve">DARMA sangat menguasai dalam memiliki perhatian terhadap bilangan dengan mengamati menu makan siang sekolah. Mengatur dokumen atau data agar mudah dilihat. </v>
      </c>
      <c r="AW10" s="154">
        <f t="shared" si="8"/>
        <v>65</v>
      </c>
      <c r="AX10" s="154" t="str">
        <f t="shared" si="9"/>
        <v xml:space="preserve">DARMA perlu bimbingan dalam memahami dan menguasai keterampilan menjumlahkan bilangan 1 digit yang hasilnya di atas angka 11. Memformulasikan situasi penjumlahan ke dalam operasi hitung dan bisa membaca operasi hitung.  </v>
      </c>
      <c r="AY10" s="423" t="str">
        <f t="shared" si="10"/>
        <v>1</v>
      </c>
    </row>
    <row r="11" spans="1:51" ht="16.5" x14ac:dyDescent="0.3">
      <c r="A11" s="3"/>
      <c r="B11" s="7"/>
      <c r="C11" s="155">
        <v>4</v>
      </c>
      <c r="D11" s="152" t="str">
        <f>IF(SISWA!G11="","",SISWA!G11)</f>
        <v>AQILA</v>
      </c>
      <c r="E11" s="162">
        <v>55</v>
      </c>
      <c r="F11" s="162">
        <v>55</v>
      </c>
      <c r="G11" s="162">
        <v>85</v>
      </c>
      <c r="H11" s="162"/>
      <c r="I11" s="162"/>
      <c r="J11" s="162"/>
      <c r="K11" s="162"/>
      <c r="L11" s="162"/>
      <c r="M11" s="162"/>
      <c r="N11" s="162"/>
      <c r="O11" s="162">
        <v>86</v>
      </c>
      <c r="P11" s="162"/>
      <c r="Q11" s="162"/>
      <c r="R11" s="162"/>
      <c r="S11" s="162"/>
      <c r="T11" s="162"/>
      <c r="U11" s="162"/>
      <c r="V11" s="162"/>
      <c r="W11" s="162"/>
      <c r="X11" s="162"/>
      <c r="Y11" s="162">
        <v>82</v>
      </c>
      <c r="Z11" s="162"/>
      <c r="AA11" s="162"/>
      <c r="AB11" s="162"/>
      <c r="AC11" s="162"/>
      <c r="AD11" s="162"/>
      <c r="AE11" s="162"/>
      <c r="AF11" s="162"/>
      <c r="AG11" s="162"/>
      <c r="AH11" s="162"/>
      <c r="AI11" s="267">
        <f t="shared" si="5"/>
        <v>74.333333333333329</v>
      </c>
      <c r="AJ11" s="268">
        <f t="shared" si="4"/>
        <v>55</v>
      </c>
      <c r="AK11" s="268">
        <f t="shared" si="4"/>
        <v>85</v>
      </c>
      <c r="AL11" s="268" t="str">
        <f t="shared" si="4"/>
        <v/>
      </c>
      <c r="AM11" s="268" t="str">
        <f t="shared" si="4"/>
        <v/>
      </c>
      <c r="AN11" s="268" t="str">
        <f t="shared" si="4"/>
        <v/>
      </c>
      <c r="AO11" s="268" t="str">
        <f t="shared" si="4"/>
        <v/>
      </c>
      <c r="AP11" s="268" t="str">
        <f t="shared" si="4"/>
        <v/>
      </c>
      <c r="AQ11" s="268" t="str">
        <f t="shared" si="4"/>
        <v/>
      </c>
      <c r="AR11" s="269" t="str">
        <f t="shared" si="4"/>
        <v/>
      </c>
      <c r="AS11" s="261">
        <f t="shared" si="11"/>
        <v>72.599999999999994</v>
      </c>
      <c r="AT11" s="7"/>
      <c r="AU11" s="154">
        <f t="shared" si="6"/>
        <v>85</v>
      </c>
      <c r="AV11" s="154" t="str">
        <f t="shared" si="7"/>
        <v xml:space="preserve">AQILA sangat menguasai dalam memahami dan menguasai keterampilan menjumlahkan bilangan 1 digit yang hasilnya di atas angka 11. Memformulasikan situasi penjumlahan ke dalam operasi hitung dan bisa membaca operasi hitung.  </v>
      </c>
      <c r="AW11" s="154">
        <f t="shared" si="8"/>
        <v>55</v>
      </c>
      <c r="AX11" s="154" t="str">
        <f t="shared" si="9"/>
        <v xml:space="preserve">AQILA perlu bimbingan dalam memiliki perhatian terhadap bilangan dengan mengamati menu makan siang sekolah. Mengatur dokumen atau data agar mudah dilihat. </v>
      </c>
      <c r="AY11" s="423" t="str">
        <f t="shared" si="10"/>
        <v>1</v>
      </c>
    </row>
    <row r="12" spans="1:51" ht="16.5" x14ac:dyDescent="0.3">
      <c r="A12" s="3"/>
      <c r="B12" s="7"/>
      <c r="C12" s="155">
        <v>5</v>
      </c>
      <c r="D12" s="152" t="str">
        <f>IF(SISWA!G12="","",SISWA!G12)</f>
        <v>YUSUF</v>
      </c>
      <c r="E12" s="162">
        <v>55</v>
      </c>
      <c r="F12" s="162">
        <v>60</v>
      </c>
      <c r="G12" s="162">
        <v>60</v>
      </c>
      <c r="H12" s="162"/>
      <c r="I12" s="162"/>
      <c r="J12" s="162"/>
      <c r="K12" s="162"/>
      <c r="L12" s="162"/>
      <c r="M12" s="162"/>
      <c r="N12" s="162"/>
      <c r="O12" s="162">
        <v>66</v>
      </c>
      <c r="P12" s="162"/>
      <c r="Q12" s="162"/>
      <c r="R12" s="162"/>
      <c r="S12" s="162"/>
      <c r="T12" s="162"/>
      <c r="U12" s="162"/>
      <c r="V12" s="162"/>
      <c r="W12" s="162"/>
      <c r="X12" s="162"/>
      <c r="Y12" s="162">
        <v>51</v>
      </c>
      <c r="Z12" s="162"/>
      <c r="AA12" s="162"/>
      <c r="AB12" s="162"/>
      <c r="AC12" s="162"/>
      <c r="AD12" s="162"/>
      <c r="AE12" s="162"/>
      <c r="AF12" s="162"/>
      <c r="AG12" s="162"/>
      <c r="AH12" s="162"/>
      <c r="AI12" s="267">
        <f t="shared" si="5"/>
        <v>57.333333333333336</v>
      </c>
      <c r="AJ12" s="268">
        <f t="shared" si="4"/>
        <v>60</v>
      </c>
      <c r="AK12" s="268">
        <f t="shared" si="4"/>
        <v>60</v>
      </c>
      <c r="AL12" s="268" t="str">
        <f t="shared" si="4"/>
        <v/>
      </c>
      <c r="AM12" s="268" t="str">
        <f t="shared" si="4"/>
        <v/>
      </c>
      <c r="AN12" s="268" t="str">
        <f t="shared" si="4"/>
        <v/>
      </c>
      <c r="AO12" s="268" t="str">
        <f t="shared" si="4"/>
        <v/>
      </c>
      <c r="AP12" s="268" t="str">
        <f t="shared" si="4"/>
        <v/>
      </c>
      <c r="AQ12" s="268" t="str">
        <f t="shared" si="4"/>
        <v/>
      </c>
      <c r="AR12" s="269" t="str">
        <f t="shared" si="4"/>
        <v/>
      </c>
      <c r="AS12" s="261">
        <f t="shared" si="11"/>
        <v>58.4</v>
      </c>
      <c r="AT12" s="7"/>
      <c r="AU12" s="154">
        <f t="shared" si="6"/>
        <v>60</v>
      </c>
      <c r="AV12" s="154" t="str">
        <f t="shared" si="7"/>
        <v xml:space="preserve">YUSUF sangat menguasai dalam memiliki perhatian terhadap bilangan dengan mengamati menu makan siang sekolah. Mengatur dokumen atau data agar mudah dilihat. </v>
      </c>
      <c r="AW12" s="154">
        <f t="shared" si="8"/>
        <v>57.333333333333336</v>
      </c>
      <c r="AX12" s="154" t="str">
        <f t="shared" si="9"/>
        <v xml:space="preserve">YUSUF perlu bimbingan dalam membaca jam yang ditemukan dalam kehidupan sehari-hari. Memiliki perhatian dan minat terhadap waktu dan menghubungkannya dengan situasi kehidupan sehari-hari. </v>
      </c>
      <c r="AY12" s="423" t="str">
        <f t="shared" si="10"/>
        <v>1</v>
      </c>
    </row>
    <row r="13" spans="1:51" ht="16.5" x14ac:dyDescent="0.3">
      <c r="A13" s="3"/>
      <c r="B13" s="7"/>
      <c r="C13" s="155">
        <v>6</v>
      </c>
      <c r="D13" s="152" t="str">
        <f>IF(SISWA!G13="","",SISWA!G13)</f>
        <v>FADHIL</v>
      </c>
      <c r="E13" s="162">
        <v>98</v>
      </c>
      <c r="F13" s="162">
        <v>94</v>
      </c>
      <c r="G13" s="162">
        <v>95</v>
      </c>
      <c r="H13" s="162"/>
      <c r="I13" s="162"/>
      <c r="J13" s="162"/>
      <c r="K13" s="162"/>
      <c r="L13" s="162"/>
      <c r="M13" s="162"/>
      <c r="N13" s="162"/>
      <c r="O13" s="162">
        <v>100</v>
      </c>
      <c r="P13" s="162"/>
      <c r="Q13" s="162"/>
      <c r="R13" s="162"/>
      <c r="S13" s="162"/>
      <c r="T13" s="162"/>
      <c r="U13" s="162"/>
      <c r="V13" s="162"/>
      <c r="W13" s="162"/>
      <c r="X13" s="162"/>
      <c r="Y13" s="162">
        <v>100</v>
      </c>
      <c r="Z13" s="162"/>
      <c r="AA13" s="162"/>
      <c r="AB13" s="162"/>
      <c r="AC13" s="162"/>
      <c r="AD13" s="162"/>
      <c r="AE13" s="162"/>
      <c r="AF13" s="162"/>
      <c r="AG13" s="162"/>
      <c r="AH13" s="162"/>
      <c r="AI13" s="267">
        <f t="shared" si="5"/>
        <v>99.333333333333329</v>
      </c>
      <c r="AJ13" s="268">
        <f t="shared" si="4"/>
        <v>94</v>
      </c>
      <c r="AK13" s="268">
        <f t="shared" si="4"/>
        <v>95</v>
      </c>
      <c r="AL13" s="268" t="str">
        <f t="shared" si="4"/>
        <v/>
      </c>
      <c r="AM13" s="268" t="str">
        <f t="shared" si="4"/>
        <v/>
      </c>
      <c r="AN13" s="268" t="str">
        <f t="shared" si="4"/>
        <v/>
      </c>
      <c r="AO13" s="268" t="str">
        <f t="shared" si="4"/>
        <v/>
      </c>
      <c r="AP13" s="268" t="str">
        <f t="shared" si="4"/>
        <v/>
      </c>
      <c r="AQ13" s="268" t="str">
        <f t="shared" si="4"/>
        <v/>
      </c>
      <c r="AR13" s="269" t="str">
        <f t="shared" si="4"/>
        <v/>
      </c>
      <c r="AS13" s="261">
        <f t="shared" si="11"/>
        <v>97.4</v>
      </c>
      <c r="AT13" s="7"/>
      <c r="AU13" s="154">
        <f t="shared" si="6"/>
        <v>99.333333333333329</v>
      </c>
      <c r="AV13" s="154" t="str">
        <f t="shared" si="7"/>
        <v xml:space="preserve">FADHIL sangat menguasai dalam membaca jam yang ditemukan dalam kehidupan sehari-hari. Memiliki perhatian dan minat terhadap waktu dan menghubungkannya dengan situasi kehidupan sehari-hari. </v>
      </c>
      <c r="AW13" s="154">
        <f t="shared" si="8"/>
        <v>94</v>
      </c>
      <c r="AX13" s="154" t="str">
        <f t="shared" si="9"/>
        <v xml:space="preserve">FADHIL perlu bimbingan dalam memiliki perhatian terhadap bilangan dengan mengamati menu makan siang sekolah. Mengatur dokumen atau data agar mudah dilihat. </v>
      </c>
      <c r="AY13" s="423" t="str">
        <f t="shared" si="10"/>
        <v>1</v>
      </c>
    </row>
    <row r="14" spans="1:51" ht="16.5" x14ac:dyDescent="0.3">
      <c r="A14" s="3"/>
      <c r="B14" s="7"/>
      <c r="C14" s="155">
        <v>7</v>
      </c>
      <c r="D14" s="152" t="str">
        <f>IF(SISWA!G14="","",SISWA!G14)</f>
        <v>SAFA</v>
      </c>
      <c r="E14" s="162">
        <v>92</v>
      </c>
      <c r="F14" s="162">
        <v>88</v>
      </c>
      <c r="G14" s="162">
        <v>60</v>
      </c>
      <c r="H14" s="162"/>
      <c r="I14" s="162"/>
      <c r="J14" s="162"/>
      <c r="K14" s="162"/>
      <c r="L14" s="162"/>
      <c r="M14" s="162"/>
      <c r="N14" s="162"/>
      <c r="O14" s="162">
        <v>98</v>
      </c>
      <c r="P14" s="162"/>
      <c r="Q14" s="162"/>
      <c r="R14" s="162"/>
      <c r="S14" s="162"/>
      <c r="T14" s="162"/>
      <c r="U14" s="162"/>
      <c r="V14" s="162"/>
      <c r="W14" s="162"/>
      <c r="X14" s="162"/>
      <c r="Y14" s="162">
        <v>97</v>
      </c>
      <c r="Z14" s="162"/>
      <c r="AA14" s="162"/>
      <c r="AB14" s="162"/>
      <c r="AC14" s="162"/>
      <c r="AD14" s="162"/>
      <c r="AE14" s="162"/>
      <c r="AF14" s="162"/>
      <c r="AG14" s="162"/>
      <c r="AH14" s="162"/>
      <c r="AI14" s="267">
        <f t="shared" si="5"/>
        <v>95.666666666666671</v>
      </c>
      <c r="AJ14" s="268">
        <f t="shared" si="4"/>
        <v>88</v>
      </c>
      <c r="AK14" s="268">
        <f t="shared" si="4"/>
        <v>60</v>
      </c>
      <c r="AL14" s="268" t="str">
        <f t="shared" si="4"/>
        <v/>
      </c>
      <c r="AM14" s="268" t="str">
        <f t="shared" si="4"/>
        <v/>
      </c>
      <c r="AN14" s="268" t="str">
        <f t="shared" si="4"/>
        <v/>
      </c>
      <c r="AO14" s="268" t="str">
        <f t="shared" si="4"/>
        <v/>
      </c>
      <c r="AP14" s="268" t="str">
        <f t="shared" si="4"/>
        <v/>
      </c>
      <c r="AQ14" s="268" t="str">
        <f t="shared" si="4"/>
        <v/>
      </c>
      <c r="AR14" s="269" t="str">
        <f t="shared" si="4"/>
        <v/>
      </c>
      <c r="AS14" s="261">
        <f t="shared" si="11"/>
        <v>87</v>
      </c>
      <c r="AT14" s="7"/>
      <c r="AU14" s="154">
        <f t="shared" si="6"/>
        <v>95.666666666666671</v>
      </c>
      <c r="AV14" s="154" t="str">
        <f t="shared" si="7"/>
        <v xml:space="preserve">SAFA sangat menguasai dalam membaca jam yang ditemukan dalam kehidupan sehari-hari. Memiliki perhatian dan minat terhadap waktu dan menghubungkannya dengan situasi kehidupan sehari-hari. </v>
      </c>
      <c r="AW14" s="154">
        <f t="shared" si="8"/>
        <v>60</v>
      </c>
      <c r="AX14" s="154" t="str">
        <f t="shared" si="9"/>
        <v xml:space="preserve">SAFA perlu bimbingan dalam memahami dan menguasai keterampilan menjumlahkan bilangan 1 digit yang hasilnya di atas angka 11. Memformulasikan situasi penjumlahan ke dalam operasi hitung dan bisa membaca operasi hitung.  </v>
      </c>
      <c r="AY14" s="423" t="str">
        <f t="shared" si="10"/>
        <v>1</v>
      </c>
    </row>
    <row r="15" spans="1:51" ht="16.5" x14ac:dyDescent="0.3">
      <c r="A15" s="3"/>
      <c r="B15" s="7"/>
      <c r="C15" s="155">
        <v>8</v>
      </c>
      <c r="D15" s="152" t="str">
        <f>IF(SISWA!G15="","",SISWA!G15)</f>
        <v>SALMA</v>
      </c>
      <c r="E15" s="162">
        <v>86</v>
      </c>
      <c r="F15" s="162">
        <v>86</v>
      </c>
      <c r="G15" s="162">
        <v>75</v>
      </c>
      <c r="H15" s="162"/>
      <c r="I15" s="162"/>
      <c r="J15" s="162"/>
      <c r="K15" s="162"/>
      <c r="L15" s="162"/>
      <c r="M15" s="162"/>
      <c r="N15" s="162"/>
      <c r="O15" s="162">
        <v>98</v>
      </c>
      <c r="P15" s="162"/>
      <c r="Q15" s="162"/>
      <c r="R15" s="162"/>
      <c r="S15" s="162"/>
      <c r="T15" s="162"/>
      <c r="U15" s="162"/>
      <c r="V15" s="162"/>
      <c r="W15" s="162"/>
      <c r="X15" s="162"/>
      <c r="Y15" s="162">
        <v>80</v>
      </c>
      <c r="Z15" s="162"/>
      <c r="AA15" s="162"/>
      <c r="AB15" s="162"/>
      <c r="AC15" s="162"/>
      <c r="AD15" s="162"/>
      <c r="AE15" s="162"/>
      <c r="AF15" s="162"/>
      <c r="AG15" s="162"/>
      <c r="AH15" s="162"/>
      <c r="AI15" s="267">
        <f t="shared" si="5"/>
        <v>88</v>
      </c>
      <c r="AJ15" s="268">
        <f t="shared" si="4"/>
        <v>86</v>
      </c>
      <c r="AK15" s="268">
        <f t="shared" si="4"/>
        <v>75</v>
      </c>
      <c r="AL15" s="268" t="str">
        <f t="shared" si="4"/>
        <v/>
      </c>
      <c r="AM15" s="268" t="str">
        <f t="shared" si="4"/>
        <v/>
      </c>
      <c r="AN15" s="268" t="str">
        <f t="shared" si="4"/>
        <v/>
      </c>
      <c r="AO15" s="268" t="str">
        <f t="shared" si="4"/>
        <v/>
      </c>
      <c r="AP15" s="268" t="str">
        <f t="shared" si="4"/>
        <v/>
      </c>
      <c r="AQ15" s="268" t="str">
        <f t="shared" si="4"/>
        <v/>
      </c>
      <c r="AR15" s="269" t="str">
        <f t="shared" si="4"/>
        <v/>
      </c>
      <c r="AS15" s="261">
        <f t="shared" si="11"/>
        <v>85</v>
      </c>
      <c r="AT15" s="7"/>
      <c r="AU15" s="154">
        <f t="shared" si="6"/>
        <v>88</v>
      </c>
      <c r="AV15" s="154" t="str">
        <f t="shared" si="7"/>
        <v xml:space="preserve">SALMA sangat menguasai dalam membaca jam yang ditemukan dalam kehidupan sehari-hari. Memiliki perhatian dan minat terhadap waktu dan menghubungkannya dengan situasi kehidupan sehari-hari. </v>
      </c>
      <c r="AW15" s="154">
        <f t="shared" si="8"/>
        <v>75</v>
      </c>
      <c r="AX15" s="154" t="str">
        <f t="shared" si="9"/>
        <v xml:space="preserve">SALMA perlu bimbingan dalam memahami dan menguasai keterampilan menjumlahkan bilangan 1 digit yang hasilnya di atas angka 11. Memformulasikan situasi penjumlahan ke dalam operasi hitung dan bisa membaca operasi hitung.  </v>
      </c>
      <c r="AY15" s="423" t="str">
        <f t="shared" si="10"/>
        <v>1</v>
      </c>
    </row>
    <row r="16" spans="1:51" ht="16.5" x14ac:dyDescent="0.3">
      <c r="A16" s="3"/>
      <c r="B16" s="7"/>
      <c r="C16" s="155">
        <v>9</v>
      </c>
      <c r="D16" s="152" t="str">
        <f>IF(SISWA!G16="","",SISWA!G16)</f>
        <v>SALSA</v>
      </c>
      <c r="E16" s="162">
        <v>94</v>
      </c>
      <c r="F16" s="162">
        <v>82</v>
      </c>
      <c r="G16" s="162">
        <v>60</v>
      </c>
      <c r="H16" s="162"/>
      <c r="I16" s="162"/>
      <c r="J16" s="162"/>
      <c r="K16" s="162"/>
      <c r="L16" s="162"/>
      <c r="M16" s="162"/>
      <c r="N16" s="162"/>
      <c r="O16" s="162">
        <v>94</v>
      </c>
      <c r="P16" s="162"/>
      <c r="Q16" s="162"/>
      <c r="R16" s="162"/>
      <c r="S16" s="162"/>
      <c r="T16" s="162"/>
      <c r="U16" s="162"/>
      <c r="V16" s="162"/>
      <c r="W16" s="162"/>
      <c r="X16" s="162"/>
      <c r="Y16" s="162">
        <v>91</v>
      </c>
      <c r="Z16" s="162"/>
      <c r="AA16" s="162"/>
      <c r="AB16" s="162"/>
      <c r="AC16" s="162"/>
      <c r="AD16" s="162"/>
      <c r="AE16" s="162"/>
      <c r="AF16" s="162"/>
      <c r="AG16" s="162"/>
      <c r="AH16" s="162"/>
      <c r="AI16" s="267">
        <f t="shared" si="5"/>
        <v>93</v>
      </c>
      <c r="AJ16" s="268">
        <f t="shared" si="4"/>
        <v>82</v>
      </c>
      <c r="AK16" s="268">
        <f t="shared" si="4"/>
        <v>60</v>
      </c>
      <c r="AL16" s="268" t="str">
        <f t="shared" si="4"/>
        <v/>
      </c>
      <c r="AM16" s="268" t="str">
        <f t="shared" si="4"/>
        <v/>
      </c>
      <c r="AN16" s="268" t="str">
        <f t="shared" si="4"/>
        <v/>
      </c>
      <c r="AO16" s="268" t="str">
        <f t="shared" si="4"/>
        <v/>
      </c>
      <c r="AP16" s="268" t="str">
        <f t="shared" si="4"/>
        <v/>
      </c>
      <c r="AQ16" s="268" t="str">
        <f t="shared" si="4"/>
        <v/>
      </c>
      <c r="AR16" s="269" t="str">
        <f t="shared" si="4"/>
        <v/>
      </c>
      <c r="AS16" s="261">
        <f t="shared" si="11"/>
        <v>84.2</v>
      </c>
      <c r="AT16" s="7"/>
      <c r="AU16" s="154">
        <f t="shared" si="6"/>
        <v>93</v>
      </c>
      <c r="AV16" s="154" t="str">
        <f t="shared" si="7"/>
        <v xml:space="preserve">SALSA sangat menguasai dalam membaca jam yang ditemukan dalam kehidupan sehari-hari. Memiliki perhatian dan minat terhadap waktu dan menghubungkannya dengan situasi kehidupan sehari-hari. </v>
      </c>
      <c r="AW16" s="154">
        <f t="shared" si="8"/>
        <v>60</v>
      </c>
      <c r="AX16" s="154" t="str">
        <f t="shared" si="9"/>
        <v xml:space="preserve">SALSA perlu bimbingan dalam memahami dan menguasai keterampilan menjumlahkan bilangan 1 digit yang hasilnya di atas angka 11. Memformulasikan situasi penjumlahan ke dalam operasi hitung dan bisa membaca operasi hitung.  </v>
      </c>
      <c r="AY16" s="423" t="str">
        <f t="shared" si="10"/>
        <v>1</v>
      </c>
    </row>
    <row r="17" spans="1:51" ht="16.5" x14ac:dyDescent="0.3">
      <c r="A17" s="3"/>
      <c r="B17" s="7"/>
      <c r="C17" s="155">
        <v>10</v>
      </c>
      <c r="D17" s="152" t="str">
        <f>IF(SISWA!G17="","",SISWA!G17)</f>
        <v>SALWA</v>
      </c>
      <c r="E17" s="162">
        <v>84</v>
      </c>
      <c r="F17" s="162">
        <v>84</v>
      </c>
      <c r="G17" s="162">
        <v>60</v>
      </c>
      <c r="H17" s="162"/>
      <c r="I17" s="162"/>
      <c r="J17" s="162"/>
      <c r="K17" s="162"/>
      <c r="L17" s="162"/>
      <c r="M17" s="162"/>
      <c r="N17" s="162"/>
      <c r="O17" s="162">
        <v>78</v>
      </c>
      <c r="P17" s="162"/>
      <c r="Q17" s="162"/>
      <c r="R17" s="162"/>
      <c r="S17" s="162"/>
      <c r="T17" s="162"/>
      <c r="U17" s="162"/>
      <c r="V17" s="162"/>
      <c r="W17" s="162"/>
      <c r="X17" s="162"/>
      <c r="Y17" s="162">
        <v>54</v>
      </c>
      <c r="Z17" s="162"/>
      <c r="AA17" s="162"/>
      <c r="AB17" s="162"/>
      <c r="AC17" s="162"/>
      <c r="AD17" s="162"/>
      <c r="AE17" s="162"/>
      <c r="AF17" s="162"/>
      <c r="AG17" s="162"/>
      <c r="AH17" s="162"/>
      <c r="AI17" s="267">
        <f t="shared" si="5"/>
        <v>72</v>
      </c>
      <c r="AJ17" s="268">
        <f t="shared" si="4"/>
        <v>84</v>
      </c>
      <c r="AK17" s="268">
        <f t="shared" si="4"/>
        <v>60</v>
      </c>
      <c r="AL17" s="268" t="str">
        <f t="shared" si="4"/>
        <v/>
      </c>
      <c r="AM17" s="268" t="str">
        <f t="shared" si="4"/>
        <v/>
      </c>
      <c r="AN17" s="268" t="str">
        <f t="shared" si="4"/>
        <v/>
      </c>
      <c r="AO17" s="268" t="str">
        <f t="shared" si="4"/>
        <v/>
      </c>
      <c r="AP17" s="268" t="str">
        <f t="shared" si="4"/>
        <v/>
      </c>
      <c r="AQ17" s="268" t="str">
        <f t="shared" si="4"/>
        <v/>
      </c>
      <c r="AR17" s="269" t="str">
        <f t="shared" si="4"/>
        <v/>
      </c>
      <c r="AS17" s="261">
        <f t="shared" si="11"/>
        <v>72</v>
      </c>
      <c r="AT17" s="7"/>
      <c r="AU17" s="154">
        <f t="shared" si="6"/>
        <v>84</v>
      </c>
      <c r="AV17" s="154" t="str">
        <f t="shared" si="7"/>
        <v xml:space="preserve">SALWA sangat menguasai dalam memiliki perhatian terhadap bilangan dengan mengamati menu makan siang sekolah. Mengatur dokumen atau data agar mudah dilihat. </v>
      </c>
      <c r="AW17" s="154">
        <f t="shared" si="8"/>
        <v>60</v>
      </c>
      <c r="AX17" s="154" t="str">
        <f t="shared" si="9"/>
        <v xml:space="preserve">SALWA perlu bimbingan dalam memahami dan menguasai keterampilan menjumlahkan bilangan 1 digit yang hasilnya di atas angka 11. Memformulasikan situasi penjumlahan ke dalam operasi hitung dan bisa membaca operasi hitung.  </v>
      </c>
      <c r="AY17" s="423" t="str">
        <f t="shared" si="10"/>
        <v>1</v>
      </c>
    </row>
    <row r="18" spans="1:51" ht="16.5" x14ac:dyDescent="0.3">
      <c r="A18" s="3"/>
      <c r="B18" s="7"/>
      <c r="C18" s="155">
        <v>11</v>
      </c>
      <c r="D18" s="152" t="str">
        <f>IF(SISWA!G18="","",SISWA!G18)</f>
        <v>WIJAYA</v>
      </c>
      <c r="E18" s="162">
        <v>65</v>
      </c>
      <c r="F18" s="162">
        <v>66</v>
      </c>
      <c r="G18" s="162">
        <v>60</v>
      </c>
      <c r="H18" s="162"/>
      <c r="I18" s="162"/>
      <c r="J18" s="162"/>
      <c r="K18" s="162"/>
      <c r="L18" s="162"/>
      <c r="M18" s="162"/>
      <c r="N18" s="162"/>
      <c r="O18" s="162">
        <v>60</v>
      </c>
      <c r="P18" s="162"/>
      <c r="Q18" s="162"/>
      <c r="R18" s="162"/>
      <c r="S18" s="162"/>
      <c r="T18" s="162"/>
      <c r="U18" s="162"/>
      <c r="V18" s="162"/>
      <c r="W18" s="162"/>
      <c r="X18" s="162"/>
      <c r="Y18" s="162">
        <v>68</v>
      </c>
      <c r="Z18" s="162"/>
      <c r="AA18" s="162"/>
      <c r="AB18" s="162"/>
      <c r="AC18" s="162"/>
      <c r="AD18" s="162"/>
      <c r="AE18" s="162"/>
      <c r="AF18" s="162"/>
      <c r="AG18" s="162"/>
      <c r="AH18" s="162"/>
      <c r="AI18" s="267">
        <f t="shared" si="5"/>
        <v>64.333333333333329</v>
      </c>
      <c r="AJ18" s="268">
        <f t="shared" si="4"/>
        <v>66</v>
      </c>
      <c r="AK18" s="268">
        <f t="shared" si="4"/>
        <v>60</v>
      </c>
      <c r="AL18" s="268" t="str">
        <f t="shared" si="4"/>
        <v/>
      </c>
      <c r="AM18" s="268" t="str">
        <f t="shared" si="4"/>
        <v/>
      </c>
      <c r="AN18" s="268" t="str">
        <f t="shared" si="4"/>
        <v/>
      </c>
      <c r="AO18" s="268" t="str">
        <f t="shared" si="4"/>
        <v/>
      </c>
      <c r="AP18" s="268" t="str">
        <f t="shared" si="4"/>
        <v/>
      </c>
      <c r="AQ18" s="268" t="str">
        <f t="shared" si="4"/>
        <v/>
      </c>
      <c r="AR18" s="269" t="str">
        <f t="shared" si="4"/>
        <v/>
      </c>
      <c r="AS18" s="261">
        <f t="shared" si="11"/>
        <v>63.8</v>
      </c>
      <c r="AT18" s="7"/>
      <c r="AU18" s="154">
        <f t="shared" si="6"/>
        <v>66</v>
      </c>
      <c r="AV18" s="154" t="str">
        <f t="shared" si="7"/>
        <v xml:space="preserve">WIJAYA sangat menguasai dalam memiliki perhatian terhadap bilangan dengan mengamati menu makan siang sekolah. Mengatur dokumen atau data agar mudah dilihat. </v>
      </c>
      <c r="AW18" s="154">
        <f t="shared" si="8"/>
        <v>60</v>
      </c>
      <c r="AX18" s="154" t="str">
        <f t="shared" si="9"/>
        <v xml:space="preserve">WIJAYA perlu bimbingan dalam memahami dan menguasai keterampilan menjumlahkan bilangan 1 digit yang hasilnya di atas angka 11. Memformulasikan situasi penjumlahan ke dalam operasi hitung dan bisa membaca operasi hitung.  </v>
      </c>
      <c r="AY18" s="423" t="str">
        <f t="shared" si="10"/>
        <v>1</v>
      </c>
    </row>
    <row r="19" spans="1:51" ht="16.5" x14ac:dyDescent="0.3">
      <c r="A19" s="3"/>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1"/>
        <v/>
      </c>
      <c r="AT19" s="7"/>
      <c r="AU19" s="154">
        <f t="shared" si="6"/>
        <v>0</v>
      </c>
      <c r="AV19" s="154" t="str">
        <f t="shared" si="7"/>
        <v/>
      </c>
      <c r="AW19" s="154">
        <f t="shared" si="8"/>
        <v>0</v>
      </c>
      <c r="AX19" s="154" t="str">
        <f t="shared" si="9"/>
        <v/>
      </c>
      <c r="AY19" s="423" t="str">
        <f t="shared" si="10"/>
        <v/>
      </c>
    </row>
    <row r="20" spans="1:51" ht="16.5" x14ac:dyDescent="0.3">
      <c r="A20" s="3"/>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1"/>
        <v/>
      </c>
      <c r="AT20" s="7"/>
      <c r="AU20" s="154">
        <f t="shared" si="6"/>
        <v>0</v>
      </c>
      <c r="AV20" s="154" t="str">
        <f t="shared" si="7"/>
        <v/>
      </c>
      <c r="AW20" s="154">
        <f t="shared" si="8"/>
        <v>0</v>
      </c>
      <c r="AX20" s="154" t="str">
        <f t="shared" si="9"/>
        <v/>
      </c>
      <c r="AY20" s="423" t="str">
        <f t="shared" si="10"/>
        <v/>
      </c>
    </row>
    <row r="21" spans="1:51" ht="16.5" x14ac:dyDescent="0.3">
      <c r="A21" s="3"/>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1"/>
        <v/>
      </c>
      <c r="AT21" s="7"/>
      <c r="AU21" s="154">
        <f t="shared" si="6"/>
        <v>0</v>
      </c>
      <c r="AV21" s="154" t="str">
        <f t="shared" si="7"/>
        <v/>
      </c>
      <c r="AW21" s="154">
        <f t="shared" si="8"/>
        <v>0</v>
      </c>
      <c r="AX21" s="154" t="str">
        <f t="shared" si="9"/>
        <v/>
      </c>
      <c r="AY21" s="423" t="str">
        <f t="shared" si="10"/>
        <v/>
      </c>
    </row>
    <row r="22" spans="1:51" ht="16.5" x14ac:dyDescent="0.3">
      <c r="A22" s="3"/>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1"/>
        <v/>
      </c>
      <c r="AT22" s="7"/>
      <c r="AU22" s="154">
        <f t="shared" si="6"/>
        <v>0</v>
      </c>
      <c r="AV22" s="154" t="str">
        <f t="shared" si="7"/>
        <v/>
      </c>
      <c r="AW22" s="154">
        <f t="shared" si="8"/>
        <v>0</v>
      </c>
      <c r="AX22" s="154" t="str">
        <f t="shared" si="9"/>
        <v/>
      </c>
      <c r="AY22" s="423" t="str">
        <f t="shared" si="10"/>
        <v/>
      </c>
    </row>
    <row r="23" spans="1:51" ht="16.5" x14ac:dyDescent="0.3">
      <c r="A23" s="3"/>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1"/>
        <v/>
      </c>
      <c r="AT23" s="7"/>
      <c r="AU23" s="154">
        <f t="shared" si="6"/>
        <v>0</v>
      </c>
      <c r="AV23" s="154" t="str">
        <f t="shared" si="7"/>
        <v/>
      </c>
      <c r="AW23" s="154">
        <f t="shared" si="8"/>
        <v>0</v>
      </c>
      <c r="AX23" s="154" t="str">
        <f t="shared" si="9"/>
        <v/>
      </c>
      <c r="AY23" s="423" t="str">
        <f t="shared" si="10"/>
        <v/>
      </c>
    </row>
    <row r="24" spans="1:51" ht="16.5" x14ac:dyDescent="0.3">
      <c r="A24" s="3"/>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1"/>
        <v/>
      </c>
      <c r="AT24" s="7"/>
      <c r="AU24" s="154">
        <f t="shared" si="6"/>
        <v>0</v>
      </c>
      <c r="AV24" s="154" t="str">
        <f t="shared" si="7"/>
        <v/>
      </c>
      <c r="AW24" s="154">
        <f t="shared" si="8"/>
        <v>0</v>
      </c>
      <c r="AX24" s="154" t="str">
        <f t="shared" si="9"/>
        <v/>
      </c>
      <c r="AY24" s="423" t="str">
        <f t="shared" si="10"/>
        <v/>
      </c>
    </row>
    <row r="25" spans="1:51" ht="16.5" x14ac:dyDescent="0.3">
      <c r="A25" s="3"/>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1"/>
        <v/>
      </c>
      <c r="AT25" s="7"/>
      <c r="AU25" s="154">
        <f t="shared" si="6"/>
        <v>0</v>
      </c>
      <c r="AV25" s="154" t="str">
        <f t="shared" si="7"/>
        <v/>
      </c>
      <c r="AW25" s="154">
        <f t="shared" si="8"/>
        <v>0</v>
      </c>
      <c r="AX25" s="154" t="str">
        <f t="shared" si="9"/>
        <v/>
      </c>
      <c r="AY25" s="423" t="str">
        <f t="shared" si="10"/>
        <v/>
      </c>
    </row>
    <row r="26" spans="1:51" ht="16.5" x14ac:dyDescent="0.3">
      <c r="A26" s="3"/>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1"/>
        <v/>
      </c>
      <c r="AT26" s="7"/>
      <c r="AU26" s="154">
        <f t="shared" si="6"/>
        <v>0</v>
      </c>
      <c r="AV26" s="154" t="str">
        <f t="shared" si="7"/>
        <v/>
      </c>
      <c r="AW26" s="154">
        <f t="shared" si="8"/>
        <v>0</v>
      </c>
      <c r="AX26" s="154" t="str">
        <f t="shared" si="9"/>
        <v/>
      </c>
      <c r="AY26" s="423" t="str">
        <f t="shared" si="10"/>
        <v/>
      </c>
    </row>
    <row r="27" spans="1:51" ht="16.5" x14ac:dyDescent="0.3">
      <c r="A27" s="3"/>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1"/>
        <v/>
      </c>
      <c r="AT27" s="7"/>
      <c r="AU27" s="154">
        <f t="shared" si="6"/>
        <v>0</v>
      </c>
      <c r="AV27" s="154" t="str">
        <f t="shared" si="7"/>
        <v/>
      </c>
      <c r="AW27" s="154">
        <f t="shared" si="8"/>
        <v>0</v>
      </c>
      <c r="AX27" s="154" t="str">
        <f t="shared" si="9"/>
        <v/>
      </c>
      <c r="AY27" s="423" t="str">
        <f t="shared" si="10"/>
        <v/>
      </c>
    </row>
    <row r="28" spans="1:51" ht="16.5" x14ac:dyDescent="0.3">
      <c r="A28" s="3"/>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1"/>
        <v/>
      </c>
      <c r="AT28" s="7"/>
      <c r="AU28" s="154">
        <f t="shared" si="6"/>
        <v>0</v>
      </c>
      <c r="AV28" s="154" t="str">
        <f t="shared" si="7"/>
        <v/>
      </c>
      <c r="AW28" s="154">
        <f t="shared" si="8"/>
        <v>0</v>
      </c>
      <c r="AX28" s="154" t="str">
        <f t="shared" si="9"/>
        <v/>
      </c>
      <c r="AY28" s="423" t="str">
        <f t="shared" si="10"/>
        <v/>
      </c>
    </row>
    <row r="29" spans="1:51" ht="16.5" x14ac:dyDescent="0.3">
      <c r="A29" s="3"/>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1"/>
        <v/>
      </c>
      <c r="AT29" s="7"/>
      <c r="AU29" s="154">
        <f t="shared" si="6"/>
        <v>0</v>
      </c>
      <c r="AV29" s="154" t="str">
        <f t="shared" si="7"/>
        <v/>
      </c>
      <c r="AW29" s="154">
        <f t="shared" si="8"/>
        <v>0</v>
      </c>
      <c r="AX29" s="154" t="str">
        <f t="shared" si="9"/>
        <v/>
      </c>
      <c r="AY29" s="423" t="str">
        <f t="shared" si="10"/>
        <v/>
      </c>
    </row>
    <row r="30" spans="1:51" ht="16.5" x14ac:dyDescent="0.3">
      <c r="A30" s="3"/>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1"/>
        <v/>
      </c>
      <c r="AT30" s="7"/>
      <c r="AU30" s="154">
        <f t="shared" si="6"/>
        <v>0</v>
      </c>
      <c r="AV30" s="154" t="str">
        <f t="shared" si="7"/>
        <v/>
      </c>
      <c r="AW30" s="154">
        <f t="shared" si="8"/>
        <v>0</v>
      </c>
      <c r="AX30" s="154" t="str">
        <f t="shared" si="9"/>
        <v/>
      </c>
      <c r="AY30" s="423" t="str">
        <f t="shared" si="10"/>
        <v/>
      </c>
    </row>
    <row r="31" spans="1:51" ht="16.5" x14ac:dyDescent="0.3">
      <c r="A31" s="3"/>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1"/>
        <v/>
      </c>
      <c r="AT31" s="7"/>
      <c r="AU31" s="154">
        <f t="shared" si="6"/>
        <v>0</v>
      </c>
      <c r="AV31" s="154" t="str">
        <f t="shared" si="7"/>
        <v/>
      </c>
      <c r="AW31" s="154">
        <f t="shared" si="8"/>
        <v>0</v>
      </c>
      <c r="AX31" s="154" t="str">
        <f t="shared" si="9"/>
        <v/>
      </c>
      <c r="AY31" s="423" t="str">
        <f t="shared" si="10"/>
        <v/>
      </c>
    </row>
    <row r="32" spans="1:51" ht="16.5" x14ac:dyDescent="0.3">
      <c r="A32" s="3"/>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1"/>
        <v/>
      </c>
      <c r="AT32" s="7"/>
      <c r="AU32" s="154">
        <f t="shared" si="6"/>
        <v>0</v>
      </c>
      <c r="AV32" s="154" t="str">
        <f t="shared" si="7"/>
        <v/>
      </c>
      <c r="AW32" s="154">
        <f t="shared" si="8"/>
        <v>0</v>
      </c>
      <c r="AX32" s="154" t="str">
        <f t="shared" si="9"/>
        <v/>
      </c>
      <c r="AY32" s="423" t="str">
        <f t="shared" si="10"/>
        <v/>
      </c>
    </row>
    <row r="33" spans="1:51" ht="16.5" x14ac:dyDescent="0.3">
      <c r="A33" s="3"/>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1"/>
        <v/>
      </c>
      <c r="AT33" s="7"/>
      <c r="AU33" s="154">
        <f t="shared" si="6"/>
        <v>0</v>
      </c>
      <c r="AV33" s="154" t="str">
        <f t="shared" si="7"/>
        <v/>
      </c>
      <c r="AW33" s="154">
        <f t="shared" si="8"/>
        <v>0</v>
      </c>
      <c r="AX33" s="154" t="str">
        <f t="shared" si="9"/>
        <v/>
      </c>
      <c r="AY33" s="423" t="str">
        <f t="shared" si="10"/>
        <v/>
      </c>
    </row>
    <row r="34" spans="1:51" ht="16.5" x14ac:dyDescent="0.3">
      <c r="A34" s="3"/>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1"/>
        <v/>
      </c>
      <c r="AT34" s="7"/>
      <c r="AU34" s="154">
        <f t="shared" si="6"/>
        <v>0</v>
      </c>
      <c r="AV34" s="154" t="str">
        <f t="shared" si="7"/>
        <v/>
      </c>
      <c r="AW34" s="154">
        <f t="shared" si="8"/>
        <v>0</v>
      </c>
      <c r="AX34" s="154" t="str">
        <f t="shared" si="9"/>
        <v/>
      </c>
      <c r="AY34" s="423" t="str">
        <f t="shared" si="10"/>
        <v/>
      </c>
    </row>
    <row r="35" spans="1:51" ht="16.5" x14ac:dyDescent="0.3">
      <c r="A35" s="3"/>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1"/>
        <v/>
      </c>
      <c r="AT35" s="7"/>
      <c r="AU35" s="154">
        <f t="shared" si="6"/>
        <v>0</v>
      </c>
      <c r="AV35" s="154" t="str">
        <f t="shared" si="7"/>
        <v/>
      </c>
      <c r="AW35" s="154">
        <f t="shared" si="8"/>
        <v>0</v>
      </c>
      <c r="AX35" s="154" t="str">
        <f t="shared" si="9"/>
        <v/>
      </c>
      <c r="AY35" s="423" t="str">
        <f t="shared" si="10"/>
        <v/>
      </c>
    </row>
    <row r="36" spans="1:51" ht="16.5" x14ac:dyDescent="0.3">
      <c r="A36" s="3"/>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1"/>
        <v/>
      </c>
      <c r="AT36" s="7"/>
      <c r="AU36" s="154">
        <f t="shared" si="6"/>
        <v>0</v>
      </c>
      <c r="AV36" s="154" t="str">
        <f t="shared" si="7"/>
        <v/>
      </c>
      <c r="AW36" s="154">
        <f t="shared" si="8"/>
        <v>0</v>
      </c>
      <c r="AX36" s="154" t="str">
        <f t="shared" si="9"/>
        <v/>
      </c>
      <c r="AY36" s="423" t="str">
        <f t="shared" si="10"/>
        <v/>
      </c>
    </row>
    <row r="37" spans="1:51" ht="16.5" x14ac:dyDescent="0.3">
      <c r="A37" s="3"/>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1"/>
        <v/>
      </c>
      <c r="AT37" s="7"/>
      <c r="AU37" s="154">
        <f t="shared" si="6"/>
        <v>0</v>
      </c>
      <c r="AV37" s="154" t="str">
        <f t="shared" si="7"/>
        <v/>
      </c>
      <c r="AW37" s="154">
        <f t="shared" si="8"/>
        <v>0</v>
      </c>
      <c r="AX37" s="154" t="str">
        <f t="shared" si="9"/>
        <v/>
      </c>
      <c r="AY37" s="423" t="str">
        <f t="shared" si="10"/>
        <v/>
      </c>
    </row>
    <row r="38" spans="1:51" ht="16.5" x14ac:dyDescent="0.3">
      <c r="A38" s="3"/>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1"/>
        <v/>
      </c>
      <c r="AT38" s="7"/>
      <c r="AU38" s="154">
        <f t="shared" si="6"/>
        <v>0</v>
      </c>
      <c r="AV38" s="154" t="str">
        <f t="shared" si="7"/>
        <v/>
      </c>
      <c r="AW38" s="154">
        <f t="shared" si="8"/>
        <v>0</v>
      </c>
      <c r="AX38" s="154" t="str">
        <f t="shared" si="9"/>
        <v/>
      </c>
      <c r="AY38" s="423" t="str">
        <f t="shared" si="10"/>
        <v/>
      </c>
    </row>
    <row r="39" spans="1:51" ht="16.5" x14ac:dyDescent="0.3">
      <c r="A39" s="3"/>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1"/>
        <v/>
      </c>
      <c r="AT39" s="7"/>
      <c r="AU39" s="154">
        <f t="shared" si="6"/>
        <v>0</v>
      </c>
      <c r="AV39" s="154" t="str">
        <f t="shared" si="7"/>
        <v/>
      </c>
      <c r="AW39" s="154">
        <f t="shared" si="8"/>
        <v>0</v>
      </c>
      <c r="AX39" s="154" t="str">
        <f t="shared" si="9"/>
        <v/>
      </c>
      <c r="AY39" s="423" t="str">
        <f t="shared" si="10"/>
        <v/>
      </c>
    </row>
    <row r="40" spans="1:51" ht="16.5" x14ac:dyDescent="0.3">
      <c r="A40" s="3"/>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1"/>
        <v/>
      </c>
      <c r="AT40" s="7"/>
      <c r="AU40" s="154">
        <f t="shared" si="6"/>
        <v>0</v>
      </c>
      <c r="AV40" s="154" t="str">
        <f t="shared" si="7"/>
        <v/>
      </c>
      <c r="AW40" s="154">
        <f t="shared" si="8"/>
        <v>0</v>
      </c>
      <c r="AX40" s="154" t="str">
        <f t="shared" si="9"/>
        <v/>
      </c>
      <c r="AY40" s="423" t="str">
        <f t="shared" si="10"/>
        <v/>
      </c>
    </row>
    <row r="41" spans="1:51" ht="16.5" x14ac:dyDescent="0.3">
      <c r="A41" s="3"/>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1"/>
        <v/>
      </c>
      <c r="AT41" s="7"/>
      <c r="AU41" s="154">
        <f t="shared" si="6"/>
        <v>0</v>
      </c>
      <c r="AV41" s="154" t="str">
        <f t="shared" si="7"/>
        <v/>
      </c>
      <c r="AW41" s="154">
        <f t="shared" si="8"/>
        <v>0</v>
      </c>
      <c r="AX41" s="154" t="str">
        <f t="shared" si="9"/>
        <v/>
      </c>
      <c r="AY41" s="423" t="str">
        <f t="shared" si="10"/>
        <v/>
      </c>
    </row>
    <row r="42" spans="1:51" ht="16.5" x14ac:dyDescent="0.3">
      <c r="A42" s="3"/>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1"/>
        <v/>
      </c>
      <c r="AT42" s="7"/>
      <c r="AU42" s="154">
        <f t="shared" si="6"/>
        <v>0</v>
      </c>
      <c r="AV42" s="154" t="str">
        <f t="shared" si="7"/>
        <v/>
      </c>
      <c r="AW42" s="154">
        <f t="shared" si="8"/>
        <v>0</v>
      </c>
      <c r="AX42" s="154" t="str">
        <f t="shared" si="9"/>
        <v/>
      </c>
      <c r="AY42" s="423" t="str">
        <f t="shared" si="10"/>
        <v/>
      </c>
    </row>
    <row r="43" spans="1:51" ht="16.5" x14ac:dyDescent="0.3">
      <c r="A43" s="3"/>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1"/>
        <v/>
      </c>
      <c r="AT43" s="7"/>
      <c r="AU43" s="154">
        <f t="shared" si="6"/>
        <v>0</v>
      </c>
      <c r="AV43" s="154" t="str">
        <f t="shared" si="7"/>
        <v/>
      </c>
      <c r="AW43" s="154">
        <f t="shared" si="8"/>
        <v>0</v>
      </c>
      <c r="AX43" s="154" t="str">
        <f t="shared" si="9"/>
        <v/>
      </c>
      <c r="AY43" s="423" t="str">
        <f t="shared" si="10"/>
        <v/>
      </c>
    </row>
    <row r="44" spans="1:51" ht="16.5" x14ac:dyDescent="0.3">
      <c r="A44" s="3"/>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1"/>
        <v/>
      </c>
      <c r="AT44" s="7"/>
      <c r="AU44" s="154">
        <f t="shared" si="6"/>
        <v>0</v>
      </c>
      <c r="AV44" s="154" t="str">
        <f t="shared" si="7"/>
        <v/>
      </c>
      <c r="AW44" s="154">
        <f t="shared" si="8"/>
        <v>0</v>
      </c>
      <c r="AX44" s="154" t="str">
        <f t="shared" si="9"/>
        <v/>
      </c>
      <c r="AY44" s="423" t="str">
        <f t="shared" si="10"/>
        <v/>
      </c>
    </row>
    <row r="45" spans="1:51" ht="16.5" x14ac:dyDescent="0.3">
      <c r="A45" s="3"/>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1"/>
        <v/>
      </c>
      <c r="AT45" s="7"/>
      <c r="AU45" s="154">
        <f t="shared" si="6"/>
        <v>0</v>
      </c>
      <c r="AV45" s="154" t="str">
        <f t="shared" si="7"/>
        <v/>
      </c>
      <c r="AW45" s="154">
        <f t="shared" si="8"/>
        <v>0</v>
      </c>
      <c r="AX45" s="154" t="str">
        <f t="shared" si="9"/>
        <v/>
      </c>
      <c r="AY45" s="423" t="str">
        <f t="shared" si="10"/>
        <v/>
      </c>
    </row>
    <row r="46" spans="1:51" ht="16.5" x14ac:dyDescent="0.3">
      <c r="A46" s="3"/>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1"/>
        <v/>
      </c>
      <c r="AT46" s="7"/>
      <c r="AU46" s="154">
        <f t="shared" si="6"/>
        <v>0</v>
      </c>
      <c r="AV46" s="154" t="str">
        <f t="shared" si="7"/>
        <v/>
      </c>
      <c r="AW46" s="154">
        <f t="shared" si="8"/>
        <v>0</v>
      </c>
      <c r="AX46" s="154" t="str">
        <f t="shared" si="9"/>
        <v/>
      </c>
      <c r="AY46" s="423" t="str">
        <f t="shared" si="10"/>
        <v/>
      </c>
    </row>
    <row r="47" spans="1:51" ht="16.5" x14ac:dyDescent="0.3">
      <c r="A47" s="3"/>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1"/>
        <v/>
      </c>
      <c r="AT47" s="7"/>
      <c r="AU47" s="154">
        <f t="shared" si="6"/>
        <v>0</v>
      </c>
      <c r="AV47" s="154" t="str">
        <f t="shared" si="7"/>
        <v/>
      </c>
      <c r="AW47" s="154">
        <f t="shared" si="8"/>
        <v>0</v>
      </c>
      <c r="AX47" s="154" t="str">
        <f t="shared" si="9"/>
        <v/>
      </c>
      <c r="AY47" s="423" t="str">
        <f t="shared" si="10"/>
        <v/>
      </c>
    </row>
    <row r="48" spans="1:51" ht="16.5" x14ac:dyDescent="0.3">
      <c r="A48" s="3"/>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2">IFERROR(AVERAGE(E48,O48,Y48),"")</f>
        <v/>
      </c>
      <c r="AJ48" s="268" t="str">
        <f t="shared" si="12"/>
        <v/>
      </c>
      <c r="AK48" s="268" t="str">
        <f t="shared" si="12"/>
        <v/>
      </c>
      <c r="AL48" s="268" t="str">
        <f t="shared" si="12"/>
        <v/>
      </c>
      <c r="AM48" s="268" t="str">
        <f t="shared" si="12"/>
        <v/>
      </c>
      <c r="AN48" s="268" t="str">
        <f t="shared" si="12"/>
        <v/>
      </c>
      <c r="AO48" s="268" t="str">
        <f t="shared" si="12"/>
        <v/>
      </c>
      <c r="AP48" s="268" t="str">
        <f t="shared" si="12"/>
        <v/>
      </c>
      <c r="AQ48" s="268" t="str">
        <f t="shared" si="12"/>
        <v/>
      </c>
      <c r="AR48" s="269" t="str">
        <f t="shared" si="12"/>
        <v/>
      </c>
      <c r="AS48" s="261" t="str">
        <f t="shared" si="11"/>
        <v/>
      </c>
      <c r="AT48" s="7"/>
      <c r="AU48" s="154">
        <f t="shared" si="6"/>
        <v>0</v>
      </c>
      <c r="AV48" s="154" t="str">
        <f t="shared" si="7"/>
        <v/>
      </c>
      <c r="AW48" s="154">
        <f t="shared" si="8"/>
        <v>0</v>
      </c>
      <c r="AX48" s="154" t="str">
        <f t="shared" si="9"/>
        <v/>
      </c>
      <c r="AY48" s="423" t="str">
        <f t="shared" si="10"/>
        <v/>
      </c>
    </row>
    <row r="49" spans="1:51" ht="16.5" x14ac:dyDescent="0.3">
      <c r="A49" s="3"/>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2"/>
        <v/>
      </c>
      <c r="AJ49" s="268" t="str">
        <f t="shared" si="12"/>
        <v/>
      </c>
      <c r="AK49" s="268" t="str">
        <f t="shared" si="12"/>
        <v/>
      </c>
      <c r="AL49" s="268" t="str">
        <f t="shared" si="12"/>
        <v/>
      </c>
      <c r="AM49" s="268" t="str">
        <f t="shared" si="12"/>
        <v/>
      </c>
      <c r="AN49" s="268" t="str">
        <f t="shared" si="12"/>
        <v/>
      </c>
      <c r="AO49" s="268" t="str">
        <f t="shared" si="12"/>
        <v/>
      </c>
      <c r="AP49" s="268" t="str">
        <f t="shared" si="12"/>
        <v/>
      </c>
      <c r="AQ49" s="268" t="str">
        <f t="shared" si="12"/>
        <v/>
      </c>
      <c r="AR49" s="269" t="str">
        <f t="shared" si="12"/>
        <v/>
      </c>
      <c r="AS49" s="261" t="str">
        <f t="shared" si="11"/>
        <v/>
      </c>
      <c r="AT49" s="7"/>
      <c r="AU49" s="154">
        <f t="shared" si="6"/>
        <v>0</v>
      </c>
      <c r="AV49" s="154" t="str">
        <f t="shared" si="7"/>
        <v/>
      </c>
      <c r="AW49" s="154">
        <f t="shared" si="8"/>
        <v>0</v>
      </c>
      <c r="AX49" s="154" t="str">
        <f t="shared" si="9"/>
        <v/>
      </c>
      <c r="AY49" s="423" t="str">
        <f t="shared" si="10"/>
        <v/>
      </c>
    </row>
    <row r="50" spans="1:51" ht="16.5" x14ac:dyDescent="0.3">
      <c r="A50" s="3"/>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2"/>
        <v/>
      </c>
      <c r="AJ50" s="268" t="str">
        <f t="shared" si="12"/>
        <v/>
      </c>
      <c r="AK50" s="268" t="str">
        <f t="shared" si="12"/>
        <v/>
      </c>
      <c r="AL50" s="268" t="str">
        <f t="shared" si="12"/>
        <v/>
      </c>
      <c r="AM50" s="268" t="str">
        <f t="shared" si="12"/>
        <v/>
      </c>
      <c r="AN50" s="268" t="str">
        <f t="shared" si="12"/>
        <v/>
      </c>
      <c r="AO50" s="268" t="str">
        <f t="shared" si="12"/>
        <v/>
      </c>
      <c r="AP50" s="268" t="str">
        <f t="shared" si="12"/>
        <v/>
      </c>
      <c r="AQ50" s="268" t="str">
        <f t="shared" si="12"/>
        <v/>
      </c>
      <c r="AR50" s="269" t="str">
        <f t="shared" si="12"/>
        <v/>
      </c>
      <c r="AS50" s="261" t="str">
        <f t="shared" si="11"/>
        <v/>
      </c>
      <c r="AT50" s="7"/>
      <c r="AU50" s="154">
        <f t="shared" si="6"/>
        <v>0</v>
      </c>
      <c r="AV50" s="154" t="str">
        <f t="shared" si="7"/>
        <v/>
      </c>
      <c r="AW50" s="154">
        <f t="shared" si="8"/>
        <v>0</v>
      </c>
      <c r="AX50" s="154" t="str">
        <f t="shared" si="9"/>
        <v/>
      </c>
      <c r="AY50" s="423" t="str">
        <f t="shared" si="10"/>
        <v/>
      </c>
    </row>
    <row r="51" spans="1:51" ht="16.5" x14ac:dyDescent="0.3">
      <c r="A51" s="3"/>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2"/>
        <v/>
      </c>
      <c r="AJ51" s="268" t="str">
        <f t="shared" si="12"/>
        <v/>
      </c>
      <c r="AK51" s="268" t="str">
        <f t="shared" si="12"/>
        <v/>
      </c>
      <c r="AL51" s="268" t="str">
        <f t="shared" si="12"/>
        <v/>
      </c>
      <c r="AM51" s="268" t="str">
        <f t="shared" si="12"/>
        <v/>
      </c>
      <c r="AN51" s="268" t="str">
        <f t="shared" si="12"/>
        <v/>
      </c>
      <c r="AO51" s="268" t="str">
        <f t="shared" si="12"/>
        <v/>
      </c>
      <c r="AP51" s="268" t="str">
        <f t="shared" si="12"/>
        <v/>
      </c>
      <c r="AQ51" s="268" t="str">
        <f t="shared" si="12"/>
        <v/>
      </c>
      <c r="AR51" s="269" t="str">
        <f t="shared" si="12"/>
        <v/>
      </c>
      <c r="AS51" s="261" t="str">
        <f t="shared" si="11"/>
        <v/>
      </c>
      <c r="AT51" s="7"/>
      <c r="AU51" s="154">
        <f t="shared" si="6"/>
        <v>0</v>
      </c>
      <c r="AV51" s="154" t="str">
        <f t="shared" si="7"/>
        <v/>
      </c>
      <c r="AW51" s="154">
        <f t="shared" si="8"/>
        <v>0</v>
      </c>
      <c r="AX51" s="154" t="str">
        <f t="shared" si="9"/>
        <v/>
      </c>
      <c r="AY51" s="423" t="str">
        <f t="shared" si="10"/>
        <v/>
      </c>
    </row>
    <row r="52" spans="1:51" ht="16.5" x14ac:dyDescent="0.3">
      <c r="A52" s="3"/>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2"/>
        <v/>
      </c>
      <c r="AJ52" s="268" t="str">
        <f t="shared" si="12"/>
        <v/>
      </c>
      <c r="AK52" s="268" t="str">
        <f t="shared" si="12"/>
        <v/>
      </c>
      <c r="AL52" s="268" t="str">
        <f t="shared" si="12"/>
        <v/>
      </c>
      <c r="AM52" s="268" t="str">
        <f t="shared" si="12"/>
        <v/>
      </c>
      <c r="AN52" s="268" t="str">
        <f t="shared" si="12"/>
        <v/>
      </c>
      <c r="AO52" s="268" t="str">
        <f t="shared" si="12"/>
        <v/>
      </c>
      <c r="AP52" s="268" t="str">
        <f t="shared" si="12"/>
        <v/>
      </c>
      <c r="AQ52" s="268" t="str">
        <f t="shared" si="12"/>
        <v/>
      </c>
      <c r="AR52" s="269" t="str">
        <f t="shared" si="12"/>
        <v/>
      </c>
      <c r="AS52" s="261" t="str">
        <f t="shared" si="11"/>
        <v/>
      </c>
      <c r="AT52" s="7"/>
      <c r="AU52" s="154">
        <f t="shared" si="6"/>
        <v>0</v>
      </c>
      <c r="AV52" s="154" t="str">
        <f t="shared" si="7"/>
        <v/>
      </c>
      <c r="AW52" s="154">
        <f t="shared" si="8"/>
        <v>0</v>
      </c>
      <c r="AX52" s="154" t="str">
        <f t="shared" si="9"/>
        <v/>
      </c>
      <c r="AY52" s="423" t="str">
        <f t="shared" si="10"/>
        <v/>
      </c>
    </row>
    <row r="53" spans="1:51" ht="16.5" x14ac:dyDescent="0.3">
      <c r="A53" s="3"/>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2"/>
        <v/>
      </c>
      <c r="AJ53" s="268" t="str">
        <f t="shared" si="12"/>
        <v/>
      </c>
      <c r="AK53" s="268" t="str">
        <f t="shared" si="12"/>
        <v/>
      </c>
      <c r="AL53" s="268" t="str">
        <f t="shared" si="12"/>
        <v/>
      </c>
      <c r="AM53" s="268" t="str">
        <f t="shared" si="12"/>
        <v/>
      </c>
      <c r="AN53" s="268" t="str">
        <f t="shared" si="12"/>
        <v/>
      </c>
      <c r="AO53" s="268" t="str">
        <f t="shared" si="12"/>
        <v/>
      </c>
      <c r="AP53" s="268" t="str">
        <f t="shared" si="12"/>
        <v/>
      </c>
      <c r="AQ53" s="268" t="str">
        <f t="shared" si="12"/>
        <v/>
      </c>
      <c r="AR53" s="269" t="str">
        <f t="shared" si="12"/>
        <v/>
      </c>
      <c r="AS53" s="261" t="str">
        <f t="shared" si="11"/>
        <v/>
      </c>
      <c r="AT53" s="7"/>
      <c r="AU53" s="154">
        <f t="shared" si="6"/>
        <v>0</v>
      </c>
      <c r="AV53" s="154" t="str">
        <f t="shared" si="7"/>
        <v/>
      </c>
      <c r="AW53" s="154">
        <f t="shared" si="8"/>
        <v>0</v>
      </c>
      <c r="AX53" s="154" t="str">
        <f t="shared" si="9"/>
        <v/>
      </c>
      <c r="AY53" s="423" t="str">
        <f t="shared" si="10"/>
        <v/>
      </c>
    </row>
    <row r="54" spans="1:51" ht="16.5" x14ac:dyDescent="0.3">
      <c r="A54" s="3"/>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2"/>
        <v/>
      </c>
      <c r="AJ54" s="268" t="str">
        <f t="shared" si="12"/>
        <v/>
      </c>
      <c r="AK54" s="268" t="str">
        <f t="shared" si="12"/>
        <v/>
      </c>
      <c r="AL54" s="268" t="str">
        <f t="shared" si="12"/>
        <v/>
      </c>
      <c r="AM54" s="268" t="str">
        <f t="shared" si="12"/>
        <v/>
      </c>
      <c r="AN54" s="268" t="str">
        <f t="shared" si="12"/>
        <v/>
      </c>
      <c r="AO54" s="268" t="str">
        <f t="shared" si="12"/>
        <v/>
      </c>
      <c r="AP54" s="268" t="str">
        <f t="shared" si="12"/>
        <v/>
      </c>
      <c r="AQ54" s="268" t="str">
        <f t="shared" si="12"/>
        <v/>
      </c>
      <c r="AR54" s="269" t="str">
        <f t="shared" si="12"/>
        <v/>
      </c>
      <c r="AS54" s="261" t="str">
        <f t="shared" si="11"/>
        <v/>
      </c>
      <c r="AT54" s="7"/>
      <c r="AU54" s="154">
        <f t="shared" si="6"/>
        <v>0</v>
      </c>
      <c r="AV54" s="154" t="str">
        <f t="shared" si="7"/>
        <v/>
      </c>
      <c r="AW54" s="154">
        <f t="shared" si="8"/>
        <v>0</v>
      </c>
      <c r="AX54" s="154" t="str">
        <f t="shared" si="9"/>
        <v/>
      </c>
      <c r="AY54" s="423" t="str">
        <f t="shared" si="10"/>
        <v/>
      </c>
    </row>
    <row r="55" spans="1:51" ht="16.5" x14ac:dyDescent="0.3">
      <c r="A55" s="3"/>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2"/>
        <v/>
      </c>
      <c r="AJ55" s="268" t="str">
        <f t="shared" si="12"/>
        <v/>
      </c>
      <c r="AK55" s="268" t="str">
        <f t="shared" si="12"/>
        <v/>
      </c>
      <c r="AL55" s="268" t="str">
        <f t="shared" si="12"/>
        <v/>
      </c>
      <c r="AM55" s="268" t="str">
        <f t="shared" si="12"/>
        <v/>
      </c>
      <c r="AN55" s="268" t="str">
        <f t="shared" si="12"/>
        <v/>
      </c>
      <c r="AO55" s="268" t="str">
        <f t="shared" si="12"/>
        <v/>
      </c>
      <c r="AP55" s="268" t="str">
        <f t="shared" si="12"/>
        <v/>
      </c>
      <c r="AQ55" s="268" t="str">
        <f t="shared" si="12"/>
        <v/>
      </c>
      <c r="AR55" s="269" t="str">
        <f t="shared" si="12"/>
        <v/>
      </c>
      <c r="AS55" s="261" t="str">
        <f t="shared" si="11"/>
        <v/>
      </c>
      <c r="AT55" s="7"/>
      <c r="AU55" s="154">
        <f t="shared" si="6"/>
        <v>0</v>
      </c>
      <c r="AV55" s="154" t="str">
        <f t="shared" si="7"/>
        <v/>
      </c>
      <c r="AW55" s="154">
        <f t="shared" si="8"/>
        <v>0</v>
      </c>
      <c r="AX55" s="154" t="str">
        <f t="shared" si="9"/>
        <v/>
      </c>
      <c r="AY55" s="423" t="str">
        <f t="shared" si="10"/>
        <v/>
      </c>
    </row>
    <row r="56" spans="1:51" ht="16.5" x14ac:dyDescent="0.3">
      <c r="A56" s="3"/>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2"/>
        <v/>
      </c>
      <c r="AJ56" s="268" t="str">
        <f t="shared" si="12"/>
        <v/>
      </c>
      <c r="AK56" s="268" t="str">
        <f t="shared" si="12"/>
        <v/>
      </c>
      <c r="AL56" s="268" t="str">
        <f t="shared" si="12"/>
        <v/>
      </c>
      <c r="AM56" s="268" t="str">
        <f t="shared" si="12"/>
        <v/>
      </c>
      <c r="AN56" s="268" t="str">
        <f t="shared" si="12"/>
        <v/>
      </c>
      <c r="AO56" s="268" t="str">
        <f t="shared" si="12"/>
        <v/>
      </c>
      <c r="AP56" s="268" t="str">
        <f t="shared" si="12"/>
        <v/>
      </c>
      <c r="AQ56" s="268" t="str">
        <f t="shared" si="12"/>
        <v/>
      </c>
      <c r="AR56" s="269" t="str">
        <f t="shared" si="12"/>
        <v/>
      </c>
      <c r="AS56" s="261" t="str">
        <f t="shared" si="11"/>
        <v/>
      </c>
      <c r="AT56" s="7"/>
      <c r="AU56" s="154">
        <f t="shared" si="6"/>
        <v>0</v>
      </c>
      <c r="AV56" s="154" t="str">
        <f t="shared" si="7"/>
        <v/>
      </c>
      <c r="AW56" s="154">
        <f t="shared" si="8"/>
        <v>0</v>
      </c>
      <c r="AX56" s="154" t="str">
        <f t="shared" si="9"/>
        <v/>
      </c>
      <c r="AY56" s="423" t="str">
        <f t="shared" si="10"/>
        <v/>
      </c>
    </row>
    <row r="57" spans="1:51" ht="17.25" thickBot="1" x14ac:dyDescent="0.35">
      <c r="A57" s="3"/>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2"/>
        <v/>
      </c>
      <c r="AJ57" s="271" t="str">
        <f t="shared" si="12"/>
        <v/>
      </c>
      <c r="AK57" s="271" t="str">
        <f t="shared" si="12"/>
        <v/>
      </c>
      <c r="AL57" s="271" t="str">
        <f t="shared" si="12"/>
        <v/>
      </c>
      <c r="AM57" s="271" t="str">
        <f t="shared" si="12"/>
        <v/>
      </c>
      <c r="AN57" s="271" t="str">
        <f t="shared" si="12"/>
        <v/>
      </c>
      <c r="AO57" s="271" t="str">
        <f t="shared" si="12"/>
        <v/>
      </c>
      <c r="AP57" s="271" t="str">
        <f t="shared" si="12"/>
        <v/>
      </c>
      <c r="AQ57" s="271" t="str">
        <f t="shared" si="12"/>
        <v/>
      </c>
      <c r="AR57" s="272" t="str">
        <f t="shared" si="12"/>
        <v/>
      </c>
      <c r="AS57" s="261" t="str">
        <f t="shared" si="11"/>
        <v/>
      </c>
      <c r="AT57" s="7"/>
      <c r="AU57" s="154">
        <f t="shared" si="6"/>
        <v>0</v>
      </c>
      <c r="AV57" s="154" t="str">
        <f t="shared" si="7"/>
        <v/>
      </c>
      <c r="AW57" s="154">
        <f t="shared" si="8"/>
        <v>0</v>
      </c>
      <c r="AX57" s="154" t="str">
        <f t="shared" si="9"/>
        <v/>
      </c>
      <c r="AY57" s="423" t="str">
        <f t="shared" si="10"/>
        <v/>
      </c>
    </row>
    <row r="58" spans="1:51" ht="17.25" thickBot="1" x14ac:dyDescent="0.35">
      <c r="A58" s="3"/>
      <c r="B58" s="7"/>
      <c r="C58" s="472" t="s">
        <v>622</v>
      </c>
      <c r="D58" s="473"/>
      <c r="E58" s="157">
        <f>IFERROR(AVERAGE(E8:E57),0)</f>
        <v>76.36363636363636</v>
      </c>
      <c r="F58" s="157">
        <f>IFERROR(AVERAGE(F8:F57),0)</f>
        <v>77.818181818181813</v>
      </c>
      <c r="G58" s="157">
        <f>IFERROR(AVERAGE(G8:G57),0)</f>
        <v>70.454545454545453</v>
      </c>
      <c r="H58" s="157">
        <f t="shared" ref="H58:AS58" si="13">IFERROR(AVERAGE(H8:H57),0)</f>
        <v>0</v>
      </c>
      <c r="I58" s="157">
        <f t="shared" si="13"/>
        <v>0</v>
      </c>
      <c r="J58" s="157">
        <f t="shared" si="13"/>
        <v>0</v>
      </c>
      <c r="K58" s="157">
        <f t="shared" si="13"/>
        <v>0</v>
      </c>
      <c r="L58" s="157">
        <f t="shared" si="13"/>
        <v>0</v>
      </c>
      <c r="M58" s="157">
        <f t="shared" si="13"/>
        <v>0</v>
      </c>
      <c r="N58" s="158">
        <f t="shared" si="13"/>
        <v>0</v>
      </c>
      <c r="O58" s="159">
        <f t="shared" si="13"/>
        <v>83.090909090909093</v>
      </c>
      <c r="P58" s="157">
        <f t="shared" si="13"/>
        <v>0</v>
      </c>
      <c r="Q58" s="157">
        <f t="shared" si="13"/>
        <v>0</v>
      </c>
      <c r="R58" s="157">
        <f t="shared" si="13"/>
        <v>0</v>
      </c>
      <c r="S58" s="157">
        <f t="shared" si="13"/>
        <v>0</v>
      </c>
      <c r="T58" s="157">
        <f t="shared" si="13"/>
        <v>0</v>
      </c>
      <c r="U58" s="157">
        <f t="shared" si="13"/>
        <v>0</v>
      </c>
      <c r="V58" s="157">
        <f t="shared" si="13"/>
        <v>0</v>
      </c>
      <c r="W58" s="157">
        <f t="shared" si="13"/>
        <v>0</v>
      </c>
      <c r="X58" s="157">
        <f t="shared" si="13"/>
        <v>0</v>
      </c>
      <c r="Y58" s="160">
        <f t="shared" si="13"/>
        <v>76.818181818181813</v>
      </c>
      <c r="Z58" s="157">
        <f t="shared" si="13"/>
        <v>0</v>
      </c>
      <c r="AA58" s="157">
        <f t="shared" si="13"/>
        <v>0</v>
      </c>
      <c r="AB58" s="157">
        <f t="shared" si="13"/>
        <v>0</v>
      </c>
      <c r="AC58" s="157">
        <f t="shared" si="13"/>
        <v>0</v>
      </c>
      <c r="AD58" s="157">
        <f t="shared" si="13"/>
        <v>0</v>
      </c>
      <c r="AE58" s="157">
        <f t="shared" si="13"/>
        <v>0</v>
      </c>
      <c r="AF58" s="157">
        <f t="shared" si="13"/>
        <v>0</v>
      </c>
      <c r="AG58" s="157">
        <f t="shared" si="13"/>
        <v>0</v>
      </c>
      <c r="AH58" s="157">
        <f t="shared" si="13"/>
        <v>0</v>
      </c>
      <c r="AI58" s="157">
        <f t="shared" si="13"/>
        <v>78.757575757575751</v>
      </c>
      <c r="AJ58" s="157">
        <f t="shared" si="13"/>
        <v>77.818181818181813</v>
      </c>
      <c r="AK58" s="157">
        <f t="shared" si="13"/>
        <v>70.454545454545453</v>
      </c>
      <c r="AL58" s="157">
        <f t="shared" si="13"/>
        <v>0</v>
      </c>
      <c r="AM58" s="157">
        <f t="shared" si="13"/>
        <v>0</v>
      </c>
      <c r="AN58" s="157">
        <f t="shared" si="13"/>
        <v>0</v>
      </c>
      <c r="AO58" s="157">
        <f t="shared" si="13"/>
        <v>0</v>
      </c>
      <c r="AP58" s="157">
        <f t="shared" si="13"/>
        <v>0</v>
      </c>
      <c r="AQ58" s="157">
        <f t="shared" si="13"/>
        <v>0</v>
      </c>
      <c r="AR58" s="157">
        <f t="shared" si="13"/>
        <v>0</v>
      </c>
      <c r="AS58" s="157">
        <f t="shared" si="13"/>
        <v>76.909090909090907</v>
      </c>
      <c r="AT58" s="7"/>
      <c r="AY58" s="423" t="str">
        <f t="shared" si="10"/>
        <v>1</v>
      </c>
    </row>
    <row r="59" spans="1:51" x14ac:dyDescent="0.25">
      <c r="A59" s="3"/>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1" hidden="1" x14ac:dyDescent="0.25">
      <c r="A60" s="3"/>
      <c r="B60" s="7"/>
      <c r="C60" s="7"/>
      <c r="D60" s="161">
        <f>HOME!E20</f>
        <v>9</v>
      </c>
      <c r="E60" s="7" t="str">
        <f>E7</f>
        <v xml:space="preserve">membaca jam yang ditemukan dalam kehidupan sehari-hari. Memiliki perhatian dan minat terhadap waktu dan menghubungkannya dengan situasi kehidupan sehari-hari. </v>
      </c>
      <c r="F60" s="7" t="str">
        <f t="shared" ref="F60:N60" si="14">F7</f>
        <v xml:space="preserve">memiliki perhatian terhadap bilangan dengan mengamati menu makan siang sekolah. Mengatur dokumen atau data agar mudah dilihat. </v>
      </c>
      <c r="G60" s="7" t="str">
        <f t="shared" si="14"/>
        <v xml:space="preserve">memahami dan menguasai keterampilan menjumlahkan bilangan 1 digit yang hasilnya di atas angka 11. Memformulasikan situasi penjumlahan ke dalam operasi hitung dan bisa membaca operasi hitung.  </v>
      </c>
      <c r="H60" s="7" t="str">
        <f t="shared" si="14"/>
        <v xml:space="preserve">memahami kebalikan dari penjumlahan di atas 10 yaitu pengurangan di atas 10, dan dapat menguasai keterampilan berhitung. </v>
      </c>
      <c r="I60" s="7" t="str">
        <f t="shared" si="14"/>
        <v>mengetahui situasi soal yang menggunakan pengurangan atau penjumlahan. Menyatakan situasi soal yang menggunakan pengurangan atau penjumlahan dalam operasi hitung, kemudian mendiskusikannya.</v>
      </c>
      <c r="J60" s="7" t="str">
        <f t="shared" si="14"/>
        <v xml:space="preserve">Menambah pengalaman dalam memahami jumlah dan cara mengukurnya melalui kegiatan membandingkan besar benda, dan lain-lain. Secara langsung dapat mengukur panjang, luas , dan volume. </v>
      </c>
      <c r="K60" s="7" t="str">
        <f t="shared" si="14"/>
        <v xml:space="preserve">memahami makna jumlah dan menggunakannya melalui kegiatan menghitung jumlah satuan benda dan lain-lain. </v>
      </c>
      <c r="L60" s="7" t="str">
        <f t="shared" si="14"/>
        <v xml:space="preserve">memperkaya pengalaman siswa mengenai pokok pemikiran tentang bentuk. Memahami ciri khas bentuk berbagai benda. </v>
      </c>
      <c r="M60" s="7">
        <f t="shared" si="14"/>
        <v>0</v>
      </c>
      <c r="N60" s="7">
        <f t="shared" si="14"/>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1" x14ac:dyDescent="0.25">
      <c r="A61" s="3"/>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1" ht="15" hidden="1" customHeight="1" x14ac:dyDescent="0.25">
      <c r="AI62" s="4">
        <v>33</v>
      </c>
      <c r="AJ62" s="4">
        <v>34</v>
      </c>
      <c r="AK62" s="4">
        <v>35</v>
      </c>
      <c r="AL62" s="4">
        <v>36</v>
      </c>
      <c r="AM62" s="4">
        <v>37</v>
      </c>
      <c r="AN62" s="4">
        <v>38</v>
      </c>
      <c r="AO62" s="4">
        <v>39</v>
      </c>
      <c r="AP62" s="4">
        <v>40</v>
      </c>
      <c r="AQ62" s="4">
        <v>41</v>
      </c>
      <c r="AR62" s="4">
        <v>42</v>
      </c>
    </row>
  </sheetData>
  <sheetProtection algorithmName="SHA-512" hashValue="Ck0/IVUyI+CUvOGT36pBNvJ66ROEe+fAznURwavh3Ryzc2+J8Ekw2ZbWwGLTieWUyfc9nuF9FIycheb4AagzGg==" saltValue="D+AGxZ+EIfCnBOcnkIoRjw==" spinCount="100000" sheet="1" formatColumns="0"/>
  <mergeCells count="9">
    <mergeCell ref="C58:D58"/>
    <mergeCell ref="C4:C7"/>
    <mergeCell ref="D4:D7"/>
    <mergeCell ref="E4:AH4"/>
    <mergeCell ref="AS4:AS7"/>
    <mergeCell ref="E5:N5"/>
    <mergeCell ref="O5:X5"/>
    <mergeCell ref="Y5:AH5"/>
    <mergeCell ref="AI5:AR5"/>
  </mergeCells>
  <conditionalFormatting sqref="E8:AH57">
    <cfRule type="expression" dxfId="18" priority="1">
      <formula>E$7=0</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Y62"/>
  <sheetViews>
    <sheetView showRowColHeaders="0" zoomScale="80" zoomScaleNormal="80" workbookViewId="0">
      <pane xSplit="4" ySplit="7" topLeftCell="E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style="4" customWidth="1"/>
    <col min="2" max="2" width="1.85546875" style="4" customWidth="1"/>
    <col min="3" max="3" width="5.5703125" style="4" customWidth="1"/>
    <col min="4" max="4" width="23.28515625" style="4" customWidth="1"/>
    <col min="5" max="34" width="5.28515625" style="4" customWidth="1"/>
    <col min="35" max="44" width="5.28515625" style="4" hidden="1" customWidth="1"/>
    <col min="45" max="45" width="9.140625" style="4" customWidth="1"/>
    <col min="46" max="47" width="9.140625" style="4" hidden="1" customWidth="1"/>
    <col min="48" max="48" width="12.85546875" style="4" hidden="1" customWidth="1"/>
    <col min="49" max="51" width="9.140625" style="4" hidden="1" customWidth="1"/>
    <col min="52" max="54" width="36" style="4" hidden="1" customWidth="1"/>
    <col min="55" max="57" width="7.5703125" style="4" hidden="1" customWidth="1"/>
    <col min="58" max="58" width="12.85546875" style="4" hidden="1" customWidth="1"/>
    <col min="59" max="61" width="9.140625" style="4" hidden="1" customWidth="1"/>
    <col min="62" max="67" width="0" style="4" hidden="1" customWidth="1"/>
    <col min="68" max="68" width="12.85546875" style="4" hidden="1" customWidth="1"/>
    <col min="69" max="71" width="9.140625" style="4" hidden="1" customWidth="1"/>
    <col min="72" max="77" width="0" style="4" hidden="1" customWidth="1"/>
    <col min="78" max="16384" width="9.140625" style="4" hidden="1"/>
  </cols>
  <sheetData>
    <row r="1" spans="1:57" ht="28.5" x14ac:dyDescent="0.25">
      <c r="A1" s="1" t="str">
        <f>"       "&amp; MAPEL!D9</f>
        <v xml:space="preserve">       Ilmu Pengetahuan Alam dan Sosial</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row>
    <row r="2" spans="1:57"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57" ht="19.5" thickBot="1" x14ac:dyDescent="0.3">
      <c r="A3" s="3"/>
      <c r="B3" s="7"/>
      <c r="C3" s="93" t="str">
        <f>IF(ATP!P6=0,"DI sini Anda tidak usah mengisi apa apa karena tidak ada mata pelajaran IPAS","")</f>
        <v>DI sini Anda tidak usah mengisi apa apa karena tidak ada mata pelajaran IPAS</v>
      </c>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row>
    <row r="4" spans="1:57" ht="17.25" thickBot="1" x14ac:dyDescent="0.35">
      <c r="A4" s="3"/>
      <c r="B4" s="7"/>
      <c r="C4" s="477" t="s">
        <v>580</v>
      </c>
      <c r="D4" s="480" t="s">
        <v>608</v>
      </c>
      <c r="E4" s="486" t="str">
        <f>A1</f>
        <v xml:space="preserve">       Ilmu Pengetahuan Alam dan Sosial</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c r="AU4" s="7"/>
      <c r="AV4" s="7"/>
      <c r="AW4" s="7"/>
      <c r="AX4" s="7"/>
      <c r="AY4" s="7"/>
      <c r="BA4" s="7"/>
      <c r="BB4" s="7"/>
      <c r="BC4" s="7"/>
      <c r="BD4" s="7"/>
      <c r="BE4" s="7"/>
    </row>
    <row r="5" spans="1:57" ht="15.75" x14ac:dyDescent="0.25">
      <c r="A5" s="3"/>
      <c r="B5" s="7"/>
      <c r="C5" s="478"/>
      <c r="D5" s="481"/>
      <c r="E5" s="475" t="s">
        <v>611</v>
      </c>
      <c r="F5" s="476"/>
      <c r="G5" s="476"/>
      <c r="H5" s="476"/>
      <c r="I5" s="476"/>
      <c r="J5" s="476"/>
      <c r="K5" s="476"/>
      <c r="L5" s="476"/>
      <c r="M5" s="476"/>
      <c r="N5" s="476"/>
      <c r="O5" s="488" t="s">
        <v>623</v>
      </c>
      <c r="P5" s="489"/>
      <c r="Q5" s="489"/>
      <c r="R5" s="489"/>
      <c r="S5" s="489"/>
      <c r="T5" s="489"/>
      <c r="U5" s="489"/>
      <c r="V5" s="489"/>
      <c r="W5" s="489"/>
      <c r="X5" s="489"/>
      <c r="Y5" s="497" t="s">
        <v>624</v>
      </c>
      <c r="Z5" s="492"/>
      <c r="AA5" s="492"/>
      <c r="AB5" s="492"/>
      <c r="AC5" s="492"/>
      <c r="AD5" s="492"/>
      <c r="AE5" s="492"/>
      <c r="AF5" s="492"/>
      <c r="AG5" s="492"/>
      <c r="AH5" s="492"/>
      <c r="AI5" s="494" t="s">
        <v>958</v>
      </c>
      <c r="AJ5" s="495"/>
      <c r="AK5" s="495"/>
      <c r="AL5" s="495"/>
      <c r="AM5" s="495"/>
      <c r="AN5" s="495"/>
      <c r="AO5" s="495"/>
      <c r="AP5" s="495"/>
      <c r="AQ5" s="495"/>
      <c r="AR5" s="496"/>
      <c r="AS5" s="484"/>
      <c r="AT5" s="7"/>
      <c r="AU5" s="7"/>
      <c r="AV5" s="7"/>
      <c r="AW5" s="7"/>
      <c r="AX5" s="7"/>
      <c r="AY5" s="7"/>
      <c r="AZ5" s="7"/>
      <c r="BA5" s="7"/>
      <c r="BB5" s="7"/>
      <c r="BC5" s="7"/>
      <c r="BD5" s="7"/>
      <c r="BE5" s="7"/>
    </row>
    <row r="6" spans="1:57" ht="24" customHeight="1" x14ac:dyDescent="0.25">
      <c r="A6" s="3"/>
      <c r="B6" s="7"/>
      <c r="C6" s="478"/>
      <c r="D6" s="481"/>
      <c r="E6" s="143" t="s">
        <v>612</v>
      </c>
      <c r="F6" s="144" t="s">
        <v>613</v>
      </c>
      <c r="G6" s="144" t="s">
        <v>614</v>
      </c>
      <c r="H6" s="144" t="s">
        <v>615</v>
      </c>
      <c r="I6" s="144" t="s">
        <v>616</v>
      </c>
      <c r="J6" s="144" t="s">
        <v>617</v>
      </c>
      <c r="K6" s="144" t="s">
        <v>618</v>
      </c>
      <c r="L6" s="144" t="s">
        <v>619</v>
      </c>
      <c r="M6" s="144" t="s">
        <v>620</v>
      </c>
      <c r="N6" s="14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c r="AU6" s="7"/>
      <c r="AV6" s="7"/>
      <c r="AW6" s="7"/>
      <c r="AX6" s="7"/>
      <c r="AY6" s="7"/>
      <c r="AZ6" s="7"/>
      <c r="BA6" s="7"/>
      <c r="BB6" s="7"/>
      <c r="BC6" s="7"/>
      <c r="BD6" s="7"/>
      <c r="BE6" s="7"/>
    </row>
    <row r="7" spans="1:57" ht="28.5" customHeight="1" thickBot="1" x14ac:dyDescent="0.35">
      <c r="A7" s="3"/>
      <c r="B7" s="7"/>
      <c r="C7" s="479"/>
      <c r="D7" s="482"/>
      <c r="E7" s="146">
        <f>ATP!E70</f>
        <v>0</v>
      </c>
      <c r="F7" s="147">
        <f>ATP!$E$71</f>
        <v>0</v>
      </c>
      <c r="G7" s="147">
        <f>ATP!$E$72</f>
        <v>0</v>
      </c>
      <c r="H7" s="147">
        <f>ATP!$E$73</f>
        <v>0</v>
      </c>
      <c r="I7" s="147">
        <f>ATP!$E$74</f>
        <v>0</v>
      </c>
      <c r="J7" s="147">
        <f>ATP!$E$75</f>
        <v>0</v>
      </c>
      <c r="K7" s="147">
        <f>ATP!$E$76</f>
        <v>0</v>
      </c>
      <c r="L7" s="147">
        <f>ATP!$E$77</f>
        <v>0</v>
      </c>
      <c r="M7" s="147">
        <f>ATP!$E$78</f>
        <v>0</v>
      </c>
      <c r="N7" s="148">
        <f>ATP!$E$79</f>
        <v>0</v>
      </c>
      <c r="O7" s="208">
        <f>E7</f>
        <v>0</v>
      </c>
      <c r="P7" s="209">
        <f t="shared" si="0"/>
        <v>0</v>
      </c>
      <c r="Q7" s="209">
        <f t="shared" si="0"/>
        <v>0</v>
      </c>
      <c r="R7" s="209">
        <f t="shared" si="0"/>
        <v>0</v>
      </c>
      <c r="S7" s="209">
        <f t="shared" si="0"/>
        <v>0</v>
      </c>
      <c r="T7" s="209">
        <f t="shared" si="0"/>
        <v>0</v>
      </c>
      <c r="U7" s="209">
        <f t="shared" si="0"/>
        <v>0</v>
      </c>
      <c r="V7" s="209">
        <f t="shared" si="0"/>
        <v>0</v>
      </c>
      <c r="W7" s="209">
        <f t="shared" si="0"/>
        <v>0</v>
      </c>
      <c r="X7" s="210">
        <f t="shared" si="0"/>
        <v>0</v>
      </c>
      <c r="Y7" s="213">
        <f>E7</f>
        <v>0</v>
      </c>
      <c r="Z7" s="214">
        <f t="shared" si="1"/>
        <v>0</v>
      </c>
      <c r="AA7" s="214">
        <f t="shared" si="1"/>
        <v>0</v>
      </c>
      <c r="AB7" s="214">
        <f t="shared" si="1"/>
        <v>0</v>
      </c>
      <c r="AC7" s="214">
        <f t="shared" si="1"/>
        <v>0</v>
      </c>
      <c r="AD7" s="214">
        <f t="shared" si="1"/>
        <v>0</v>
      </c>
      <c r="AE7" s="214">
        <f t="shared" si="1"/>
        <v>0</v>
      </c>
      <c r="AF7" s="214">
        <f t="shared" si="1"/>
        <v>0</v>
      </c>
      <c r="AG7" s="214">
        <f t="shared" si="1"/>
        <v>0</v>
      </c>
      <c r="AH7" s="215">
        <f t="shared" si="1"/>
        <v>0</v>
      </c>
      <c r="AI7" s="262">
        <f>E7</f>
        <v>0</v>
      </c>
      <c r="AJ7" s="263">
        <f>F7</f>
        <v>0</v>
      </c>
      <c r="AK7" s="263">
        <f t="shared" ref="AK7:AR7" si="3">G7</f>
        <v>0</v>
      </c>
      <c r="AL7" s="263">
        <f t="shared" si="3"/>
        <v>0</v>
      </c>
      <c r="AM7" s="263">
        <f t="shared" si="3"/>
        <v>0</v>
      </c>
      <c r="AN7" s="263">
        <f t="shared" si="3"/>
        <v>0</v>
      </c>
      <c r="AO7" s="263">
        <f t="shared" si="3"/>
        <v>0</v>
      </c>
      <c r="AP7" s="263">
        <f t="shared" si="3"/>
        <v>0</v>
      </c>
      <c r="AQ7" s="263">
        <f t="shared" si="3"/>
        <v>0</v>
      </c>
      <c r="AR7" s="263">
        <f t="shared" si="3"/>
        <v>0</v>
      </c>
      <c r="AS7" s="485"/>
      <c r="AT7" s="7"/>
      <c r="AU7" s="149" t="s">
        <v>625</v>
      </c>
      <c r="AV7" s="149" t="s">
        <v>626</v>
      </c>
      <c r="AW7" s="150" t="s">
        <v>627</v>
      </c>
      <c r="AX7" s="150" t="s">
        <v>626</v>
      </c>
      <c r="AZ7" s="7"/>
      <c r="BA7" s="7"/>
      <c r="BB7" s="7"/>
      <c r="BC7" s="7"/>
      <c r="BD7" s="7"/>
      <c r="BE7" s="7"/>
    </row>
    <row r="8" spans="1:57" ht="16.5" x14ac:dyDescent="0.3">
      <c r="A8" s="3"/>
      <c r="B8" s="7"/>
      <c r="C8" s="151">
        <v>1</v>
      </c>
      <c r="D8" s="152" t="str">
        <f>IF(SISWA!G8="","",SISWA!G8)</f>
        <v>ASKA</v>
      </c>
      <c r="E8" s="162"/>
      <c r="F8" s="446"/>
      <c r="G8" s="446"/>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64" t="str">
        <f>IFERROR(AVERAGE(E8,O8,Y8),"")</f>
        <v/>
      </c>
      <c r="AJ8" s="265" t="str">
        <f>IFERROR(AVERAGE(F10,P8,Z8),"")</f>
        <v/>
      </c>
      <c r="AK8" s="265" t="str">
        <f>IFERROR(AVERAGE(G10,Q8,AA8),"")</f>
        <v/>
      </c>
      <c r="AL8" s="265" t="str">
        <f t="shared" ref="AJ8:AR23" si="4">IFERROR(AVERAGE(H8,R8,AB8),"")</f>
        <v/>
      </c>
      <c r="AM8" s="265" t="str">
        <f t="shared" si="4"/>
        <v/>
      </c>
      <c r="AN8" s="265" t="str">
        <f t="shared" si="4"/>
        <v/>
      </c>
      <c r="AO8" s="265" t="str">
        <f t="shared" si="4"/>
        <v/>
      </c>
      <c r="AP8" s="265" t="str">
        <f t="shared" si="4"/>
        <v/>
      </c>
      <c r="AQ8" s="265" t="str">
        <f t="shared" si="4"/>
        <v/>
      </c>
      <c r="AR8" s="266" t="str">
        <f t="shared" si="4"/>
        <v/>
      </c>
      <c r="AS8" s="260" t="str">
        <f>IFERROR(AVERAGE(E8:AH8),"")</f>
        <v/>
      </c>
      <c r="AT8" s="7"/>
      <c r="AU8" s="154">
        <f>MAX(AI8:AR8)</f>
        <v>0</v>
      </c>
      <c r="AV8" s="154" t="str">
        <f>IFERROR(D8&amp;" sangat menguasai dalam "&amp;(INDEX($AI$7:$AR$7,MATCH(AU8,AI8:AR8,0))),"")</f>
        <v/>
      </c>
      <c r="AW8" s="154">
        <f>MIN(AI8:AR8)</f>
        <v>0</v>
      </c>
      <c r="AX8" s="154" t="str">
        <f>IFERROR(D8&amp;" perlu bimbingan dalam "&amp;(INDEX($AI$7:$AR$7,MATCH(AW8,AI8:AR8,0))),"")</f>
        <v/>
      </c>
      <c r="AZ8" s="7"/>
      <c r="BA8" s="7"/>
      <c r="BB8" s="7"/>
      <c r="BC8" s="7"/>
      <c r="BD8" s="7"/>
      <c r="BE8" s="7"/>
    </row>
    <row r="9" spans="1:57" ht="16.5" x14ac:dyDescent="0.3">
      <c r="A9" s="3"/>
      <c r="B9" s="7"/>
      <c r="C9" s="155">
        <v>2</v>
      </c>
      <c r="D9" s="152" t="str">
        <f>IF(SISWA!G9="","",SISWA!G9)</f>
        <v>BIHAN</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267" t="str">
        <f t="shared" ref="AI9:AR47" si="5">IFERROR(AVERAGE(E9,O9,Y9),"")</f>
        <v/>
      </c>
      <c r="AJ9" s="268" t="str">
        <f t="shared" si="4"/>
        <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t="str">
        <f>IFERROR(AVERAGE(E9:AH9),"")</f>
        <v/>
      </c>
      <c r="AT9" s="7"/>
      <c r="AU9" s="154">
        <f t="shared" ref="AU9:AU57" si="6">MAX(AI9:AR9)</f>
        <v>0</v>
      </c>
      <c r="AV9" s="154" t="str">
        <f t="shared" ref="AV9:AV57" si="7">IFERROR(D9&amp;" sangat menguasai dalam "&amp;(INDEX($AI$7:$AR$7,MATCH(AU9,AI9:AR9,0))),"")</f>
        <v/>
      </c>
      <c r="AW9" s="154">
        <f t="shared" ref="AW9:AW57" si="8">MIN(AI9:AR9)</f>
        <v>0</v>
      </c>
      <c r="AX9" s="154" t="str">
        <f t="shared" ref="AX9:AX57" si="9">IFERROR(D9&amp;" perlu bimbingan dalam "&amp;(INDEX($AI$7:$AR$7,MATCH(AW9,AI9:AR9,0))),"")</f>
        <v/>
      </c>
      <c r="AZ9" s="7"/>
      <c r="BA9" s="7"/>
      <c r="BB9" s="7"/>
      <c r="BC9" s="7"/>
      <c r="BD9" s="7"/>
      <c r="BE9" s="7"/>
    </row>
    <row r="10" spans="1:57" ht="16.5" x14ac:dyDescent="0.3">
      <c r="A10" s="3"/>
      <c r="B10" s="7"/>
      <c r="C10" s="155">
        <v>3</v>
      </c>
      <c r="D10" s="152" t="str">
        <f>IF(SISWA!G10="","",SISWA!G10)</f>
        <v>DARMA</v>
      </c>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267" t="str">
        <f t="shared" si="5"/>
        <v/>
      </c>
      <c r="AJ10" s="268" t="str">
        <f>IFERROR(AVERAGE(#REF!,P10,Z10),"")</f>
        <v/>
      </c>
      <c r="AK10" s="268" t="str">
        <f>IFERROR(AVERAGE(#REF!,Q10,AA10),"")</f>
        <v/>
      </c>
      <c r="AL10" s="268" t="str">
        <f t="shared" si="4"/>
        <v/>
      </c>
      <c r="AM10" s="268" t="str">
        <f t="shared" si="4"/>
        <v/>
      </c>
      <c r="AN10" s="268" t="str">
        <f t="shared" si="4"/>
        <v/>
      </c>
      <c r="AO10" s="268" t="str">
        <f t="shared" si="4"/>
        <v/>
      </c>
      <c r="AP10" s="268" t="str">
        <f t="shared" si="4"/>
        <v/>
      </c>
      <c r="AQ10" s="268" t="str">
        <f t="shared" si="4"/>
        <v/>
      </c>
      <c r="AR10" s="269" t="str">
        <f t="shared" si="4"/>
        <v/>
      </c>
      <c r="AS10" s="261" t="str">
        <f t="shared" ref="AS10:AS57" si="10">IFERROR(AVERAGE(E10:AH10),"")</f>
        <v/>
      </c>
      <c r="AT10" s="7"/>
      <c r="AU10" s="154">
        <f t="shared" si="6"/>
        <v>0</v>
      </c>
      <c r="AV10" s="154" t="str">
        <f t="shared" si="7"/>
        <v/>
      </c>
      <c r="AW10" s="154">
        <f t="shared" si="8"/>
        <v>0</v>
      </c>
      <c r="AX10" s="154" t="str">
        <f t="shared" si="9"/>
        <v/>
      </c>
      <c r="AZ10" s="7"/>
      <c r="BA10" s="7"/>
      <c r="BB10" s="7"/>
      <c r="BC10" s="7"/>
      <c r="BD10" s="7"/>
      <c r="BE10" s="7"/>
    </row>
    <row r="11" spans="1:57" ht="16.5" x14ac:dyDescent="0.3">
      <c r="A11" s="3"/>
      <c r="B11" s="7"/>
      <c r="C11" s="155">
        <v>4</v>
      </c>
      <c r="D11" s="152" t="str">
        <f>IF(SISWA!G11="","",SISWA!G11)</f>
        <v>AQILA</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267" t="str">
        <f t="shared" si="5"/>
        <v/>
      </c>
      <c r="AJ11" s="268" t="str">
        <f t="shared" si="4"/>
        <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t="str">
        <f t="shared" si="10"/>
        <v/>
      </c>
      <c r="AT11" s="7"/>
      <c r="AU11" s="154">
        <f t="shared" si="6"/>
        <v>0</v>
      </c>
      <c r="AV11" s="154" t="str">
        <f t="shared" si="7"/>
        <v/>
      </c>
      <c r="AW11" s="154">
        <f t="shared" si="8"/>
        <v>0</v>
      </c>
      <c r="AX11" s="154" t="str">
        <f t="shared" si="9"/>
        <v/>
      </c>
      <c r="AZ11" s="7"/>
      <c r="BA11" s="7"/>
      <c r="BB11" s="7"/>
      <c r="BC11" s="7"/>
      <c r="BD11" s="7"/>
      <c r="BE11" s="7"/>
    </row>
    <row r="12" spans="1:57" ht="16.5" x14ac:dyDescent="0.3">
      <c r="A12" s="3"/>
      <c r="B12" s="7"/>
      <c r="C12" s="155">
        <v>5</v>
      </c>
      <c r="D12" s="152" t="str">
        <f>IF(SISWA!G12="","",SISWA!G12)</f>
        <v>YUSUF</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267" t="str">
        <f t="shared" si="5"/>
        <v/>
      </c>
      <c r="AJ12" s="268" t="str">
        <f t="shared" si="4"/>
        <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t="str">
        <f t="shared" si="10"/>
        <v/>
      </c>
      <c r="AT12" s="7"/>
      <c r="AU12" s="154">
        <f t="shared" si="6"/>
        <v>0</v>
      </c>
      <c r="AV12" s="154" t="str">
        <f t="shared" si="7"/>
        <v/>
      </c>
      <c r="AW12" s="154">
        <f t="shared" si="8"/>
        <v>0</v>
      </c>
      <c r="AX12" s="154" t="str">
        <f t="shared" si="9"/>
        <v/>
      </c>
      <c r="AZ12" s="7"/>
      <c r="BA12" s="7"/>
      <c r="BB12" s="7"/>
      <c r="BC12" s="7"/>
      <c r="BD12" s="7"/>
      <c r="BE12" s="7"/>
    </row>
    <row r="13" spans="1:57" ht="16.5" x14ac:dyDescent="0.3">
      <c r="A13" s="3"/>
      <c r="B13" s="7"/>
      <c r="C13" s="155">
        <v>6</v>
      </c>
      <c r="D13" s="152" t="str">
        <f>IF(SISWA!G13="","",SISWA!G13)</f>
        <v>FADHIL</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267" t="str">
        <f t="shared" si="5"/>
        <v/>
      </c>
      <c r="AJ13" s="268" t="str">
        <f t="shared" si="4"/>
        <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t="str">
        <f t="shared" si="10"/>
        <v/>
      </c>
      <c r="AT13" s="7"/>
      <c r="AU13" s="154">
        <f t="shared" si="6"/>
        <v>0</v>
      </c>
      <c r="AV13" s="154" t="str">
        <f t="shared" si="7"/>
        <v/>
      </c>
      <c r="AW13" s="154">
        <f t="shared" si="8"/>
        <v>0</v>
      </c>
      <c r="AX13" s="154" t="str">
        <f t="shared" si="9"/>
        <v/>
      </c>
      <c r="AZ13" s="7"/>
      <c r="BA13" s="7"/>
      <c r="BB13" s="7"/>
      <c r="BC13" s="7"/>
      <c r="BD13" s="7"/>
      <c r="BE13" s="7"/>
    </row>
    <row r="14" spans="1:57" ht="16.5" x14ac:dyDescent="0.3">
      <c r="A14" s="3"/>
      <c r="B14" s="7"/>
      <c r="C14" s="155">
        <v>7</v>
      </c>
      <c r="D14" s="152" t="str">
        <f>IF(SISWA!G14="","",SISWA!G14)</f>
        <v>SAFA</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267" t="str">
        <f t="shared" si="5"/>
        <v/>
      </c>
      <c r="AJ14" s="268" t="str">
        <f t="shared" si="4"/>
        <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t="str">
        <f t="shared" si="10"/>
        <v/>
      </c>
      <c r="AT14" s="7"/>
      <c r="AU14" s="154">
        <f t="shared" si="6"/>
        <v>0</v>
      </c>
      <c r="AV14" s="154" t="str">
        <f t="shared" si="7"/>
        <v/>
      </c>
      <c r="AW14" s="154">
        <f t="shared" si="8"/>
        <v>0</v>
      </c>
      <c r="AX14" s="154" t="str">
        <f t="shared" si="9"/>
        <v/>
      </c>
      <c r="AZ14" s="7"/>
      <c r="BA14" s="7"/>
      <c r="BB14" s="7"/>
      <c r="BC14" s="7"/>
      <c r="BD14" s="7"/>
      <c r="BE14" s="7"/>
    </row>
    <row r="15" spans="1:57" ht="16.5" x14ac:dyDescent="0.3">
      <c r="A15" s="3"/>
      <c r="B15" s="7"/>
      <c r="C15" s="155">
        <v>8</v>
      </c>
      <c r="D15" s="152" t="str">
        <f>IF(SISWA!G15="","",SISWA!G15)</f>
        <v>SALMA</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267" t="str">
        <f t="shared" si="5"/>
        <v/>
      </c>
      <c r="AJ15" s="268" t="str">
        <f t="shared" si="4"/>
        <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t="str">
        <f t="shared" si="10"/>
        <v/>
      </c>
      <c r="AT15" s="7"/>
      <c r="AU15" s="154">
        <f t="shared" si="6"/>
        <v>0</v>
      </c>
      <c r="AV15" s="154" t="str">
        <f t="shared" si="7"/>
        <v/>
      </c>
      <c r="AW15" s="154">
        <f t="shared" si="8"/>
        <v>0</v>
      </c>
      <c r="AX15" s="154" t="str">
        <f t="shared" si="9"/>
        <v/>
      </c>
      <c r="AZ15" s="7"/>
      <c r="BA15" s="7"/>
      <c r="BB15" s="7"/>
      <c r="BC15" s="7"/>
      <c r="BD15" s="7"/>
      <c r="BE15" s="7"/>
    </row>
    <row r="16" spans="1:57" ht="16.5" x14ac:dyDescent="0.3">
      <c r="A16" s="3"/>
      <c r="B16" s="7"/>
      <c r="C16" s="155">
        <v>9</v>
      </c>
      <c r="D16" s="152" t="str">
        <f>IF(SISWA!G16="","",SISWA!G16)</f>
        <v>SALSA</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267" t="str">
        <f t="shared" si="5"/>
        <v/>
      </c>
      <c r="AJ16" s="268" t="str">
        <f t="shared" si="4"/>
        <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t="str">
        <f t="shared" si="10"/>
        <v/>
      </c>
      <c r="AT16" s="7"/>
      <c r="AU16" s="154">
        <f t="shared" si="6"/>
        <v>0</v>
      </c>
      <c r="AV16" s="154" t="str">
        <f t="shared" si="7"/>
        <v/>
      </c>
      <c r="AW16" s="154">
        <f t="shared" si="8"/>
        <v>0</v>
      </c>
      <c r="AX16" s="154" t="str">
        <f t="shared" si="9"/>
        <v/>
      </c>
      <c r="AZ16" s="7"/>
      <c r="BA16" s="7"/>
      <c r="BB16" s="7"/>
      <c r="BC16" s="7"/>
      <c r="BD16" s="7"/>
      <c r="BE16" s="7"/>
    </row>
    <row r="17" spans="1:57" ht="16.5" x14ac:dyDescent="0.3">
      <c r="A17" s="3"/>
      <c r="B17" s="7"/>
      <c r="C17" s="155">
        <v>10</v>
      </c>
      <c r="D17" s="152" t="str">
        <f>IF(SISWA!G17="","",SISWA!G17)</f>
        <v>SALWA</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267" t="str">
        <f t="shared" si="5"/>
        <v/>
      </c>
      <c r="AJ17" s="268" t="str">
        <f t="shared" si="4"/>
        <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t="str">
        <f t="shared" si="10"/>
        <v/>
      </c>
      <c r="AT17" s="7"/>
      <c r="AU17" s="154">
        <f t="shared" si="6"/>
        <v>0</v>
      </c>
      <c r="AV17" s="154" t="str">
        <f t="shared" si="7"/>
        <v/>
      </c>
      <c r="AW17" s="154">
        <f t="shared" si="8"/>
        <v>0</v>
      </c>
      <c r="AX17" s="154" t="str">
        <f t="shared" si="9"/>
        <v/>
      </c>
      <c r="AZ17" s="7"/>
      <c r="BA17" s="7"/>
      <c r="BB17" s="7"/>
      <c r="BC17" s="7"/>
      <c r="BD17" s="7"/>
      <c r="BE17" s="7"/>
    </row>
    <row r="18" spans="1:57" ht="16.5" x14ac:dyDescent="0.3">
      <c r="A18" s="3"/>
      <c r="B18" s="7"/>
      <c r="C18" s="155">
        <v>11</v>
      </c>
      <c r="D18" s="152" t="str">
        <f>IF(SISWA!G18="","",SISWA!G18)</f>
        <v>WIJAYA</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267" t="str">
        <f t="shared" si="5"/>
        <v/>
      </c>
      <c r="AJ18" s="268" t="str">
        <f t="shared" si="4"/>
        <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t="str">
        <f t="shared" si="10"/>
        <v/>
      </c>
      <c r="AT18" s="7"/>
      <c r="AU18" s="154">
        <f t="shared" si="6"/>
        <v>0</v>
      </c>
      <c r="AV18" s="154" t="str">
        <f t="shared" si="7"/>
        <v/>
      </c>
      <c r="AW18" s="154">
        <f t="shared" si="8"/>
        <v>0</v>
      </c>
      <c r="AX18" s="154" t="str">
        <f t="shared" si="9"/>
        <v/>
      </c>
      <c r="AZ18" s="7"/>
      <c r="BA18" s="7"/>
      <c r="BB18" s="7"/>
      <c r="BC18" s="7"/>
      <c r="BD18" s="7"/>
      <c r="BE18" s="7"/>
    </row>
    <row r="19" spans="1:57" ht="16.5" x14ac:dyDescent="0.3">
      <c r="A19" s="3"/>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0"/>
        <v/>
      </c>
      <c r="AT19" s="7"/>
      <c r="AU19" s="154">
        <f t="shared" si="6"/>
        <v>0</v>
      </c>
      <c r="AV19" s="154" t="str">
        <f t="shared" si="7"/>
        <v/>
      </c>
      <c r="AW19" s="154">
        <f t="shared" si="8"/>
        <v>0</v>
      </c>
      <c r="AX19" s="154" t="str">
        <f t="shared" si="9"/>
        <v/>
      </c>
      <c r="AZ19" s="7"/>
      <c r="BA19" s="7"/>
      <c r="BB19" s="7"/>
      <c r="BC19" s="7"/>
      <c r="BD19" s="7"/>
      <c r="BE19" s="7"/>
    </row>
    <row r="20" spans="1:57" ht="16.5" x14ac:dyDescent="0.3">
      <c r="A20" s="3"/>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0"/>
        <v/>
      </c>
      <c r="AT20" s="7"/>
      <c r="AU20" s="154">
        <f t="shared" si="6"/>
        <v>0</v>
      </c>
      <c r="AV20" s="154" t="str">
        <f t="shared" si="7"/>
        <v/>
      </c>
      <c r="AW20" s="154">
        <f t="shared" si="8"/>
        <v>0</v>
      </c>
      <c r="AX20" s="154" t="str">
        <f t="shared" si="9"/>
        <v/>
      </c>
      <c r="AZ20" s="7"/>
      <c r="BA20" s="7"/>
      <c r="BB20" s="7"/>
      <c r="BC20" s="7"/>
      <c r="BD20" s="7"/>
      <c r="BE20" s="7"/>
    </row>
    <row r="21" spans="1:57" ht="16.5" x14ac:dyDescent="0.3">
      <c r="A21" s="3"/>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0"/>
        <v/>
      </c>
      <c r="AT21" s="7"/>
      <c r="AU21" s="154">
        <f t="shared" si="6"/>
        <v>0</v>
      </c>
      <c r="AV21" s="154" t="str">
        <f t="shared" si="7"/>
        <v/>
      </c>
      <c r="AW21" s="154">
        <f t="shared" si="8"/>
        <v>0</v>
      </c>
      <c r="AX21" s="154" t="str">
        <f t="shared" si="9"/>
        <v/>
      </c>
      <c r="AZ21" s="7"/>
      <c r="BA21" s="7"/>
      <c r="BB21" s="7"/>
      <c r="BC21" s="7"/>
      <c r="BD21" s="7"/>
      <c r="BE21" s="7"/>
    </row>
    <row r="22" spans="1:57" ht="16.5" x14ac:dyDescent="0.3">
      <c r="A22" s="3"/>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0"/>
        <v/>
      </c>
      <c r="AT22" s="7"/>
      <c r="AU22" s="154">
        <f t="shared" si="6"/>
        <v>0</v>
      </c>
      <c r="AV22" s="154" t="str">
        <f t="shared" si="7"/>
        <v/>
      </c>
      <c r="AW22" s="154">
        <f t="shared" si="8"/>
        <v>0</v>
      </c>
      <c r="AX22" s="154" t="str">
        <f t="shared" si="9"/>
        <v/>
      </c>
      <c r="AZ22" s="7"/>
      <c r="BA22" s="7"/>
      <c r="BB22" s="7"/>
      <c r="BC22" s="7"/>
      <c r="BD22" s="7"/>
      <c r="BE22" s="7"/>
    </row>
    <row r="23" spans="1:57" ht="16.5" x14ac:dyDescent="0.3">
      <c r="A23" s="3"/>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0"/>
        <v/>
      </c>
      <c r="AT23" s="7"/>
      <c r="AU23" s="154">
        <f t="shared" si="6"/>
        <v>0</v>
      </c>
      <c r="AV23" s="154" t="str">
        <f t="shared" si="7"/>
        <v/>
      </c>
      <c r="AW23" s="154">
        <f t="shared" si="8"/>
        <v>0</v>
      </c>
      <c r="AX23" s="154" t="str">
        <f t="shared" si="9"/>
        <v/>
      </c>
      <c r="AZ23" s="7"/>
      <c r="BA23" s="7"/>
      <c r="BB23" s="7"/>
      <c r="BC23" s="7"/>
      <c r="BD23" s="7"/>
      <c r="BE23" s="7"/>
    </row>
    <row r="24" spans="1:57" ht="16.5" x14ac:dyDescent="0.3">
      <c r="A24" s="3"/>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0"/>
        <v/>
      </c>
      <c r="AT24" s="7"/>
      <c r="AU24" s="154">
        <f t="shared" si="6"/>
        <v>0</v>
      </c>
      <c r="AV24" s="154" t="str">
        <f t="shared" si="7"/>
        <v/>
      </c>
      <c r="AW24" s="154">
        <f t="shared" si="8"/>
        <v>0</v>
      </c>
      <c r="AX24" s="154" t="str">
        <f t="shared" si="9"/>
        <v/>
      </c>
      <c r="AZ24" s="7"/>
      <c r="BA24" s="7"/>
      <c r="BB24" s="7"/>
      <c r="BC24" s="7"/>
      <c r="BD24" s="7"/>
      <c r="BE24" s="7"/>
    </row>
    <row r="25" spans="1:57" ht="16.5" x14ac:dyDescent="0.3">
      <c r="A25" s="3"/>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0"/>
        <v/>
      </c>
      <c r="AT25" s="7"/>
      <c r="AU25" s="154">
        <f t="shared" si="6"/>
        <v>0</v>
      </c>
      <c r="AV25" s="154" t="str">
        <f t="shared" si="7"/>
        <v/>
      </c>
      <c r="AW25" s="154">
        <f t="shared" si="8"/>
        <v>0</v>
      </c>
      <c r="AX25" s="154" t="str">
        <f t="shared" si="9"/>
        <v/>
      </c>
      <c r="AZ25" s="7"/>
      <c r="BA25" s="7"/>
      <c r="BB25" s="7"/>
      <c r="BC25" s="7"/>
      <c r="BD25" s="7"/>
      <c r="BE25" s="7"/>
    </row>
    <row r="26" spans="1:57" ht="16.5" x14ac:dyDescent="0.3">
      <c r="A26" s="3"/>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0"/>
        <v/>
      </c>
      <c r="AT26" s="7"/>
      <c r="AU26" s="154">
        <f t="shared" si="6"/>
        <v>0</v>
      </c>
      <c r="AV26" s="154" t="str">
        <f t="shared" si="7"/>
        <v/>
      </c>
      <c r="AW26" s="154">
        <f t="shared" si="8"/>
        <v>0</v>
      </c>
      <c r="AX26" s="154" t="str">
        <f t="shared" si="9"/>
        <v/>
      </c>
      <c r="AZ26" s="7"/>
      <c r="BA26" s="7"/>
      <c r="BB26" s="7"/>
      <c r="BC26" s="7"/>
      <c r="BD26" s="7"/>
      <c r="BE26" s="7"/>
    </row>
    <row r="27" spans="1:57" ht="16.5" x14ac:dyDescent="0.3">
      <c r="A27" s="3"/>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0"/>
        <v/>
      </c>
      <c r="AT27" s="7"/>
      <c r="AU27" s="154">
        <f t="shared" si="6"/>
        <v>0</v>
      </c>
      <c r="AV27" s="154" t="str">
        <f t="shared" si="7"/>
        <v/>
      </c>
      <c r="AW27" s="154">
        <f t="shared" si="8"/>
        <v>0</v>
      </c>
      <c r="AX27" s="154" t="str">
        <f t="shared" si="9"/>
        <v/>
      </c>
      <c r="AZ27" s="7"/>
      <c r="BA27" s="7"/>
      <c r="BB27" s="7"/>
      <c r="BC27" s="7"/>
      <c r="BD27" s="7"/>
      <c r="BE27" s="7"/>
    </row>
    <row r="28" spans="1:57" ht="16.5" x14ac:dyDescent="0.3">
      <c r="A28" s="3"/>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0"/>
        <v/>
      </c>
      <c r="AT28" s="7"/>
      <c r="AU28" s="154">
        <f t="shared" si="6"/>
        <v>0</v>
      </c>
      <c r="AV28" s="154" t="str">
        <f t="shared" si="7"/>
        <v/>
      </c>
      <c r="AW28" s="154">
        <f t="shared" si="8"/>
        <v>0</v>
      </c>
      <c r="AX28" s="154" t="str">
        <f t="shared" si="9"/>
        <v/>
      </c>
      <c r="AZ28" s="7"/>
      <c r="BA28" s="7"/>
      <c r="BB28" s="7"/>
      <c r="BC28" s="7"/>
      <c r="BD28" s="7"/>
      <c r="BE28" s="7"/>
    </row>
    <row r="29" spans="1:57" ht="16.5" x14ac:dyDescent="0.3">
      <c r="A29" s="3"/>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0"/>
        <v/>
      </c>
      <c r="AT29" s="7"/>
      <c r="AU29" s="154">
        <f t="shared" si="6"/>
        <v>0</v>
      </c>
      <c r="AV29" s="154" t="str">
        <f t="shared" si="7"/>
        <v/>
      </c>
      <c r="AW29" s="154">
        <f t="shared" si="8"/>
        <v>0</v>
      </c>
      <c r="AX29" s="154" t="str">
        <f t="shared" si="9"/>
        <v/>
      </c>
    </row>
    <row r="30" spans="1:57" ht="16.5" x14ac:dyDescent="0.3">
      <c r="A30" s="3"/>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0"/>
        <v/>
      </c>
      <c r="AT30" s="7"/>
      <c r="AU30" s="154">
        <f t="shared" si="6"/>
        <v>0</v>
      </c>
      <c r="AV30" s="154" t="str">
        <f t="shared" si="7"/>
        <v/>
      </c>
      <c r="AW30" s="154">
        <f t="shared" si="8"/>
        <v>0</v>
      </c>
      <c r="AX30" s="154" t="str">
        <f t="shared" si="9"/>
        <v/>
      </c>
    </row>
    <row r="31" spans="1:57" ht="16.5" x14ac:dyDescent="0.3">
      <c r="A31" s="3"/>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0"/>
        <v/>
      </c>
      <c r="AT31" s="7"/>
      <c r="AU31" s="154">
        <f t="shared" si="6"/>
        <v>0</v>
      </c>
      <c r="AV31" s="154" t="str">
        <f t="shared" si="7"/>
        <v/>
      </c>
      <c r="AW31" s="154">
        <f t="shared" si="8"/>
        <v>0</v>
      </c>
      <c r="AX31" s="154" t="str">
        <f t="shared" si="9"/>
        <v/>
      </c>
    </row>
    <row r="32" spans="1:57" ht="16.5" x14ac:dyDescent="0.3">
      <c r="A32" s="3"/>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0"/>
        <v/>
      </c>
      <c r="AT32" s="7"/>
      <c r="AU32" s="154">
        <f t="shared" si="6"/>
        <v>0</v>
      </c>
      <c r="AV32" s="154" t="str">
        <f t="shared" si="7"/>
        <v/>
      </c>
      <c r="AW32" s="154">
        <f t="shared" si="8"/>
        <v>0</v>
      </c>
      <c r="AX32" s="154" t="str">
        <f t="shared" si="9"/>
        <v/>
      </c>
    </row>
    <row r="33" spans="1:50" ht="16.5" x14ac:dyDescent="0.3">
      <c r="A33" s="3"/>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0"/>
        <v/>
      </c>
      <c r="AT33" s="7"/>
      <c r="AU33" s="154">
        <f t="shared" si="6"/>
        <v>0</v>
      </c>
      <c r="AV33" s="154" t="str">
        <f t="shared" si="7"/>
        <v/>
      </c>
      <c r="AW33" s="154">
        <f t="shared" si="8"/>
        <v>0</v>
      </c>
      <c r="AX33" s="154" t="str">
        <f t="shared" si="9"/>
        <v/>
      </c>
    </row>
    <row r="34" spans="1:50" ht="16.5" x14ac:dyDescent="0.3">
      <c r="A34" s="3"/>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0"/>
        <v/>
      </c>
      <c r="AT34" s="7"/>
      <c r="AU34" s="154">
        <f t="shared" si="6"/>
        <v>0</v>
      </c>
      <c r="AV34" s="154" t="str">
        <f t="shared" si="7"/>
        <v/>
      </c>
      <c r="AW34" s="154">
        <f t="shared" si="8"/>
        <v>0</v>
      </c>
      <c r="AX34" s="154" t="str">
        <f t="shared" si="9"/>
        <v/>
      </c>
    </row>
    <row r="35" spans="1:50" ht="16.5" x14ac:dyDescent="0.3">
      <c r="A35" s="3"/>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0"/>
        <v/>
      </c>
      <c r="AT35" s="7"/>
      <c r="AU35" s="154">
        <f t="shared" si="6"/>
        <v>0</v>
      </c>
      <c r="AV35" s="154" t="str">
        <f t="shared" si="7"/>
        <v/>
      </c>
      <c r="AW35" s="154">
        <f t="shared" si="8"/>
        <v>0</v>
      </c>
      <c r="AX35" s="154" t="str">
        <f t="shared" si="9"/>
        <v/>
      </c>
    </row>
    <row r="36" spans="1:50" ht="16.5" x14ac:dyDescent="0.3">
      <c r="A36" s="3"/>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0"/>
        <v/>
      </c>
      <c r="AT36" s="7"/>
      <c r="AU36" s="154">
        <f t="shared" si="6"/>
        <v>0</v>
      </c>
      <c r="AV36" s="154" t="str">
        <f t="shared" si="7"/>
        <v/>
      </c>
      <c r="AW36" s="154">
        <f t="shared" si="8"/>
        <v>0</v>
      </c>
      <c r="AX36" s="154" t="str">
        <f t="shared" si="9"/>
        <v/>
      </c>
    </row>
    <row r="37" spans="1:50" ht="16.5" x14ac:dyDescent="0.3">
      <c r="A37" s="3"/>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0"/>
        <v/>
      </c>
      <c r="AT37" s="7"/>
      <c r="AU37" s="154">
        <f t="shared" si="6"/>
        <v>0</v>
      </c>
      <c r="AV37" s="154" t="str">
        <f t="shared" si="7"/>
        <v/>
      </c>
      <c r="AW37" s="154">
        <f t="shared" si="8"/>
        <v>0</v>
      </c>
      <c r="AX37" s="154" t="str">
        <f t="shared" si="9"/>
        <v/>
      </c>
    </row>
    <row r="38" spans="1:50" ht="16.5" x14ac:dyDescent="0.3">
      <c r="A38" s="3"/>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0"/>
        <v/>
      </c>
      <c r="AT38" s="7"/>
      <c r="AU38" s="154">
        <f t="shared" si="6"/>
        <v>0</v>
      </c>
      <c r="AV38" s="154" t="str">
        <f t="shared" si="7"/>
        <v/>
      </c>
      <c r="AW38" s="154">
        <f t="shared" si="8"/>
        <v>0</v>
      </c>
      <c r="AX38" s="154" t="str">
        <f t="shared" si="9"/>
        <v/>
      </c>
    </row>
    <row r="39" spans="1:50" ht="16.5" x14ac:dyDescent="0.3">
      <c r="A39" s="3"/>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0"/>
        <v/>
      </c>
      <c r="AT39" s="7"/>
      <c r="AU39" s="154">
        <f t="shared" si="6"/>
        <v>0</v>
      </c>
      <c r="AV39" s="154" t="str">
        <f t="shared" si="7"/>
        <v/>
      </c>
      <c r="AW39" s="154">
        <f t="shared" si="8"/>
        <v>0</v>
      </c>
      <c r="AX39" s="154" t="str">
        <f t="shared" si="9"/>
        <v/>
      </c>
    </row>
    <row r="40" spans="1:50" ht="16.5" x14ac:dyDescent="0.3">
      <c r="A40" s="3"/>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0"/>
        <v/>
      </c>
      <c r="AT40" s="7"/>
      <c r="AU40" s="154">
        <f t="shared" si="6"/>
        <v>0</v>
      </c>
      <c r="AV40" s="154" t="str">
        <f t="shared" si="7"/>
        <v/>
      </c>
      <c r="AW40" s="154">
        <f t="shared" si="8"/>
        <v>0</v>
      </c>
      <c r="AX40" s="154" t="str">
        <f t="shared" si="9"/>
        <v/>
      </c>
    </row>
    <row r="41" spans="1:50" ht="16.5" x14ac:dyDescent="0.3">
      <c r="A41" s="3"/>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0"/>
        <v/>
      </c>
      <c r="AT41" s="7"/>
      <c r="AU41" s="154">
        <f t="shared" si="6"/>
        <v>0</v>
      </c>
      <c r="AV41" s="154" t="str">
        <f t="shared" si="7"/>
        <v/>
      </c>
      <c r="AW41" s="154">
        <f t="shared" si="8"/>
        <v>0</v>
      </c>
      <c r="AX41" s="154" t="str">
        <f t="shared" si="9"/>
        <v/>
      </c>
    </row>
    <row r="42" spans="1:50" ht="16.5" x14ac:dyDescent="0.3">
      <c r="A42" s="3"/>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0"/>
        <v/>
      </c>
      <c r="AT42" s="7"/>
      <c r="AU42" s="154">
        <f t="shared" si="6"/>
        <v>0</v>
      </c>
      <c r="AV42" s="154" t="str">
        <f t="shared" si="7"/>
        <v/>
      </c>
      <c r="AW42" s="154">
        <f t="shared" si="8"/>
        <v>0</v>
      </c>
      <c r="AX42" s="154" t="str">
        <f t="shared" si="9"/>
        <v/>
      </c>
    </row>
    <row r="43" spans="1:50" ht="16.5" x14ac:dyDescent="0.3">
      <c r="A43" s="3"/>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0"/>
        <v/>
      </c>
      <c r="AT43" s="7"/>
      <c r="AU43" s="154">
        <f t="shared" si="6"/>
        <v>0</v>
      </c>
      <c r="AV43" s="154" t="str">
        <f t="shared" si="7"/>
        <v/>
      </c>
      <c r="AW43" s="154">
        <f t="shared" si="8"/>
        <v>0</v>
      </c>
      <c r="AX43" s="154" t="str">
        <f t="shared" si="9"/>
        <v/>
      </c>
    </row>
    <row r="44" spans="1:50" ht="16.5" x14ac:dyDescent="0.3">
      <c r="A44" s="3"/>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0"/>
        <v/>
      </c>
      <c r="AT44" s="7"/>
      <c r="AU44" s="154">
        <f t="shared" si="6"/>
        <v>0</v>
      </c>
      <c r="AV44" s="154" t="str">
        <f t="shared" si="7"/>
        <v/>
      </c>
      <c r="AW44" s="154">
        <f t="shared" si="8"/>
        <v>0</v>
      </c>
      <c r="AX44" s="154" t="str">
        <f t="shared" si="9"/>
        <v/>
      </c>
    </row>
    <row r="45" spans="1:50" ht="16.5" x14ac:dyDescent="0.3">
      <c r="A45" s="3"/>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0"/>
        <v/>
      </c>
      <c r="AT45" s="7"/>
      <c r="AU45" s="154">
        <f t="shared" si="6"/>
        <v>0</v>
      </c>
      <c r="AV45" s="154" t="str">
        <f t="shared" si="7"/>
        <v/>
      </c>
      <c r="AW45" s="154">
        <f t="shared" si="8"/>
        <v>0</v>
      </c>
      <c r="AX45" s="154" t="str">
        <f t="shared" si="9"/>
        <v/>
      </c>
    </row>
    <row r="46" spans="1:50" ht="16.5" x14ac:dyDescent="0.3">
      <c r="A46" s="3"/>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0"/>
        <v/>
      </c>
      <c r="AT46" s="7"/>
      <c r="AU46" s="154">
        <f t="shared" si="6"/>
        <v>0</v>
      </c>
      <c r="AV46" s="154" t="str">
        <f t="shared" si="7"/>
        <v/>
      </c>
      <c r="AW46" s="154">
        <f t="shared" si="8"/>
        <v>0</v>
      </c>
      <c r="AX46" s="154" t="str">
        <f t="shared" si="9"/>
        <v/>
      </c>
    </row>
    <row r="47" spans="1:50" ht="16.5" x14ac:dyDescent="0.3">
      <c r="A47" s="3"/>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0"/>
        <v/>
      </c>
      <c r="AT47" s="7"/>
      <c r="AU47" s="154">
        <f t="shared" si="6"/>
        <v>0</v>
      </c>
      <c r="AV47" s="154" t="str">
        <f t="shared" si="7"/>
        <v/>
      </c>
      <c r="AW47" s="154">
        <f t="shared" si="8"/>
        <v>0</v>
      </c>
      <c r="AX47" s="154" t="str">
        <f t="shared" si="9"/>
        <v/>
      </c>
    </row>
    <row r="48" spans="1:50" ht="16.5" x14ac:dyDescent="0.3">
      <c r="A48" s="3"/>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1">IFERROR(AVERAGE(E48,O48,Y48),"")</f>
        <v/>
      </c>
      <c r="AJ48" s="268" t="str">
        <f t="shared" si="11"/>
        <v/>
      </c>
      <c r="AK48" s="268" t="str">
        <f t="shared" si="11"/>
        <v/>
      </c>
      <c r="AL48" s="268" t="str">
        <f t="shared" si="11"/>
        <v/>
      </c>
      <c r="AM48" s="268" t="str">
        <f t="shared" si="11"/>
        <v/>
      </c>
      <c r="AN48" s="268" t="str">
        <f t="shared" si="11"/>
        <v/>
      </c>
      <c r="AO48" s="268" t="str">
        <f t="shared" si="11"/>
        <v/>
      </c>
      <c r="AP48" s="268" t="str">
        <f t="shared" si="11"/>
        <v/>
      </c>
      <c r="AQ48" s="268" t="str">
        <f t="shared" si="11"/>
        <v/>
      </c>
      <c r="AR48" s="269" t="str">
        <f t="shared" si="11"/>
        <v/>
      </c>
      <c r="AS48" s="261" t="str">
        <f t="shared" si="10"/>
        <v/>
      </c>
      <c r="AT48" s="7"/>
      <c r="AU48" s="154">
        <f t="shared" si="6"/>
        <v>0</v>
      </c>
      <c r="AV48" s="154" t="str">
        <f t="shared" si="7"/>
        <v/>
      </c>
      <c r="AW48" s="154">
        <f t="shared" si="8"/>
        <v>0</v>
      </c>
      <c r="AX48" s="154" t="str">
        <f t="shared" si="9"/>
        <v/>
      </c>
    </row>
    <row r="49" spans="1:57" ht="16.5" x14ac:dyDescent="0.3">
      <c r="A49" s="3"/>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1"/>
        <v/>
      </c>
      <c r="AJ49" s="268" t="str">
        <f t="shared" si="11"/>
        <v/>
      </c>
      <c r="AK49" s="268" t="str">
        <f t="shared" si="11"/>
        <v/>
      </c>
      <c r="AL49" s="268" t="str">
        <f t="shared" si="11"/>
        <v/>
      </c>
      <c r="AM49" s="268" t="str">
        <f t="shared" si="11"/>
        <v/>
      </c>
      <c r="AN49" s="268" t="str">
        <f t="shared" si="11"/>
        <v/>
      </c>
      <c r="AO49" s="268" t="str">
        <f t="shared" si="11"/>
        <v/>
      </c>
      <c r="AP49" s="268" t="str">
        <f t="shared" si="11"/>
        <v/>
      </c>
      <c r="AQ49" s="268" t="str">
        <f t="shared" si="11"/>
        <v/>
      </c>
      <c r="AR49" s="269" t="str">
        <f t="shared" si="11"/>
        <v/>
      </c>
      <c r="AS49" s="261" t="str">
        <f t="shared" si="10"/>
        <v/>
      </c>
      <c r="AT49" s="7"/>
      <c r="AU49" s="154">
        <f t="shared" si="6"/>
        <v>0</v>
      </c>
      <c r="AV49" s="154" t="str">
        <f t="shared" si="7"/>
        <v/>
      </c>
      <c r="AW49" s="154">
        <f t="shared" si="8"/>
        <v>0</v>
      </c>
      <c r="AX49" s="154" t="str">
        <f t="shared" si="9"/>
        <v/>
      </c>
    </row>
    <row r="50" spans="1:57" ht="16.5" x14ac:dyDescent="0.3">
      <c r="A50" s="3"/>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1"/>
        <v/>
      </c>
      <c r="AJ50" s="268" t="str">
        <f t="shared" si="11"/>
        <v/>
      </c>
      <c r="AK50" s="268" t="str">
        <f t="shared" si="11"/>
        <v/>
      </c>
      <c r="AL50" s="268" t="str">
        <f t="shared" si="11"/>
        <v/>
      </c>
      <c r="AM50" s="268" t="str">
        <f t="shared" si="11"/>
        <v/>
      </c>
      <c r="AN50" s="268" t="str">
        <f t="shared" si="11"/>
        <v/>
      </c>
      <c r="AO50" s="268" t="str">
        <f t="shared" si="11"/>
        <v/>
      </c>
      <c r="AP50" s="268" t="str">
        <f t="shared" si="11"/>
        <v/>
      </c>
      <c r="AQ50" s="268" t="str">
        <f t="shared" si="11"/>
        <v/>
      </c>
      <c r="AR50" s="269" t="str">
        <f t="shared" si="11"/>
        <v/>
      </c>
      <c r="AS50" s="261" t="str">
        <f t="shared" si="10"/>
        <v/>
      </c>
      <c r="AT50" s="7"/>
      <c r="AU50" s="154">
        <f t="shared" si="6"/>
        <v>0</v>
      </c>
      <c r="AV50" s="154" t="str">
        <f t="shared" si="7"/>
        <v/>
      </c>
      <c r="AW50" s="154">
        <f t="shared" si="8"/>
        <v>0</v>
      </c>
      <c r="AX50" s="154" t="str">
        <f t="shared" si="9"/>
        <v/>
      </c>
    </row>
    <row r="51" spans="1:57" ht="16.5" x14ac:dyDescent="0.3">
      <c r="A51" s="3"/>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1"/>
        <v/>
      </c>
      <c r="AJ51" s="268" t="str">
        <f t="shared" si="11"/>
        <v/>
      </c>
      <c r="AK51" s="268" t="str">
        <f t="shared" si="11"/>
        <v/>
      </c>
      <c r="AL51" s="268" t="str">
        <f t="shared" si="11"/>
        <v/>
      </c>
      <c r="AM51" s="268" t="str">
        <f t="shared" si="11"/>
        <v/>
      </c>
      <c r="AN51" s="268" t="str">
        <f t="shared" si="11"/>
        <v/>
      </c>
      <c r="AO51" s="268" t="str">
        <f t="shared" si="11"/>
        <v/>
      </c>
      <c r="AP51" s="268" t="str">
        <f t="shared" si="11"/>
        <v/>
      </c>
      <c r="AQ51" s="268" t="str">
        <f t="shared" si="11"/>
        <v/>
      </c>
      <c r="AR51" s="269" t="str">
        <f t="shared" si="11"/>
        <v/>
      </c>
      <c r="AS51" s="261" t="str">
        <f t="shared" si="10"/>
        <v/>
      </c>
      <c r="AT51" s="7"/>
      <c r="AU51" s="154">
        <f t="shared" si="6"/>
        <v>0</v>
      </c>
      <c r="AV51" s="154" t="str">
        <f t="shared" si="7"/>
        <v/>
      </c>
      <c r="AW51" s="154">
        <f t="shared" si="8"/>
        <v>0</v>
      </c>
      <c r="AX51" s="154" t="str">
        <f t="shared" si="9"/>
        <v/>
      </c>
    </row>
    <row r="52" spans="1:57" ht="16.5" x14ac:dyDescent="0.3">
      <c r="A52" s="3"/>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1"/>
        <v/>
      </c>
      <c r="AJ52" s="268" t="str">
        <f t="shared" si="11"/>
        <v/>
      </c>
      <c r="AK52" s="268" t="str">
        <f t="shared" si="11"/>
        <v/>
      </c>
      <c r="AL52" s="268" t="str">
        <f t="shared" si="11"/>
        <v/>
      </c>
      <c r="AM52" s="268" t="str">
        <f t="shared" si="11"/>
        <v/>
      </c>
      <c r="AN52" s="268" t="str">
        <f t="shared" si="11"/>
        <v/>
      </c>
      <c r="AO52" s="268" t="str">
        <f t="shared" si="11"/>
        <v/>
      </c>
      <c r="AP52" s="268" t="str">
        <f t="shared" si="11"/>
        <v/>
      </c>
      <c r="AQ52" s="268" t="str">
        <f t="shared" si="11"/>
        <v/>
      </c>
      <c r="AR52" s="269" t="str">
        <f t="shared" si="11"/>
        <v/>
      </c>
      <c r="AS52" s="261" t="str">
        <f t="shared" si="10"/>
        <v/>
      </c>
      <c r="AT52" s="7"/>
      <c r="AU52" s="154">
        <f t="shared" si="6"/>
        <v>0</v>
      </c>
      <c r="AV52" s="154" t="str">
        <f t="shared" si="7"/>
        <v/>
      </c>
      <c r="AW52" s="154">
        <f t="shared" si="8"/>
        <v>0</v>
      </c>
      <c r="AX52" s="154" t="str">
        <f t="shared" si="9"/>
        <v/>
      </c>
    </row>
    <row r="53" spans="1:57" ht="16.5" x14ac:dyDescent="0.3">
      <c r="A53" s="3"/>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1"/>
        <v/>
      </c>
      <c r="AJ53" s="268" t="str">
        <f t="shared" si="11"/>
        <v/>
      </c>
      <c r="AK53" s="268" t="str">
        <f t="shared" si="11"/>
        <v/>
      </c>
      <c r="AL53" s="268" t="str">
        <f t="shared" si="11"/>
        <v/>
      </c>
      <c r="AM53" s="268" t="str">
        <f t="shared" si="11"/>
        <v/>
      </c>
      <c r="AN53" s="268" t="str">
        <f t="shared" si="11"/>
        <v/>
      </c>
      <c r="AO53" s="268" t="str">
        <f t="shared" si="11"/>
        <v/>
      </c>
      <c r="AP53" s="268" t="str">
        <f t="shared" si="11"/>
        <v/>
      </c>
      <c r="AQ53" s="268" t="str">
        <f t="shared" si="11"/>
        <v/>
      </c>
      <c r="AR53" s="269" t="str">
        <f t="shared" si="11"/>
        <v/>
      </c>
      <c r="AS53" s="261" t="str">
        <f t="shared" si="10"/>
        <v/>
      </c>
      <c r="AT53" s="7"/>
      <c r="AU53" s="154">
        <f t="shared" si="6"/>
        <v>0</v>
      </c>
      <c r="AV53" s="154" t="str">
        <f t="shared" si="7"/>
        <v/>
      </c>
      <c r="AW53" s="154">
        <f t="shared" si="8"/>
        <v>0</v>
      </c>
      <c r="AX53" s="154" t="str">
        <f t="shared" si="9"/>
        <v/>
      </c>
    </row>
    <row r="54" spans="1:57" ht="16.5" x14ac:dyDescent="0.3">
      <c r="A54" s="3"/>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1"/>
        <v/>
      </c>
      <c r="AJ54" s="268" t="str">
        <f t="shared" si="11"/>
        <v/>
      </c>
      <c r="AK54" s="268" t="str">
        <f t="shared" si="11"/>
        <v/>
      </c>
      <c r="AL54" s="268" t="str">
        <f t="shared" si="11"/>
        <v/>
      </c>
      <c r="AM54" s="268" t="str">
        <f t="shared" si="11"/>
        <v/>
      </c>
      <c r="AN54" s="268" t="str">
        <f t="shared" si="11"/>
        <v/>
      </c>
      <c r="AO54" s="268" t="str">
        <f t="shared" si="11"/>
        <v/>
      </c>
      <c r="AP54" s="268" t="str">
        <f t="shared" si="11"/>
        <v/>
      </c>
      <c r="AQ54" s="268" t="str">
        <f t="shared" si="11"/>
        <v/>
      </c>
      <c r="AR54" s="269" t="str">
        <f t="shared" si="11"/>
        <v/>
      </c>
      <c r="AS54" s="261" t="str">
        <f t="shared" si="10"/>
        <v/>
      </c>
      <c r="AT54" s="7"/>
      <c r="AU54" s="154">
        <f t="shared" si="6"/>
        <v>0</v>
      </c>
      <c r="AV54" s="154" t="str">
        <f t="shared" si="7"/>
        <v/>
      </c>
      <c r="AW54" s="154">
        <f t="shared" si="8"/>
        <v>0</v>
      </c>
      <c r="AX54" s="154" t="str">
        <f t="shared" si="9"/>
        <v/>
      </c>
    </row>
    <row r="55" spans="1:57" ht="16.5" x14ac:dyDescent="0.3">
      <c r="A55" s="3"/>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1"/>
        <v/>
      </c>
      <c r="AJ55" s="268" t="str">
        <f t="shared" si="11"/>
        <v/>
      </c>
      <c r="AK55" s="268" t="str">
        <f t="shared" si="11"/>
        <v/>
      </c>
      <c r="AL55" s="268" t="str">
        <f t="shared" si="11"/>
        <v/>
      </c>
      <c r="AM55" s="268" t="str">
        <f t="shared" si="11"/>
        <v/>
      </c>
      <c r="AN55" s="268" t="str">
        <f t="shared" si="11"/>
        <v/>
      </c>
      <c r="AO55" s="268" t="str">
        <f t="shared" si="11"/>
        <v/>
      </c>
      <c r="AP55" s="268" t="str">
        <f t="shared" si="11"/>
        <v/>
      </c>
      <c r="AQ55" s="268" t="str">
        <f t="shared" si="11"/>
        <v/>
      </c>
      <c r="AR55" s="269" t="str">
        <f t="shared" si="11"/>
        <v/>
      </c>
      <c r="AS55" s="261" t="str">
        <f t="shared" si="10"/>
        <v/>
      </c>
      <c r="AT55" s="7"/>
      <c r="AU55" s="154">
        <f t="shared" si="6"/>
        <v>0</v>
      </c>
      <c r="AV55" s="154" t="str">
        <f t="shared" si="7"/>
        <v/>
      </c>
      <c r="AW55" s="154">
        <f t="shared" si="8"/>
        <v>0</v>
      </c>
      <c r="AX55" s="154" t="str">
        <f t="shared" si="9"/>
        <v/>
      </c>
    </row>
    <row r="56" spans="1:57" ht="16.5" x14ac:dyDescent="0.3">
      <c r="A56" s="3"/>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1"/>
        <v/>
      </c>
      <c r="AJ56" s="268" t="str">
        <f t="shared" si="11"/>
        <v/>
      </c>
      <c r="AK56" s="268" t="str">
        <f t="shared" si="11"/>
        <v/>
      </c>
      <c r="AL56" s="268" t="str">
        <f t="shared" si="11"/>
        <v/>
      </c>
      <c r="AM56" s="268" t="str">
        <f t="shared" si="11"/>
        <v/>
      </c>
      <c r="AN56" s="268" t="str">
        <f t="shared" si="11"/>
        <v/>
      </c>
      <c r="AO56" s="268" t="str">
        <f t="shared" si="11"/>
        <v/>
      </c>
      <c r="AP56" s="268" t="str">
        <f t="shared" si="11"/>
        <v/>
      </c>
      <c r="AQ56" s="268" t="str">
        <f t="shared" si="11"/>
        <v/>
      </c>
      <c r="AR56" s="269" t="str">
        <f t="shared" si="11"/>
        <v/>
      </c>
      <c r="AS56" s="261" t="str">
        <f t="shared" si="10"/>
        <v/>
      </c>
      <c r="AT56" s="7"/>
      <c r="AU56" s="154">
        <f t="shared" si="6"/>
        <v>0</v>
      </c>
      <c r="AV56" s="154" t="str">
        <f t="shared" si="7"/>
        <v/>
      </c>
      <c r="AW56" s="154">
        <f t="shared" si="8"/>
        <v>0</v>
      </c>
      <c r="AX56" s="154" t="str">
        <f t="shared" si="9"/>
        <v/>
      </c>
    </row>
    <row r="57" spans="1:57" ht="17.25" thickBot="1" x14ac:dyDescent="0.35">
      <c r="A57" s="3"/>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1"/>
        <v/>
      </c>
      <c r="AJ57" s="271" t="str">
        <f t="shared" si="11"/>
        <v/>
      </c>
      <c r="AK57" s="271" t="str">
        <f t="shared" si="11"/>
        <v/>
      </c>
      <c r="AL57" s="271" t="str">
        <f t="shared" si="11"/>
        <v/>
      </c>
      <c r="AM57" s="271" t="str">
        <f t="shared" si="11"/>
        <v/>
      </c>
      <c r="AN57" s="271" t="str">
        <f t="shared" si="11"/>
        <v/>
      </c>
      <c r="AO57" s="271" t="str">
        <f t="shared" si="11"/>
        <v/>
      </c>
      <c r="AP57" s="271" t="str">
        <f t="shared" si="11"/>
        <v/>
      </c>
      <c r="AQ57" s="271" t="str">
        <f t="shared" si="11"/>
        <v/>
      </c>
      <c r="AR57" s="272" t="str">
        <f t="shared" si="11"/>
        <v/>
      </c>
      <c r="AS57" s="261" t="str">
        <f t="shared" si="10"/>
        <v/>
      </c>
      <c r="AT57" s="7"/>
      <c r="AU57" s="154">
        <f t="shared" si="6"/>
        <v>0</v>
      </c>
      <c r="AV57" s="154" t="str">
        <f t="shared" si="7"/>
        <v/>
      </c>
      <c r="AW57" s="154">
        <f t="shared" si="8"/>
        <v>0</v>
      </c>
      <c r="AX57" s="154" t="str">
        <f t="shared" si="9"/>
        <v/>
      </c>
    </row>
    <row r="58" spans="1:57" ht="17.25" thickBot="1" x14ac:dyDescent="0.35">
      <c r="A58" s="3"/>
      <c r="B58" s="7"/>
      <c r="C58" s="472" t="s">
        <v>622</v>
      </c>
      <c r="D58" s="473"/>
      <c r="E58" s="157">
        <f>IFERROR(AVERAGE(E8:E57),0)</f>
        <v>0</v>
      </c>
      <c r="F58" s="157">
        <f>IFERROR(AVERAGE(F9:F57),0)</f>
        <v>0</v>
      </c>
      <c r="G58" s="157">
        <f>IFERROR(AVERAGE(G9:G57),0)</f>
        <v>0</v>
      </c>
      <c r="H58" s="157">
        <f t="shared" ref="H58:AS58" si="12">IFERROR(AVERAGE(H8:H57),0)</f>
        <v>0</v>
      </c>
      <c r="I58" s="157">
        <f t="shared" si="12"/>
        <v>0</v>
      </c>
      <c r="J58" s="157">
        <f t="shared" si="12"/>
        <v>0</v>
      </c>
      <c r="K58" s="157">
        <f t="shared" si="12"/>
        <v>0</v>
      </c>
      <c r="L58" s="157">
        <f t="shared" si="12"/>
        <v>0</v>
      </c>
      <c r="M58" s="157">
        <f t="shared" si="12"/>
        <v>0</v>
      </c>
      <c r="N58" s="158">
        <f t="shared" si="12"/>
        <v>0</v>
      </c>
      <c r="O58" s="159">
        <f t="shared" si="12"/>
        <v>0</v>
      </c>
      <c r="P58" s="157">
        <f t="shared" si="12"/>
        <v>0</v>
      </c>
      <c r="Q58" s="157">
        <f t="shared" si="12"/>
        <v>0</v>
      </c>
      <c r="R58" s="157">
        <f t="shared" si="12"/>
        <v>0</v>
      </c>
      <c r="S58" s="157">
        <f t="shared" si="12"/>
        <v>0</v>
      </c>
      <c r="T58" s="157">
        <f t="shared" si="12"/>
        <v>0</v>
      </c>
      <c r="U58" s="157">
        <f t="shared" si="12"/>
        <v>0</v>
      </c>
      <c r="V58" s="157">
        <f t="shared" si="12"/>
        <v>0</v>
      </c>
      <c r="W58" s="157">
        <f t="shared" si="12"/>
        <v>0</v>
      </c>
      <c r="X58" s="157">
        <f t="shared" si="12"/>
        <v>0</v>
      </c>
      <c r="Y58" s="160">
        <f t="shared" si="12"/>
        <v>0</v>
      </c>
      <c r="Z58" s="157">
        <f t="shared" si="12"/>
        <v>0</v>
      </c>
      <c r="AA58" s="157">
        <f t="shared" si="12"/>
        <v>0</v>
      </c>
      <c r="AB58" s="157">
        <f t="shared" si="12"/>
        <v>0</v>
      </c>
      <c r="AC58" s="157">
        <f t="shared" si="12"/>
        <v>0</v>
      </c>
      <c r="AD58" s="157">
        <f t="shared" si="12"/>
        <v>0</v>
      </c>
      <c r="AE58" s="157">
        <f t="shared" si="12"/>
        <v>0</v>
      </c>
      <c r="AF58" s="157">
        <f t="shared" si="12"/>
        <v>0</v>
      </c>
      <c r="AG58" s="157">
        <f t="shared" si="12"/>
        <v>0</v>
      </c>
      <c r="AH58" s="157">
        <f t="shared" si="12"/>
        <v>0</v>
      </c>
      <c r="AI58" s="157">
        <f t="shared" si="12"/>
        <v>0</v>
      </c>
      <c r="AJ58" s="157">
        <f t="shared" si="12"/>
        <v>0</v>
      </c>
      <c r="AK58" s="157">
        <f t="shared" si="12"/>
        <v>0</v>
      </c>
      <c r="AL58" s="157">
        <f t="shared" si="12"/>
        <v>0</v>
      </c>
      <c r="AM58" s="157">
        <f t="shared" si="12"/>
        <v>0</v>
      </c>
      <c r="AN58" s="157">
        <f t="shared" si="12"/>
        <v>0</v>
      </c>
      <c r="AO58" s="157">
        <f t="shared" si="12"/>
        <v>0</v>
      </c>
      <c r="AP58" s="157">
        <f t="shared" si="12"/>
        <v>0</v>
      </c>
      <c r="AQ58" s="157">
        <f t="shared" si="12"/>
        <v>0</v>
      </c>
      <c r="AR58" s="157">
        <f t="shared" si="12"/>
        <v>0</v>
      </c>
      <c r="AS58" s="157">
        <f t="shared" si="12"/>
        <v>0</v>
      </c>
      <c r="AT58" s="7"/>
      <c r="AU58" s="7"/>
      <c r="AV58" s="7"/>
      <c r="AW58" s="7"/>
      <c r="AX58" s="7"/>
      <c r="AY58" s="7"/>
      <c r="AZ58" s="7"/>
      <c r="BA58" s="7"/>
      <c r="BB58" s="7"/>
      <c r="BC58" s="7"/>
      <c r="BD58" s="7"/>
      <c r="BE58" s="7"/>
    </row>
    <row r="59" spans="1:57" x14ac:dyDescent="0.25">
      <c r="A59" s="3"/>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c r="BB59" s="7"/>
      <c r="BC59" s="7"/>
      <c r="BD59" s="7"/>
      <c r="BE59" s="7"/>
    </row>
    <row r="60" spans="1:57" x14ac:dyDescent="0.25">
      <c r="A60" s="3"/>
      <c r="B60" s="7"/>
      <c r="C60" s="7"/>
      <c r="D60" s="161">
        <f>HOME!E20</f>
        <v>9</v>
      </c>
      <c r="E60" s="7">
        <f>E7</f>
        <v>0</v>
      </c>
      <c r="F60" s="7">
        <f t="shared" ref="F60:N60" si="13">F7</f>
        <v>0</v>
      </c>
      <c r="G60" s="7">
        <f t="shared" si="13"/>
        <v>0</v>
      </c>
      <c r="H60" s="7">
        <f t="shared" si="13"/>
        <v>0</v>
      </c>
      <c r="I60" s="7">
        <f t="shared" si="13"/>
        <v>0</v>
      </c>
      <c r="J60" s="7">
        <f t="shared" si="13"/>
        <v>0</v>
      </c>
      <c r="K60" s="7">
        <f t="shared" si="13"/>
        <v>0</v>
      </c>
      <c r="L60" s="7">
        <f t="shared" si="13"/>
        <v>0</v>
      </c>
      <c r="M60" s="7">
        <f t="shared" si="13"/>
        <v>0</v>
      </c>
      <c r="N60" s="7">
        <f t="shared" si="13"/>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c r="AU60" s="7"/>
      <c r="AV60" s="7"/>
      <c r="AW60" s="7"/>
      <c r="AX60" s="7"/>
      <c r="AY60" s="7"/>
      <c r="AZ60" s="7"/>
      <c r="BA60" s="7"/>
      <c r="BB60" s="7"/>
      <c r="BC60" s="7"/>
      <c r="BD60" s="7"/>
      <c r="BE60" s="7"/>
    </row>
    <row r="61" spans="1:57" x14ac:dyDescent="0.25">
      <c r="A61" s="3"/>
      <c r="B61" s="7"/>
      <c r="C61" s="77">
        <f>ATP!$P$6</f>
        <v>0</v>
      </c>
      <c r="D61" s="77">
        <f>ATP!$P$6</f>
        <v>0</v>
      </c>
      <c r="E61" s="77">
        <f>ATP!$P$6</f>
        <v>0</v>
      </c>
      <c r="F61" s="77">
        <f>ATP!$P$6</f>
        <v>0</v>
      </c>
      <c r="G61" s="77">
        <f>ATP!$P$6</f>
        <v>0</v>
      </c>
      <c r="H61" s="77">
        <f>ATP!$P$6</f>
        <v>0</v>
      </c>
      <c r="I61" s="77">
        <f>ATP!$P$6</f>
        <v>0</v>
      </c>
      <c r="J61" s="77">
        <f>ATP!$P$6</f>
        <v>0</v>
      </c>
      <c r="K61" s="77">
        <f>ATP!$P$6</f>
        <v>0</v>
      </c>
      <c r="L61" s="77">
        <f>ATP!$P$6</f>
        <v>0</v>
      </c>
      <c r="M61" s="77">
        <f>ATP!$P$6</f>
        <v>0</v>
      </c>
      <c r="N61" s="77">
        <f>ATP!$P$6</f>
        <v>0</v>
      </c>
      <c r="O61" s="77">
        <f>ATP!$P$6</f>
        <v>0</v>
      </c>
      <c r="P61" s="77">
        <f>ATP!$P$6</f>
        <v>0</v>
      </c>
      <c r="Q61" s="77">
        <f>ATP!$P$6</f>
        <v>0</v>
      </c>
      <c r="R61" s="77">
        <f>ATP!$P$6</f>
        <v>0</v>
      </c>
      <c r="S61" s="77">
        <f>ATP!$P$6</f>
        <v>0</v>
      </c>
      <c r="T61" s="77">
        <f>ATP!$P$6</f>
        <v>0</v>
      </c>
      <c r="U61" s="77">
        <f>ATP!$P$6</f>
        <v>0</v>
      </c>
      <c r="V61" s="77">
        <f>ATP!$P$6</f>
        <v>0</v>
      </c>
      <c r="W61" s="77">
        <f>ATP!$P$6</f>
        <v>0</v>
      </c>
      <c r="X61" s="77">
        <f>ATP!$P$6</f>
        <v>0</v>
      </c>
      <c r="Y61" s="77">
        <f>ATP!$P$6</f>
        <v>0</v>
      </c>
      <c r="Z61" s="77">
        <f>ATP!$P$6</f>
        <v>0</v>
      </c>
      <c r="AA61" s="77">
        <f>ATP!$P$6</f>
        <v>0</v>
      </c>
      <c r="AB61" s="77">
        <f>ATP!$P$6</f>
        <v>0</v>
      </c>
      <c r="AC61" s="77">
        <f>ATP!$P$6</f>
        <v>0</v>
      </c>
      <c r="AD61" s="77">
        <f>ATP!$P$6</f>
        <v>0</v>
      </c>
      <c r="AE61" s="77">
        <f>ATP!$P$6</f>
        <v>0</v>
      </c>
      <c r="AF61" s="77">
        <f>ATP!$P$6</f>
        <v>0</v>
      </c>
      <c r="AG61" s="77">
        <f>ATP!$P$6</f>
        <v>0</v>
      </c>
      <c r="AH61" s="77">
        <f>ATP!$P$6</f>
        <v>0</v>
      </c>
      <c r="AI61" s="7"/>
      <c r="AJ61" s="7"/>
      <c r="AK61" s="7"/>
      <c r="AL61" s="7"/>
      <c r="AM61" s="7"/>
      <c r="AN61" s="7"/>
      <c r="AO61" s="7"/>
      <c r="AP61" s="7"/>
      <c r="AQ61" s="7"/>
      <c r="AR61" s="7"/>
      <c r="AS61" s="77">
        <f>ATP!$P$6</f>
        <v>0</v>
      </c>
      <c r="AT61" s="7"/>
      <c r="AU61" s="7"/>
      <c r="AV61" s="7"/>
      <c r="AW61" s="7"/>
      <c r="AX61" s="7"/>
      <c r="AY61" s="7"/>
      <c r="AZ61" s="7"/>
      <c r="BA61" s="7"/>
      <c r="BB61" s="7"/>
      <c r="BC61" s="7"/>
      <c r="BD61" s="7"/>
      <c r="BE61" s="7"/>
    </row>
    <row r="62" spans="1:57" x14ac:dyDescent="0.25">
      <c r="A62" s="3"/>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4">
        <v>33</v>
      </c>
      <c r="AJ62" s="4">
        <v>34</v>
      </c>
      <c r="AK62" s="4">
        <v>35</v>
      </c>
      <c r="AL62" s="4">
        <v>36</v>
      </c>
      <c r="AM62" s="4">
        <v>37</v>
      </c>
      <c r="AN62" s="4">
        <v>38</v>
      </c>
      <c r="AO62" s="4">
        <v>39</v>
      </c>
      <c r="AP62" s="4">
        <v>40</v>
      </c>
      <c r="AQ62" s="4">
        <v>41</v>
      </c>
      <c r="AR62" s="4">
        <v>42</v>
      </c>
      <c r="AS62" s="7"/>
      <c r="AT62" s="7"/>
      <c r="AU62" s="7"/>
      <c r="AV62" s="7"/>
      <c r="AW62" s="7"/>
      <c r="AX62" s="7"/>
      <c r="AY62" s="7"/>
      <c r="AZ62" s="7"/>
      <c r="BA62" s="7"/>
      <c r="BB62" s="7"/>
      <c r="BC62" s="7"/>
      <c r="BD62" s="7"/>
      <c r="BE62" s="7"/>
    </row>
  </sheetData>
  <sheetProtection algorithmName="SHA-512" hashValue="nj40iHKsIkF60gerjyFu/T4oadCm/CDK1TsgHR3EJ8s8mtyZuxCMX6MuU0VsftMD81eb+Sk7UuBz2lHUTXGB7Q==" saltValue="J0YjDs0RQv8QUVCOWKyTUQ==" spinCount="100000" sheet="1" formatColumns="0"/>
  <mergeCells count="9">
    <mergeCell ref="C58:D58"/>
    <mergeCell ref="C4:C7"/>
    <mergeCell ref="D4:D7"/>
    <mergeCell ref="E4:AH4"/>
    <mergeCell ref="AS4:AS7"/>
    <mergeCell ref="E5:N5"/>
    <mergeCell ref="O5:X5"/>
    <mergeCell ref="Y5:AH5"/>
    <mergeCell ref="AI5:AR5"/>
  </mergeCells>
  <conditionalFormatting sqref="H8:AH8 E8 E9:AH57">
    <cfRule type="expression" dxfId="17" priority="1">
      <formula>E$7=0</formula>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F61"/>
  <sheetViews>
    <sheetView showRowColHeaders="0" zoomScale="80" zoomScaleNormal="80" workbookViewId="0">
      <pane xSplit="4" ySplit="7" topLeftCell="Q8" activePane="bottomRight" state="frozen"/>
      <selection pane="topRight" activeCell="E1" sqref="E1"/>
      <selection pane="bottomLeft" activeCell="A8" sqref="A8"/>
      <selection pane="bottomRight"/>
    </sheetView>
  </sheetViews>
  <sheetFormatPr defaultColWidth="0" defaultRowHeight="0" customHeight="1" zeroHeight="1" x14ac:dyDescent="0.25"/>
  <cols>
    <col min="1" max="1" width="30.140625" style="4" customWidth="1"/>
    <col min="2" max="2" width="1.85546875" style="4" customWidth="1"/>
    <col min="3" max="3" width="5.5703125" style="4" customWidth="1"/>
    <col min="4" max="4" width="23.28515625" style="4" customWidth="1"/>
    <col min="5" max="14" width="4.42578125" style="4" customWidth="1"/>
    <col min="15" max="34" width="5.28515625" style="4" customWidth="1"/>
    <col min="35" max="44" width="5.28515625" style="4" hidden="1" customWidth="1"/>
    <col min="45" max="45" width="8.28515625" style="4" customWidth="1"/>
    <col min="46" max="47" width="5.28515625" style="4" hidden="1" customWidth="1"/>
    <col min="48" max="48" width="8" style="4" hidden="1" customWidth="1"/>
    <col min="49" max="54" width="5.28515625" style="4" hidden="1" customWidth="1"/>
    <col min="55" max="57" width="9.140625" style="4" hidden="1" customWidth="1"/>
    <col min="58" max="58" width="12.85546875" style="4" hidden="1" customWidth="1"/>
    <col min="59" max="16384" width="9.140625" style="4" hidden="1"/>
  </cols>
  <sheetData>
    <row r="1" spans="1:56" ht="28.5" x14ac:dyDescent="0.25">
      <c r="A1" s="1" t="str">
        <f>"       "&amp; MAPEL!D11</f>
        <v xml:space="preserve">       Seni Musik</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row>
    <row r="2" spans="1:56"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row>
    <row r="3" spans="1:56" ht="18" customHeight="1" thickBot="1" x14ac:dyDescent="0.3">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row>
    <row r="4" spans="1:56" ht="0.75" customHeight="1" thickBot="1" x14ac:dyDescent="0.35">
      <c r="A4" s="6"/>
      <c r="B4" s="7"/>
      <c r="C4" s="477" t="s">
        <v>580</v>
      </c>
      <c r="D4" s="480" t="s">
        <v>608</v>
      </c>
      <c r="E4" s="348" t="str">
        <f>A1</f>
        <v xml:space="preserve">       Seni Musik</v>
      </c>
      <c r="F4" s="349"/>
      <c r="G4" s="349"/>
      <c r="H4" s="349"/>
      <c r="I4" s="349"/>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c r="AJ4" s="349"/>
      <c r="AK4" s="349"/>
      <c r="AL4" s="349"/>
      <c r="AM4" s="349"/>
      <c r="AN4" s="349"/>
      <c r="AO4" s="349"/>
      <c r="AP4" s="349"/>
      <c r="AQ4" s="349"/>
      <c r="AR4" s="349"/>
      <c r="AS4" s="349"/>
      <c r="AT4" s="349"/>
      <c r="AU4" s="349"/>
      <c r="AV4" s="349"/>
      <c r="AW4" s="349"/>
      <c r="AX4" s="349"/>
      <c r="AY4" s="349"/>
      <c r="AZ4" s="349"/>
      <c r="BA4" s="349"/>
      <c r="BB4" s="350"/>
      <c r="BC4" s="341" t="s">
        <v>610</v>
      </c>
      <c r="BD4" s="7"/>
    </row>
    <row r="5" spans="1:56" ht="15.75" customHeight="1" x14ac:dyDescent="0.25">
      <c r="A5" s="6"/>
      <c r="B5" s="7"/>
      <c r="C5" s="478"/>
      <c r="D5" s="481"/>
      <c r="E5" s="475" t="s">
        <v>611</v>
      </c>
      <c r="F5" s="476"/>
      <c r="G5" s="476"/>
      <c r="H5" s="476"/>
      <c r="I5" s="476"/>
      <c r="J5" s="476"/>
      <c r="K5" s="476"/>
      <c r="L5" s="476"/>
      <c r="M5" s="476"/>
      <c r="N5" s="498"/>
      <c r="O5" s="499" t="s">
        <v>623</v>
      </c>
      <c r="P5" s="500"/>
      <c r="Q5" s="500"/>
      <c r="R5" s="500"/>
      <c r="S5" s="500"/>
      <c r="T5" s="500"/>
      <c r="U5" s="500"/>
      <c r="V5" s="500"/>
      <c r="W5" s="500"/>
      <c r="X5" s="501"/>
      <c r="Y5" s="502" t="s">
        <v>624</v>
      </c>
      <c r="Z5" s="503"/>
      <c r="AA5" s="503"/>
      <c r="AB5" s="503"/>
      <c r="AC5" s="503"/>
      <c r="AD5" s="503"/>
      <c r="AE5" s="503"/>
      <c r="AF5" s="503"/>
      <c r="AG5" s="503"/>
      <c r="AH5" s="504"/>
      <c r="AI5" s="494" t="s">
        <v>958</v>
      </c>
      <c r="AJ5" s="495"/>
      <c r="AK5" s="495"/>
      <c r="AL5" s="495"/>
      <c r="AM5" s="495"/>
      <c r="AN5" s="495"/>
      <c r="AO5" s="495"/>
      <c r="AP5" s="495"/>
      <c r="AQ5" s="495"/>
      <c r="AR5" s="496"/>
      <c r="AS5" s="484" t="s">
        <v>958</v>
      </c>
      <c r="AT5" s="7"/>
    </row>
    <row r="6" spans="1:56" ht="24" customHeight="1" x14ac:dyDescent="0.25">
      <c r="A6" s="6"/>
      <c r="B6" s="7"/>
      <c r="C6" s="478"/>
      <c r="D6" s="481"/>
      <c r="E6" s="143" t="s">
        <v>612</v>
      </c>
      <c r="F6" s="144" t="s">
        <v>613</v>
      </c>
      <c r="G6" s="144" t="s">
        <v>614</v>
      </c>
      <c r="H6" s="144" t="s">
        <v>615</v>
      </c>
      <c r="I6" s="144" t="s">
        <v>616</v>
      </c>
      <c r="J6" s="144" t="s">
        <v>617</v>
      </c>
      <c r="K6" s="144" t="s">
        <v>618</v>
      </c>
      <c r="L6" s="144" t="s">
        <v>619</v>
      </c>
      <c r="M6" s="144" t="s">
        <v>620</v>
      </c>
      <c r="N6" s="163" t="s">
        <v>621</v>
      </c>
      <c r="O6" s="342" t="str">
        <f>E6</f>
        <v>TP 1</v>
      </c>
      <c r="P6" s="343" t="str">
        <f t="shared" ref="P6:X7" si="0">F6</f>
        <v>TP 2</v>
      </c>
      <c r="Q6" s="343" t="str">
        <f t="shared" si="0"/>
        <v>TP 3</v>
      </c>
      <c r="R6" s="343" t="str">
        <f t="shared" si="0"/>
        <v>TP 4</v>
      </c>
      <c r="S6" s="343" t="str">
        <f t="shared" si="0"/>
        <v>TP 5</v>
      </c>
      <c r="T6" s="343" t="str">
        <f t="shared" si="0"/>
        <v>TP 6</v>
      </c>
      <c r="U6" s="343" t="str">
        <f t="shared" si="0"/>
        <v>TP 7</v>
      </c>
      <c r="V6" s="343" t="str">
        <f t="shared" si="0"/>
        <v>TP 8</v>
      </c>
      <c r="W6" s="343" t="str">
        <f t="shared" si="0"/>
        <v>TP 9</v>
      </c>
      <c r="X6" s="344" t="str">
        <f t="shared" si="0"/>
        <v>TP 10</v>
      </c>
      <c r="Y6" s="345" t="str">
        <f>E6</f>
        <v>TP 1</v>
      </c>
      <c r="Z6" s="346" t="str">
        <f t="shared" ref="Z6:AH7" si="1">F6</f>
        <v>TP 2</v>
      </c>
      <c r="AA6" s="346" t="str">
        <f t="shared" si="1"/>
        <v>TP 3</v>
      </c>
      <c r="AB6" s="346" t="str">
        <f t="shared" si="1"/>
        <v>TP 4</v>
      </c>
      <c r="AC6" s="346" t="str">
        <f t="shared" si="1"/>
        <v>TP 5</v>
      </c>
      <c r="AD6" s="346" t="str">
        <f t="shared" si="1"/>
        <v>TP 6</v>
      </c>
      <c r="AE6" s="346" t="str">
        <f t="shared" si="1"/>
        <v>TP 7</v>
      </c>
      <c r="AF6" s="346" t="str">
        <f t="shared" si="1"/>
        <v>TP 8</v>
      </c>
      <c r="AG6" s="346" t="str">
        <f t="shared" si="1"/>
        <v>TP 9</v>
      </c>
      <c r="AH6" s="347"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6" ht="28.5" customHeight="1" thickBot="1" x14ac:dyDescent="0.35">
      <c r="A7" s="6"/>
      <c r="B7" s="7"/>
      <c r="C7" s="479"/>
      <c r="D7" s="482"/>
      <c r="E7" s="146" t="str">
        <f>ATP!E130</f>
        <v xml:space="preserve">menemukan berbagai jenis warna bunyi non-musikal, baik melodis dan non-melodis. Mengidentifikasi berbagai suara alat musik, ritmis maupun
melodis. </v>
      </c>
      <c r="F7" s="147" t="str">
        <f>ATP!$E$131</f>
        <v xml:space="preserve">menyanyikan lagu anak sederhana dengan birama 2/4 dengan iringan musik. Menyanyikan lagu anak sederhana dengan birama 3/4 dengan iringan musik sederhana. </v>
      </c>
      <c r="G7" s="147">
        <f>ATP!$E$132</f>
        <v>0</v>
      </c>
      <c r="H7" s="147">
        <f>ATP!$E$133</f>
        <v>0</v>
      </c>
      <c r="I7" s="147">
        <f>ATP!$E$134</f>
        <v>0</v>
      </c>
      <c r="J7" s="147">
        <f>ATP!$E$135</f>
        <v>0</v>
      </c>
      <c r="K7" s="147">
        <f>ATP!$E$136</f>
        <v>0</v>
      </c>
      <c r="L7" s="147">
        <f>ATP!$E$137</f>
        <v>0</v>
      </c>
      <c r="M7" s="147">
        <f>ATP!$E$138</f>
        <v>0</v>
      </c>
      <c r="N7" s="164">
        <f>ATP!$E$139</f>
        <v>0</v>
      </c>
      <c r="O7" s="208" t="str">
        <f>E7</f>
        <v xml:space="preserve">menemukan berbagai jenis warna bunyi non-musikal, baik melodis dan non-melodis. Mengidentifikasi berbagai suara alat musik, ritmis maupun
melodis. </v>
      </c>
      <c r="P7" s="209" t="str">
        <f t="shared" si="0"/>
        <v xml:space="preserve">menyanyikan lagu anak sederhana dengan birama 2/4 dengan iringan musik. Menyanyikan lagu anak sederhana dengan birama 3/4 dengan iringan musik sederhana. </v>
      </c>
      <c r="Q7" s="209">
        <f t="shared" si="0"/>
        <v>0</v>
      </c>
      <c r="R7" s="209">
        <f t="shared" si="0"/>
        <v>0</v>
      </c>
      <c r="S7" s="209">
        <f t="shared" si="0"/>
        <v>0</v>
      </c>
      <c r="T7" s="209">
        <f t="shared" si="0"/>
        <v>0</v>
      </c>
      <c r="U7" s="209">
        <f t="shared" si="0"/>
        <v>0</v>
      </c>
      <c r="V7" s="209">
        <f t="shared" si="0"/>
        <v>0</v>
      </c>
      <c r="W7" s="209">
        <f t="shared" si="0"/>
        <v>0</v>
      </c>
      <c r="X7" s="210">
        <f t="shared" si="0"/>
        <v>0</v>
      </c>
      <c r="Y7" s="213" t="str">
        <f>E7</f>
        <v xml:space="preserve">menemukan berbagai jenis warna bunyi non-musikal, baik melodis dan non-melodis. Mengidentifikasi berbagai suara alat musik, ritmis maupun
melodis. </v>
      </c>
      <c r="Z7" s="214" t="str">
        <f t="shared" si="1"/>
        <v xml:space="preserve">menyanyikan lagu anak sederhana dengan birama 2/4 dengan iringan musik. Menyanyikan lagu anak sederhana dengan birama 3/4 dengan iringan musik sederhana. </v>
      </c>
      <c r="AA7" s="214">
        <f t="shared" si="1"/>
        <v>0</v>
      </c>
      <c r="AB7" s="214">
        <f t="shared" si="1"/>
        <v>0</v>
      </c>
      <c r="AC7" s="214">
        <f t="shared" si="1"/>
        <v>0</v>
      </c>
      <c r="AD7" s="214">
        <f t="shared" si="1"/>
        <v>0</v>
      </c>
      <c r="AE7" s="214">
        <f t="shared" si="1"/>
        <v>0</v>
      </c>
      <c r="AF7" s="214">
        <f t="shared" si="1"/>
        <v>0</v>
      </c>
      <c r="AG7" s="214">
        <f t="shared" si="1"/>
        <v>0</v>
      </c>
      <c r="AH7" s="215">
        <f t="shared" si="1"/>
        <v>0</v>
      </c>
      <c r="AI7" s="262" t="str">
        <f>E7</f>
        <v xml:space="preserve">menemukan berbagai jenis warna bunyi non-musikal, baik melodis dan non-melodis. Mengidentifikasi berbagai suara alat musik, ritmis maupun
melodis. </v>
      </c>
      <c r="AJ7" s="263" t="str">
        <f>F7</f>
        <v xml:space="preserve">menyanyikan lagu anak sederhana dengan birama 2/4 dengan iringan musik. Menyanyikan lagu anak sederhana dengan birama 3/4 dengan iringan musik sederhana. </v>
      </c>
      <c r="AK7" s="263">
        <f t="shared" ref="AK7:AR7" si="3">G7</f>
        <v>0</v>
      </c>
      <c r="AL7" s="263">
        <f t="shared" si="3"/>
        <v>0</v>
      </c>
      <c r="AM7" s="263">
        <f t="shared" si="3"/>
        <v>0</v>
      </c>
      <c r="AN7" s="263">
        <f t="shared" si="3"/>
        <v>0</v>
      </c>
      <c r="AO7" s="263">
        <f t="shared" si="3"/>
        <v>0</v>
      </c>
      <c r="AP7" s="263">
        <f t="shared" si="3"/>
        <v>0</v>
      </c>
      <c r="AQ7" s="263">
        <f t="shared" si="3"/>
        <v>0</v>
      </c>
      <c r="AR7" s="263">
        <f t="shared" si="3"/>
        <v>0</v>
      </c>
      <c r="AS7" s="485"/>
      <c r="AT7" s="7"/>
      <c r="AU7" s="149" t="s">
        <v>625</v>
      </c>
      <c r="AV7" s="149" t="s">
        <v>626</v>
      </c>
      <c r="AW7" s="150" t="s">
        <v>627</v>
      </c>
      <c r="AX7" s="150" t="s">
        <v>626</v>
      </c>
    </row>
    <row r="8" spans="1:56" ht="13.5" customHeight="1" x14ac:dyDescent="0.3">
      <c r="A8" s="6"/>
      <c r="B8" s="7"/>
      <c r="C8" s="151">
        <v>1</v>
      </c>
      <c r="D8" s="152" t="str">
        <f>IF(SISWA!G8="","",SISWA!G8)</f>
        <v>ASKA</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64" t="str">
        <f>IFERROR(AVERAGE(E8,O8,Y8),"")</f>
        <v/>
      </c>
      <c r="AJ8" s="265" t="str">
        <f t="shared" ref="AJ8:AR23" si="4">IFERROR(AVERAGE(F8,P8,Z8),"")</f>
        <v/>
      </c>
      <c r="AK8" s="265" t="str">
        <f t="shared" si="4"/>
        <v/>
      </c>
      <c r="AL8" s="265" t="str">
        <f t="shared" si="4"/>
        <v/>
      </c>
      <c r="AM8" s="265" t="str">
        <f t="shared" si="4"/>
        <v/>
      </c>
      <c r="AN8" s="265" t="str">
        <f t="shared" si="4"/>
        <v/>
      </c>
      <c r="AO8" s="265" t="str">
        <f t="shared" si="4"/>
        <v/>
      </c>
      <c r="AP8" s="265" t="str">
        <f t="shared" si="4"/>
        <v/>
      </c>
      <c r="AQ8" s="265" t="str">
        <f t="shared" si="4"/>
        <v/>
      </c>
      <c r="AR8" s="266" t="str">
        <f t="shared" si="4"/>
        <v/>
      </c>
      <c r="AS8" s="260" t="str">
        <f>IFERROR(AVERAGE(E8:AH8),"")</f>
        <v/>
      </c>
      <c r="AT8" s="7">
        <f>COUNTA(E8:E56)</f>
        <v>0</v>
      </c>
      <c r="AU8" s="154">
        <f>MAX(AI8:AR8)</f>
        <v>0</v>
      </c>
      <c r="AV8" s="154" t="str">
        <f>IFERROR(D8&amp;" sangat menguasai dalam "&amp;(INDEX($AI$7:$AR$7,MATCH(AU8,AI8:AR8,0))),"")</f>
        <v/>
      </c>
      <c r="AW8" s="154">
        <f>MIN(AI8:AR8)</f>
        <v>0</v>
      </c>
      <c r="AX8" s="154" t="str">
        <f>IFERROR(D8&amp;" perlu bimbingan dalam "&amp;(INDEX($AI$7:$AR$7,MATCH(AW8,AI8:AR8,0))),"")</f>
        <v/>
      </c>
    </row>
    <row r="9" spans="1:56" ht="16.5" x14ac:dyDescent="0.3">
      <c r="A9" s="6"/>
      <c r="B9" s="7"/>
      <c r="C9" s="155">
        <v>2</v>
      </c>
      <c r="D9" s="152" t="str">
        <f>IF(SISWA!G9="","",SISWA!G9)</f>
        <v>BIHAN</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267" t="str">
        <f t="shared" ref="AI9:AR47" si="5">IFERROR(AVERAGE(E9,O9,Y9),"")</f>
        <v/>
      </c>
      <c r="AJ9" s="268" t="str">
        <f t="shared" si="4"/>
        <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t="str">
        <f>IFERROR(AVERAGE(E9:AH9),"")</f>
        <v/>
      </c>
      <c r="AT9" s="7"/>
      <c r="AU9" s="154">
        <f t="shared" ref="AU9:AU57" si="6">MAX(AI9:AR9)</f>
        <v>0</v>
      </c>
      <c r="AV9" s="154" t="str">
        <f t="shared" ref="AV9:AV57" si="7">IFERROR(D9&amp;" sangat menguasai dalam "&amp;(INDEX($AI$7:$AR$7,MATCH(AU9,AI9:AR9,0))),"")</f>
        <v/>
      </c>
      <c r="AW9" s="154">
        <f t="shared" ref="AW9:AW57" si="8">MIN(AI9:AR9)</f>
        <v>0</v>
      </c>
      <c r="AX9" s="154" t="str">
        <f t="shared" ref="AX9:AX57" si="9">IFERROR(D9&amp;" perlu bimbingan dalam "&amp;(INDEX($AI$7:$AR$7,MATCH(AW9,AI9:AR9,0))),"")</f>
        <v/>
      </c>
    </row>
    <row r="10" spans="1:56" ht="16.5" x14ac:dyDescent="0.3">
      <c r="A10" s="6"/>
      <c r="B10" s="7"/>
      <c r="C10" s="155">
        <v>3</v>
      </c>
      <c r="D10" s="152" t="str">
        <f>IF(SISWA!G10="","",SISWA!G10)</f>
        <v>DARMA</v>
      </c>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267" t="str">
        <f t="shared" si="5"/>
        <v/>
      </c>
      <c r="AJ10" s="268" t="str">
        <f t="shared" si="4"/>
        <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261" t="str">
        <f t="shared" ref="AS10:AS57" si="10">IFERROR(AVERAGE(E10:AH10),"")</f>
        <v/>
      </c>
      <c r="AT10" s="7"/>
      <c r="AU10" s="154">
        <f t="shared" si="6"/>
        <v>0</v>
      </c>
      <c r="AV10" s="154" t="str">
        <f t="shared" si="7"/>
        <v/>
      </c>
      <c r="AW10" s="154">
        <f t="shared" si="8"/>
        <v>0</v>
      </c>
      <c r="AX10" s="154" t="str">
        <f t="shared" si="9"/>
        <v/>
      </c>
    </row>
    <row r="11" spans="1:56" ht="16.5" x14ac:dyDescent="0.3">
      <c r="A11" s="6"/>
      <c r="B11" s="7"/>
      <c r="C11" s="155">
        <v>4</v>
      </c>
      <c r="D11" s="152" t="str">
        <f>IF(SISWA!G11="","",SISWA!G11)</f>
        <v>AQILA</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267" t="str">
        <f t="shared" si="5"/>
        <v/>
      </c>
      <c r="AJ11" s="268" t="str">
        <f t="shared" si="4"/>
        <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t="str">
        <f t="shared" si="10"/>
        <v/>
      </c>
      <c r="AT11" s="7"/>
      <c r="AU11" s="154">
        <f t="shared" si="6"/>
        <v>0</v>
      </c>
      <c r="AV11" s="154" t="str">
        <f t="shared" si="7"/>
        <v/>
      </c>
      <c r="AW11" s="154">
        <f t="shared" si="8"/>
        <v>0</v>
      </c>
      <c r="AX11" s="154" t="str">
        <f t="shared" si="9"/>
        <v/>
      </c>
    </row>
    <row r="12" spans="1:56" ht="16.5" x14ac:dyDescent="0.3">
      <c r="A12" s="6"/>
      <c r="B12" s="7"/>
      <c r="C12" s="155">
        <v>5</v>
      </c>
      <c r="D12" s="152" t="str">
        <f>IF(SISWA!G12="","",SISWA!G12)</f>
        <v>YUSUF</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267" t="str">
        <f t="shared" si="5"/>
        <v/>
      </c>
      <c r="AJ12" s="268" t="str">
        <f t="shared" si="4"/>
        <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t="str">
        <f t="shared" si="10"/>
        <v/>
      </c>
      <c r="AT12" s="7"/>
      <c r="AU12" s="154">
        <f t="shared" si="6"/>
        <v>0</v>
      </c>
      <c r="AV12" s="154" t="str">
        <f t="shared" si="7"/>
        <v/>
      </c>
      <c r="AW12" s="154">
        <f t="shared" si="8"/>
        <v>0</v>
      </c>
      <c r="AX12" s="154" t="str">
        <f t="shared" si="9"/>
        <v/>
      </c>
    </row>
    <row r="13" spans="1:56" ht="16.5" x14ac:dyDescent="0.3">
      <c r="A13" s="6"/>
      <c r="B13" s="7"/>
      <c r="C13" s="155">
        <v>6</v>
      </c>
      <c r="D13" s="152" t="str">
        <f>IF(SISWA!G13="","",SISWA!G13)</f>
        <v>FADHIL</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267" t="str">
        <f t="shared" si="5"/>
        <v/>
      </c>
      <c r="AJ13" s="268" t="str">
        <f t="shared" si="4"/>
        <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t="str">
        <f t="shared" si="10"/>
        <v/>
      </c>
      <c r="AT13" s="7"/>
      <c r="AU13" s="154">
        <f t="shared" si="6"/>
        <v>0</v>
      </c>
      <c r="AV13" s="154" t="str">
        <f t="shared" si="7"/>
        <v/>
      </c>
      <c r="AW13" s="154">
        <f t="shared" si="8"/>
        <v>0</v>
      </c>
      <c r="AX13" s="154" t="str">
        <f t="shared" si="9"/>
        <v/>
      </c>
    </row>
    <row r="14" spans="1:56" ht="16.5" x14ac:dyDescent="0.3">
      <c r="A14" s="6"/>
      <c r="B14" s="7"/>
      <c r="C14" s="155">
        <v>7</v>
      </c>
      <c r="D14" s="152" t="str">
        <f>IF(SISWA!G14="","",SISWA!G14)</f>
        <v>SAFA</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267" t="str">
        <f t="shared" si="5"/>
        <v/>
      </c>
      <c r="AJ14" s="268" t="str">
        <f t="shared" si="4"/>
        <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t="str">
        <f t="shared" si="10"/>
        <v/>
      </c>
      <c r="AT14" s="7"/>
      <c r="AU14" s="154">
        <f t="shared" si="6"/>
        <v>0</v>
      </c>
      <c r="AV14" s="154" t="str">
        <f t="shared" si="7"/>
        <v/>
      </c>
      <c r="AW14" s="154">
        <f t="shared" si="8"/>
        <v>0</v>
      </c>
      <c r="AX14" s="154" t="str">
        <f t="shared" si="9"/>
        <v/>
      </c>
    </row>
    <row r="15" spans="1:56" ht="16.5" x14ac:dyDescent="0.3">
      <c r="A15" s="6"/>
      <c r="B15" s="7"/>
      <c r="C15" s="155">
        <v>8</v>
      </c>
      <c r="D15" s="152" t="str">
        <f>IF(SISWA!G15="","",SISWA!G15)</f>
        <v>SALMA</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267" t="str">
        <f t="shared" si="5"/>
        <v/>
      </c>
      <c r="AJ15" s="268" t="str">
        <f t="shared" si="4"/>
        <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t="str">
        <f t="shared" si="10"/>
        <v/>
      </c>
      <c r="AT15" s="7"/>
      <c r="AU15" s="154">
        <f t="shared" si="6"/>
        <v>0</v>
      </c>
      <c r="AV15" s="154" t="str">
        <f t="shared" si="7"/>
        <v/>
      </c>
      <c r="AW15" s="154">
        <f t="shared" si="8"/>
        <v>0</v>
      </c>
      <c r="AX15" s="154" t="str">
        <f t="shared" si="9"/>
        <v/>
      </c>
    </row>
    <row r="16" spans="1:56" ht="16.5" x14ac:dyDescent="0.3">
      <c r="A16" s="6"/>
      <c r="B16" s="7"/>
      <c r="C16" s="155">
        <v>9</v>
      </c>
      <c r="D16" s="152" t="str">
        <f>IF(SISWA!G16="","",SISWA!G16)</f>
        <v>SALSA</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267" t="str">
        <f t="shared" si="5"/>
        <v/>
      </c>
      <c r="AJ16" s="268" t="str">
        <f t="shared" si="4"/>
        <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t="str">
        <f t="shared" si="10"/>
        <v/>
      </c>
      <c r="AT16" s="7"/>
      <c r="AU16" s="154">
        <f t="shared" si="6"/>
        <v>0</v>
      </c>
      <c r="AV16" s="154" t="str">
        <f t="shared" si="7"/>
        <v/>
      </c>
      <c r="AW16" s="154">
        <f t="shared" si="8"/>
        <v>0</v>
      </c>
      <c r="AX16" s="154" t="str">
        <f t="shared" si="9"/>
        <v/>
      </c>
    </row>
    <row r="17" spans="1:50" ht="16.5" x14ac:dyDescent="0.3">
      <c r="A17" s="6"/>
      <c r="B17" s="7"/>
      <c r="C17" s="155">
        <v>10</v>
      </c>
      <c r="D17" s="152" t="str">
        <f>IF(SISWA!G17="","",SISWA!G17)</f>
        <v>SALWA</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267" t="str">
        <f t="shared" si="5"/>
        <v/>
      </c>
      <c r="AJ17" s="268" t="str">
        <f t="shared" si="4"/>
        <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t="str">
        <f t="shared" si="10"/>
        <v/>
      </c>
      <c r="AT17" s="7"/>
      <c r="AU17" s="154">
        <f t="shared" si="6"/>
        <v>0</v>
      </c>
      <c r="AV17" s="154" t="str">
        <f t="shared" si="7"/>
        <v/>
      </c>
      <c r="AW17" s="154">
        <f t="shared" si="8"/>
        <v>0</v>
      </c>
      <c r="AX17" s="154" t="str">
        <f t="shared" si="9"/>
        <v/>
      </c>
    </row>
    <row r="18" spans="1:50" ht="16.5" x14ac:dyDescent="0.3">
      <c r="A18" s="6"/>
      <c r="B18" s="7"/>
      <c r="C18" s="155">
        <v>11</v>
      </c>
      <c r="D18" s="152" t="str">
        <f>IF(SISWA!G18="","",SISWA!G18)</f>
        <v>WIJAYA</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267" t="str">
        <f t="shared" si="5"/>
        <v/>
      </c>
      <c r="AJ18" s="268" t="str">
        <f t="shared" si="4"/>
        <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t="str">
        <f t="shared" si="10"/>
        <v/>
      </c>
      <c r="AT18" s="7"/>
      <c r="AU18" s="154">
        <f t="shared" si="6"/>
        <v>0</v>
      </c>
      <c r="AV18" s="154" t="str">
        <f t="shared" si="7"/>
        <v/>
      </c>
      <c r="AW18" s="154">
        <f t="shared" si="8"/>
        <v>0</v>
      </c>
      <c r="AX18" s="154" t="str">
        <f t="shared" si="9"/>
        <v/>
      </c>
    </row>
    <row r="19" spans="1:50" ht="16.5" x14ac:dyDescent="0.3">
      <c r="A19" s="6"/>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0"/>
        <v/>
      </c>
      <c r="AT19" s="7"/>
      <c r="AU19" s="154">
        <f t="shared" si="6"/>
        <v>0</v>
      </c>
      <c r="AV19" s="154" t="str">
        <f t="shared" si="7"/>
        <v/>
      </c>
      <c r="AW19" s="154">
        <f t="shared" si="8"/>
        <v>0</v>
      </c>
      <c r="AX19" s="154" t="str">
        <f t="shared" si="9"/>
        <v/>
      </c>
    </row>
    <row r="20" spans="1:50" ht="16.5" x14ac:dyDescent="0.3">
      <c r="A20" s="6"/>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0"/>
        <v/>
      </c>
      <c r="AT20" s="7"/>
      <c r="AU20" s="154">
        <f t="shared" si="6"/>
        <v>0</v>
      </c>
      <c r="AV20" s="154" t="str">
        <f t="shared" si="7"/>
        <v/>
      </c>
      <c r="AW20" s="154">
        <f t="shared" si="8"/>
        <v>0</v>
      </c>
      <c r="AX20" s="154" t="str">
        <f t="shared" si="9"/>
        <v/>
      </c>
    </row>
    <row r="21" spans="1:50" ht="16.5" x14ac:dyDescent="0.3">
      <c r="A21" s="6"/>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0"/>
        <v/>
      </c>
      <c r="AT21" s="7"/>
      <c r="AU21" s="154">
        <f t="shared" si="6"/>
        <v>0</v>
      </c>
      <c r="AV21" s="154" t="str">
        <f t="shared" si="7"/>
        <v/>
      </c>
      <c r="AW21" s="154">
        <f t="shared" si="8"/>
        <v>0</v>
      </c>
      <c r="AX21" s="154" t="str">
        <f t="shared" si="9"/>
        <v/>
      </c>
    </row>
    <row r="22" spans="1:50" ht="16.5" x14ac:dyDescent="0.3">
      <c r="A22" s="6"/>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0"/>
        <v/>
      </c>
      <c r="AT22" s="7"/>
      <c r="AU22" s="154">
        <f t="shared" si="6"/>
        <v>0</v>
      </c>
      <c r="AV22" s="154" t="str">
        <f t="shared" si="7"/>
        <v/>
      </c>
      <c r="AW22" s="154">
        <f t="shared" si="8"/>
        <v>0</v>
      </c>
      <c r="AX22" s="154" t="str">
        <f t="shared" si="9"/>
        <v/>
      </c>
    </row>
    <row r="23" spans="1:50" ht="16.5" x14ac:dyDescent="0.3">
      <c r="A23" s="6"/>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0"/>
        <v/>
      </c>
      <c r="AT23" s="7"/>
      <c r="AU23" s="154">
        <f t="shared" si="6"/>
        <v>0</v>
      </c>
      <c r="AV23" s="154" t="str">
        <f t="shared" si="7"/>
        <v/>
      </c>
      <c r="AW23" s="154">
        <f t="shared" si="8"/>
        <v>0</v>
      </c>
      <c r="AX23" s="154" t="str">
        <f t="shared" si="9"/>
        <v/>
      </c>
    </row>
    <row r="24" spans="1:50" ht="16.5" x14ac:dyDescent="0.3">
      <c r="A24" s="6"/>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0"/>
        <v/>
      </c>
      <c r="AT24" s="7"/>
      <c r="AU24" s="154">
        <f t="shared" si="6"/>
        <v>0</v>
      </c>
      <c r="AV24" s="154" t="str">
        <f t="shared" si="7"/>
        <v/>
      </c>
      <c r="AW24" s="154">
        <f t="shared" si="8"/>
        <v>0</v>
      </c>
      <c r="AX24" s="154" t="str">
        <f t="shared" si="9"/>
        <v/>
      </c>
    </row>
    <row r="25" spans="1:50" ht="16.5" x14ac:dyDescent="0.3">
      <c r="A25" s="6"/>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0"/>
        <v/>
      </c>
      <c r="AT25" s="7"/>
      <c r="AU25" s="154">
        <f t="shared" si="6"/>
        <v>0</v>
      </c>
      <c r="AV25" s="154" t="str">
        <f t="shared" si="7"/>
        <v/>
      </c>
      <c r="AW25" s="154">
        <f t="shared" si="8"/>
        <v>0</v>
      </c>
      <c r="AX25" s="154" t="str">
        <f t="shared" si="9"/>
        <v/>
      </c>
    </row>
    <row r="26" spans="1:50" ht="16.5" x14ac:dyDescent="0.3">
      <c r="A26" s="6"/>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0"/>
        <v/>
      </c>
      <c r="AT26" s="7"/>
      <c r="AU26" s="154">
        <f t="shared" si="6"/>
        <v>0</v>
      </c>
      <c r="AV26" s="154" t="str">
        <f t="shared" si="7"/>
        <v/>
      </c>
      <c r="AW26" s="154">
        <f t="shared" si="8"/>
        <v>0</v>
      </c>
      <c r="AX26" s="154" t="str">
        <f t="shared" si="9"/>
        <v/>
      </c>
    </row>
    <row r="27" spans="1:50" ht="16.5" x14ac:dyDescent="0.3">
      <c r="A27" s="6"/>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0"/>
        <v/>
      </c>
      <c r="AT27" s="7"/>
      <c r="AU27" s="154">
        <f t="shared" si="6"/>
        <v>0</v>
      </c>
      <c r="AV27" s="154" t="str">
        <f t="shared" si="7"/>
        <v/>
      </c>
      <c r="AW27" s="154">
        <f t="shared" si="8"/>
        <v>0</v>
      </c>
      <c r="AX27" s="154" t="str">
        <f t="shared" si="9"/>
        <v/>
      </c>
    </row>
    <row r="28" spans="1:50" ht="16.5" x14ac:dyDescent="0.3">
      <c r="A28" s="6"/>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0"/>
        <v/>
      </c>
      <c r="AT28" s="7"/>
      <c r="AU28" s="154">
        <f t="shared" si="6"/>
        <v>0</v>
      </c>
      <c r="AV28" s="154" t="str">
        <f t="shared" si="7"/>
        <v/>
      </c>
      <c r="AW28" s="154">
        <f t="shared" si="8"/>
        <v>0</v>
      </c>
      <c r="AX28" s="154" t="str">
        <f t="shared" si="9"/>
        <v/>
      </c>
    </row>
    <row r="29" spans="1:50" ht="16.5" x14ac:dyDescent="0.3">
      <c r="A29" s="6"/>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0"/>
        <v/>
      </c>
      <c r="AT29" s="7"/>
      <c r="AU29" s="154">
        <f t="shared" si="6"/>
        <v>0</v>
      </c>
      <c r="AV29" s="154" t="str">
        <f t="shared" si="7"/>
        <v/>
      </c>
      <c r="AW29" s="154">
        <f t="shared" si="8"/>
        <v>0</v>
      </c>
      <c r="AX29" s="154" t="str">
        <f t="shared" si="9"/>
        <v/>
      </c>
    </row>
    <row r="30" spans="1:50" ht="16.5" x14ac:dyDescent="0.3">
      <c r="A30" s="6"/>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0"/>
        <v/>
      </c>
      <c r="AT30" s="7"/>
      <c r="AU30" s="154">
        <f t="shared" si="6"/>
        <v>0</v>
      </c>
      <c r="AV30" s="154" t="str">
        <f t="shared" si="7"/>
        <v/>
      </c>
      <c r="AW30" s="154">
        <f t="shared" si="8"/>
        <v>0</v>
      </c>
      <c r="AX30" s="154" t="str">
        <f t="shared" si="9"/>
        <v/>
      </c>
    </row>
    <row r="31" spans="1:50" ht="16.5" x14ac:dyDescent="0.3">
      <c r="A31" s="6"/>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0"/>
        <v/>
      </c>
      <c r="AT31" s="7"/>
      <c r="AU31" s="154">
        <f t="shared" si="6"/>
        <v>0</v>
      </c>
      <c r="AV31" s="154" t="str">
        <f t="shared" si="7"/>
        <v/>
      </c>
      <c r="AW31" s="154">
        <f t="shared" si="8"/>
        <v>0</v>
      </c>
      <c r="AX31" s="154" t="str">
        <f t="shared" si="9"/>
        <v/>
      </c>
    </row>
    <row r="32" spans="1:50" ht="16.5" x14ac:dyDescent="0.3">
      <c r="A32" s="6"/>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0"/>
        <v/>
      </c>
      <c r="AT32" s="7"/>
      <c r="AU32" s="154">
        <f t="shared" si="6"/>
        <v>0</v>
      </c>
      <c r="AV32" s="154" t="str">
        <f t="shared" si="7"/>
        <v/>
      </c>
      <c r="AW32" s="154">
        <f t="shared" si="8"/>
        <v>0</v>
      </c>
      <c r="AX32" s="154" t="str">
        <f t="shared" si="9"/>
        <v/>
      </c>
    </row>
    <row r="33" spans="1:50" ht="16.5" x14ac:dyDescent="0.3">
      <c r="A33" s="6"/>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0"/>
        <v/>
      </c>
      <c r="AT33" s="7"/>
      <c r="AU33" s="154">
        <f t="shared" si="6"/>
        <v>0</v>
      </c>
      <c r="AV33" s="154" t="str">
        <f t="shared" si="7"/>
        <v/>
      </c>
      <c r="AW33" s="154">
        <f t="shared" si="8"/>
        <v>0</v>
      </c>
      <c r="AX33" s="154" t="str">
        <f t="shared" si="9"/>
        <v/>
      </c>
    </row>
    <row r="34" spans="1:50" ht="16.5" x14ac:dyDescent="0.3">
      <c r="A34" s="6"/>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0"/>
        <v/>
      </c>
      <c r="AT34" s="7"/>
      <c r="AU34" s="154">
        <f t="shared" si="6"/>
        <v>0</v>
      </c>
      <c r="AV34" s="154" t="str">
        <f t="shared" si="7"/>
        <v/>
      </c>
      <c r="AW34" s="154">
        <f t="shared" si="8"/>
        <v>0</v>
      </c>
      <c r="AX34" s="154" t="str">
        <f t="shared" si="9"/>
        <v/>
      </c>
    </row>
    <row r="35" spans="1:50" ht="16.5" x14ac:dyDescent="0.3">
      <c r="A35" s="6"/>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0"/>
        <v/>
      </c>
      <c r="AT35" s="7"/>
      <c r="AU35" s="154">
        <f t="shared" si="6"/>
        <v>0</v>
      </c>
      <c r="AV35" s="154" t="str">
        <f t="shared" si="7"/>
        <v/>
      </c>
      <c r="AW35" s="154">
        <f t="shared" si="8"/>
        <v>0</v>
      </c>
      <c r="AX35" s="154" t="str">
        <f t="shared" si="9"/>
        <v/>
      </c>
    </row>
    <row r="36" spans="1:50" ht="16.5" x14ac:dyDescent="0.3">
      <c r="A36" s="6"/>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0"/>
        <v/>
      </c>
      <c r="AT36" s="7"/>
      <c r="AU36" s="154">
        <f t="shared" si="6"/>
        <v>0</v>
      </c>
      <c r="AV36" s="154" t="str">
        <f t="shared" si="7"/>
        <v/>
      </c>
      <c r="AW36" s="154">
        <f t="shared" si="8"/>
        <v>0</v>
      </c>
      <c r="AX36" s="154" t="str">
        <f t="shared" si="9"/>
        <v/>
      </c>
    </row>
    <row r="37" spans="1:50" ht="16.5" x14ac:dyDescent="0.3">
      <c r="A37" s="6"/>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0"/>
        <v/>
      </c>
      <c r="AT37" s="7"/>
      <c r="AU37" s="154">
        <f t="shared" si="6"/>
        <v>0</v>
      </c>
      <c r="AV37" s="154" t="str">
        <f t="shared" si="7"/>
        <v/>
      </c>
      <c r="AW37" s="154">
        <f t="shared" si="8"/>
        <v>0</v>
      </c>
      <c r="AX37" s="154" t="str">
        <f t="shared" si="9"/>
        <v/>
      </c>
    </row>
    <row r="38" spans="1:50" ht="16.5" x14ac:dyDescent="0.3">
      <c r="A38" s="6"/>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0"/>
        <v/>
      </c>
      <c r="AT38" s="7"/>
      <c r="AU38" s="154">
        <f t="shared" si="6"/>
        <v>0</v>
      </c>
      <c r="AV38" s="154" t="str">
        <f t="shared" si="7"/>
        <v/>
      </c>
      <c r="AW38" s="154">
        <f t="shared" si="8"/>
        <v>0</v>
      </c>
      <c r="AX38" s="154" t="str">
        <f t="shared" si="9"/>
        <v/>
      </c>
    </row>
    <row r="39" spans="1:50" ht="16.5" x14ac:dyDescent="0.3">
      <c r="A39" s="6"/>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0"/>
        <v/>
      </c>
      <c r="AT39" s="7"/>
      <c r="AU39" s="154">
        <f t="shared" si="6"/>
        <v>0</v>
      </c>
      <c r="AV39" s="154" t="str">
        <f t="shared" si="7"/>
        <v/>
      </c>
      <c r="AW39" s="154">
        <f t="shared" si="8"/>
        <v>0</v>
      </c>
      <c r="AX39" s="154" t="str">
        <f t="shared" si="9"/>
        <v/>
      </c>
    </row>
    <row r="40" spans="1:50" ht="16.5" x14ac:dyDescent="0.3">
      <c r="A40" s="6"/>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0"/>
        <v/>
      </c>
      <c r="AT40" s="7"/>
      <c r="AU40" s="154">
        <f t="shared" si="6"/>
        <v>0</v>
      </c>
      <c r="AV40" s="154" t="str">
        <f t="shared" si="7"/>
        <v/>
      </c>
      <c r="AW40" s="154">
        <f t="shared" si="8"/>
        <v>0</v>
      </c>
      <c r="AX40" s="154" t="str">
        <f t="shared" si="9"/>
        <v/>
      </c>
    </row>
    <row r="41" spans="1:50" ht="16.5" x14ac:dyDescent="0.3">
      <c r="A41" s="6"/>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0"/>
        <v/>
      </c>
      <c r="AT41" s="7"/>
      <c r="AU41" s="154">
        <f t="shared" si="6"/>
        <v>0</v>
      </c>
      <c r="AV41" s="154" t="str">
        <f t="shared" si="7"/>
        <v/>
      </c>
      <c r="AW41" s="154">
        <f t="shared" si="8"/>
        <v>0</v>
      </c>
      <c r="AX41" s="154" t="str">
        <f t="shared" si="9"/>
        <v/>
      </c>
    </row>
    <row r="42" spans="1:50" ht="16.5" x14ac:dyDescent="0.3">
      <c r="A42" s="6"/>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0"/>
        <v/>
      </c>
      <c r="AT42" s="7"/>
      <c r="AU42" s="154">
        <f t="shared" si="6"/>
        <v>0</v>
      </c>
      <c r="AV42" s="154" t="str">
        <f t="shared" si="7"/>
        <v/>
      </c>
      <c r="AW42" s="154">
        <f t="shared" si="8"/>
        <v>0</v>
      </c>
      <c r="AX42" s="154" t="str">
        <f t="shared" si="9"/>
        <v/>
      </c>
    </row>
    <row r="43" spans="1:50" ht="16.5" x14ac:dyDescent="0.3">
      <c r="A43" s="6"/>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0"/>
        <v/>
      </c>
      <c r="AT43" s="7"/>
      <c r="AU43" s="154">
        <f t="shared" si="6"/>
        <v>0</v>
      </c>
      <c r="AV43" s="154" t="str">
        <f t="shared" si="7"/>
        <v/>
      </c>
      <c r="AW43" s="154">
        <f t="shared" si="8"/>
        <v>0</v>
      </c>
      <c r="AX43" s="154" t="str">
        <f t="shared" si="9"/>
        <v/>
      </c>
    </row>
    <row r="44" spans="1:50" ht="16.5" x14ac:dyDescent="0.3">
      <c r="A44" s="6"/>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0"/>
        <v/>
      </c>
      <c r="AT44" s="7"/>
      <c r="AU44" s="154">
        <f t="shared" si="6"/>
        <v>0</v>
      </c>
      <c r="AV44" s="154" t="str">
        <f t="shared" si="7"/>
        <v/>
      </c>
      <c r="AW44" s="154">
        <f t="shared" si="8"/>
        <v>0</v>
      </c>
      <c r="AX44" s="154" t="str">
        <f t="shared" si="9"/>
        <v/>
      </c>
    </row>
    <row r="45" spans="1:50" ht="16.5" x14ac:dyDescent="0.3">
      <c r="A45" s="6"/>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0"/>
        <v/>
      </c>
      <c r="AT45" s="7"/>
      <c r="AU45" s="154">
        <f t="shared" si="6"/>
        <v>0</v>
      </c>
      <c r="AV45" s="154" t="str">
        <f t="shared" si="7"/>
        <v/>
      </c>
      <c r="AW45" s="154">
        <f t="shared" si="8"/>
        <v>0</v>
      </c>
      <c r="AX45" s="154" t="str">
        <f t="shared" si="9"/>
        <v/>
      </c>
    </row>
    <row r="46" spans="1:50" ht="16.5" x14ac:dyDescent="0.3">
      <c r="A46" s="6"/>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0"/>
        <v/>
      </c>
      <c r="AT46" s="7"/>
      <c r="AU46" s="154">
        <f t="shared" si="6"/>
        <v>0</v>
      </c>
      <c r="AV46" s="154" t="str">
        <f t="shared" si="7"/>
        <v/>
      </c>
      <c r="AW46" s="154">
        <f t="shared" si="8"/>
        <v>0</v>
      </c>
      <c r="AX46" s="154" t="str">
        <f t="shared" si="9"/>
        <v/>
      </c>
    </row>
    <row r="47" spans="1:50" ht="16.5" x14ac:dyDescent="0.3">
      <c r="A47" s="6"/>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0"/>
        <v/>
      </c>
      <c r="AT47" s="7"/>
      <c r="AU47" s="154">
        <f t="shared" si="6"/>
        <v>0</v>
      </c>
      <c r="AV47" s="154" t="str">
        <f t="shared" si="7"/>
        <v/>
      </c>
      <c r="AW47" s="154">
        <f t="shared" si="8"/>
        <v>0</v>
      </c>
      <c r="AX47" s="154" t="str">
        <f t="shared" si="9"/>
        <v/>
      </c>
    </row>
    <row r="48" spans="1:50" ht="16.5" x14ac:dyDescent="0.3">
      <c r="A48" s="6"/>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1">IFERROR(AVERAGE(E48,O48,Y48),"")</f>
        <v/>
      </c>
      <c r="AJ48" s="268" t="str">
        <f t="shared" si="11"/>
        <v/>
      </c>
      <c r="AK48" s="268" t="str">
        <f t="shared" si="11"/>
        <v/>
      </c>
      <c r="AL48" s="268" t="str">
        <f t="shared" si="11"/>
        <v/>
      </c>
      <c r="AM48" s="268" t="str">
        <f t="shared" si="11"/>
        <v/>
      </c>
      <c r="AN48" s="268" t="str">
        <f t="shared" si="11"/>
        <v/>
      </c>
      <c r="AO48" s="268" t="str">
        <f t="shared" si="11"/>
        <v/>
      </c>
      <c r="AP48" s="268" t="str">
        <f t="shared" si="11"/>
        <v/>
      </c>
      <c r="AQ48" s="268" t="str">
        <f t="shared" si="11"/>
        <v/>
      </c>
      <c r="AR48" s="269" t="str">
        <f t="shared" si="11"/>
        <v/>
      </c>
      <c r="AS48" s="261" t="str">
        <f t="shared" si="10"/>
        <v/>
      </c>
      <c r="AT48" s="7"/>
      <c r="AU48" s="154">
        <f t="shared" si="6"/>
        <v>0</v>
      </c>
      <c r="AV48" s="154" t="str">
        <f t="shared" si="7"/>
        <v/>
      </c>
      <c r="AW48" s="154">
        <f t="shared" si="8"/>
        <v>0</v>
      </c>
      <c r="AX48" s="154" t="str">
        <f t="shared" si="9"/>
        <v/>
      </c>
    </row>
    <row r="49" spans="1:56" ht="16.5" x14ac:dyDescent="0.3">
      <c r="A49" s="6"/>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1"/>
        <v/>
      </c>
      <c r="AJ49" s="268" t="str">
        <f t="shared" si="11"/>
        <v/>
      </c>
      <c r="AK49" s="268" t="str">
        <f t="shared" si="11"/>
        <v/>
      </c>
      <c r="AL49" s="268" t="str">
        <f t="shared" si="11"/>
        <v/>
      </c>
      <c r="AM49" s="268" t="str">
        <f t="shared" si="11"/>
        <v/>
      </c>
      <c r="AN49" s="268" t="str">
        <f t="shared" si="11"/>
        <v/>
      </c>
      <c r="AO49" s="268" t="str">
        <f t="shared" si="11"/>
        <v/>
      </c>
      <c r="AP49" s="268" t="str">
        <f t="shared" si="11"/>
        <v/>
      </c>
      <c r="AQ49" s="268" t="str">
        <f t="shared" si="11"/>
        <v/>
      </c>
      <c r="AR49" s="269" t="str">
        <f t="shared" si="11"/>
        <v/>
      </c>
      <c r="AS49" s="261" t="str">
        <f t="shared" si="10"/>
        <v/>
      </c>
      <c r="AT49" s="7"/>
      <c r="AU49" s="154">
        <f t="shared" si="6"/>
        <v>0</v>
      </c>
      <c r="AV49" s="154" t="str">
        <f t="shared" si="7"/>
        <v/>
      </c>
      <c r="AW49" s="154">
        <f t="shared" si="8"/>
        <v>0</v>
      </c>
      <c r="AX49" s="154" t="str">
        <f t="shared" si="9"/>
        <v/>
      </c>
    </row>
    <row r="50" spans="1:56" ht="16.5" x14ac:dyDescent="0.3">
      <c r="A50" s="6"/>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1"/>
        <v/>
      </c>
      <c r="AJ50" s="268" t="str">
        <f t="shared" si="11"/>
        <v/>
      </c>
      <c r="AK50" s="268" t="str">
        <f t="shared" si="11"/>
        <v/>
      </c>
      <c r="AL50" s="268" t="str">
        <f t="shared" si="11"/>
        <v/>
      </c>
      <c r="AM50" s="268" t="str">
        <f t="shared" si="11"/>
        <v/>
      </c>
      <c r="AN50" s="268" t="str">
        <f t="shared" si="11"/>
        <v/>
      </c>
      <c r="AO50" s="268" t="str">
        <f t="shared" si="11"/>
        <v/>
      </c>
      <c r="AP50" s="268" t="str">
        <f t="shared" si="11"/>
        <v/>
      </c>
      <c r="AQ50" s="268" t="str">
        <f t="shared" si="11"/>
        <v/>
      </c>
      <c r="AR50" s="269" t="str">
        <f t="shared" si="11"/>
        <v/>
      </c>
      <c r="AS50" s="261" t="str">
        <f t="shared" si="10"/>
        <v/>
      </c>
      <c r="AT50" s="7"/>
      <c r="AU50" s="154">
        <f t="shared" si="6"/>
        <v>0</v>
      </c>
      <c r="AV50" s="154" t="str">
        <f t="shared" si="7"/>
        <v/>
      </c>
      <c r="AW50" s="154">
        <f t="shared" si="8"/>
        <v>0</v>
      </c>
      <c r="AX50" s="154" t="str">
        <f t="shared" si="9"/>
        <v/>
      </c>
    </row>
    <row r="51" spans="1:56" ht="16.5" x14ac:dyDescent="0.3">
      <c r="A51" s="6"/>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1"/>
        <v/>
      </c>
      <c r="AJ51" s="268" t="str">
        <f t="shared" si="11"/>
        <v/>
      </c>
      <c r="AK51" s="268" t="str">
        <f t="shared" si="11"/>
        <v/>
      </c>
      <c r="AL51" s="268" t="str">
        <f t="shared" si="11"/>
        <v/>
      </c>
      <c r="AM51" s="268" t="str">
        <f t="shared" si="11"/>
        <v/>
      </c>
      <c r="AN51" s="268" t="str">
        <f t="shared" si="11"/>
        <v/>
      </c>
      <c r="AO51" s="268" t="str">
        <f t="shared" si="11"/>
        <v/>
      </c>
      <c r="AP51" s="268" t="str">
        <f t="shared" si="11"/>
        <v/>
      </c>
      <c r="AQ51" s="268" t="str">
        <f t="shared" si="11"/>
        <v/>
      </c>
      <c r="AR51" s="269" t="str">
        <f t="shared" si="11"/>
        <v/>
      </c>
      <c r="AS51" s="261" t="str">
        <f t="shared" si="10"/>
        <v/>
      </c>
      <c r="AT51" s="7"/>
      <c r="AU51" s="154">
        <f t="shared" si="6"/>
        <v>0</v>
      </c>
      <c r="AV51" s="154" t="str">
        <f t="shared" si="7"/>
        <v/>
      </c>
      <c r="AW51" s="154">
        <f t="shared" si="8"/>
        <v>0</v>
      </c>
      <c r="AX51" s="154" t="str">
        <f t="shared" si="9"/>
        <v/>
      </c>
    </row>
    <row r="52" spans="1:56" ht="16.5" x14ac:dyDescent="0.3">
      <c r="A52" s="6"/>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1"/>
        <v/>
      </c>
      <c r="AJ52" s="268" t="str">
        <f t="shared" si="11"/>
        <v/>
      </c>
      <c r="AK52" s="268" t="str">
        <f t="shared" si="11"/>
        <v/>
      </c>
      <c r="AL52" s="268" t="str">
        <f t="shared" si="11"/>
        <v/>
      </c>
      <c r="AM52" s="268" t="str">
        <f t="shared" si="11"/>
        <v/>
      </c>
      <c r="AN52" s="268" t="str">
        <f t="shared" si="11"/>
        <v/>
      </c>
      <c r="AO52" s="268" t="str">
        <f t="shared" si="11"/>
        <v/>
      </c>
      <c r="AP52" s="268" t="str">
        <f t="shared" si="11"/>
        <v/>
      </c>
      <c r="AQ52" s="268" t="str">
        <f t="shared" si="11"/>
        <v/>
      </c>
      <c r="AR52" s="269" t="str">
        <f t="shared" si="11"/>
        <v/>
      </c>
      <c r="AS52" s="261" t="str">
        <f t="shared" si="10"/>
        <v/>
      </c>
      <c r="AT52" s="7"/>
      <c r="AU52" s="154">
        <f t="shared" si="6"/>
        <v>0</v>
      </c>
      <c r="AV52" s="154" t="str">
        <f t="shared" si="7"/>
        <v/>
      </c>
      <c r="AW52" s="154">
        <f t="shared" si="8"/>
        <v>0</v>
      </c>
      <c r="AX52" s="154" t="str">
        <f t="shared" si="9"/>
        <v/>
      </c>
    </row>
    <row r="53" spans="1:56" ht="16.5" x14ac:dyDescent="0.3">
      <c r="A53" s="6"/>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1"/>
        <v/>
      </c>
      <c r="AJ53" s="268" t="str">
        <f t="shared" si="11"/>
        <v/>
      </c>
      <c r="AK53" s="268" t="str">
        <f t="shared" si="11"/>
        <v/>
      </c>
      <c r="AL53" s="268" t="str">
        <f t="shared" si="11"/>
        <v/>
      </c>
      <c r="AM53" s="268" t="str">
        <f t="shared" si="11"/>
        <v/>
      </c>
      <c r="AN53" s="268" t="str">
        <f t="shared" si="11"/>
        <v/>
      </c>
      <c r="AO53" s="268" t="str">
        <f t="shared" si="11"/>
        <v/>
      </c>
      <c r="AP53" s="268" t="str">
        <f t="shared" si="11"/>
        <v/>
      </c>
      <c r="AQ53" s="268" t="str">
        <f t="shared" si="11"/>
        <v/>
      </c>
      <c r="AR53" s="269" t="str">
        <f t="shared" si="11"/>
        <v/>
      </c>
      <c r="AS53" s="261" t="str">
        <f t="shared" si="10"/>
        <v/>
      </c>
      <c r="AT53" s="7"/>
      <c r="AU53" s="154">
        <f t="shared" si="6"/>
        <v>0</v>
      </c>
      <c r="AV53" s="154" t="str">
        <f t="shared" si="7"/>
        <v/>
      </c>
      <c r="AW53" s="154">
        <f t="shared" si="8"/>
        <v>0</v>
      </c>
      <c r="AX53" s="154" t="str">
        <f t="shared" si="9"/>
        <v/>
      </c>
    </row>
    <row r="54" spans="1:56" ht="16.5" x14ac:dyDescent="0.3">
      <c r="A54" s="6"/>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1"/>
        <v/>
      </c>
      <c r="AJ54" s="268" t="str">
        <f t="shared" si="11"/>
        <v/>
      </c>
      <c r="AK54" s="268" t="str">
        <f t="shared" si="11"/>
        <v/>
      </c>
      <c r="AL54" s="268" t="str">
        <f t="shared" si="11"/>
        <v/>
      </c>
      <c r="AM54" s="268" t="str">
        <f t="shared" si="11"/>
        <v/>
      </c>
      <c r="AN54" s="268" t="str">
        <f t="shared" si="11"/>
        <v/>
      </c>
      <c r="AO54" s="268" t="str">
        <f t="shared" si="11"/>
        <v/>
      </c>
      <c r="AP54" s="268" t="str">
        <f t="shared" si="11"/>
        <v/>
      </c>
      <c r="AQ54" s="268" t="str">
        <f t="shared" si="11"/>
        <v/>
      </c>
      <c r="AR54" s="269" t="str">
        <f t="shared" si="11"/>
        <v/>
      </c>
      <c r="AS54" s="261" t="str">
        <f t="shared" si="10"/>
        <v/>
      </c>
      <c r="AT54" s="7"/>
      <c r="AU54" s="154">
        <f t="shared" si="6"/>
        <v>0</v>
      </c>
      <c r="AV54" s="154" t="str">
        <f t="shared" si="7"/>
        <v/>
      </c>
      <c r="AW54" s="154">
        <f t="shared" si="8"/>
        <v>0</v>
      </c>
      <c r="AX54" s="154" t="str">
        <f t="shared" si="9"/>
        <v/>
      </c>
    </row>
    <row r="55" spans="1:56" ht="16.5" x14ac:dyDescent="0.3">
      <c r="A55" s="6"/>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1"/>
        <v/>
      </c>
      <c r="AJ55" s="268" t="str">
        <f t="shared" si="11"/>
        <v/>
      </c>
      <c r="AK55" s="268" t="str">
        <f t="shared" si="11"/>
        <v/>
      </c>
      <c r="AL55" s="268" t="str">
        <f t="shared" si="11"/>
        <v/>
      </c>
      <c r="AM55" s="268" t="str">
        <f t="shared" si="11"/>
        <v/>
      </c>
      <c r="AN55" s="268" t="str">
        <f t="shared" si="11"/>
        <v/>
      </c>
      <c r="AO55" s="268" t="str">
        <f t="shared" si="11"/>
        <v/>
      </c>
      <c r="AP55" s="268" t="str">
        <f t="shared" si="11"/>
        <v/>
      </c>
      <c r="AQ55" s="268" t="str">
        <f t="shared" si="11"/>
        <v/>
      </c>
      <c r="AR55" s="269" t="str">
        <f t="shared" si="11"/>
        <v/>
      </c>
      <c r="AS55" s="261" t="str">
        <f t="shared" si="10"/>
        <v/>
      </c>
      <c r="AT55" s="7"/>
      <c r="AU55" s="154">
        <f t="shared" si="6"/>
        <v>0</v>
      </c>
      <c r="AV55" s="154" t="str">
        <f t="shared" si="7"/>
        <v/>
      </c>
      <c r="AW55" s="154">
        <f t="shared" si="8"/>
        <v>0</v>
      </c>
      <c r="AX55" s="154" t="str">
        <f t="shared" si="9"/>
        <v/>
      </c>
    </row>
    <row r="56" spans="1:56" ht="16.5" x14ac:dyDescent="0.3">
      <c r="A56" s="6"/>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1"/>
        <v/>
      </c>
      <c r="AJ56" s="268" t="str">
        <f t="shared" si="11"/>
        <v/>
      </c>
      <c r="AK56" s="268" t="str">
        <f t="shared" si="11"/>
        <v/>
      </c>
      <c r="AL56" s="268" t="str">
        <f t="shared" si="11"/>
        <v/>
      </c>
      <c r="AM56" s="268" t="str">
        <f t="shared" si="11"/>
        <v/>
      </c>
      <c r="AN56" s="268" t="str">
        <f t="shared" si="11"/>
        <v/>
      </c>
      <c r="AO56" s="268" t="str">
        <f t="shared" si="11"/>
        <v/>
      </c>
      <c r="AP56" s="268" t="str">
        <f t="shared" si="11"/>
        <v/>
      </c>
      <c r="AQ56" s="268" t="str">
        <f t="shared" si="11"/>
        <v/>
      </c>
      <c r="AR56" s="269" t="str">
        <f t="shared" si="11"/>
        <v/>
      </c>
      <c r="AS56" s="261" t="str">
        <f t="shared" si="10"/>
        <v/>
      </c>
      <c r="AT56" s="7"/>
      <c r="AU56" s="154">
        <f t="shared" si="6"/>
        <v>0</v>
      </c>
      <c r="AV56" s="154" t="str">
        <f t="shared" si="7"/>
        <v/>
      </c>
      <c r="AW56" s="154">
        <f t="shared" si="8"/>
        <v>0</v>
      </c>
      <c r="AX56" s="154" t="str">
        <f t="shared" si="9"/>
        <v/>
      </c>
    </row>
    <row r="57" spans="1:56" ht="17.25" thickBot="1" x14ac:dyDescent="0.35">
      <c r="A57" s="6"/>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1"/>
        <v/>
      </c>
      <c r="AJ57" s="271" t="str">
        <f t="shared" si="11"/>
        <v/>
      </c>
      <c r="AK57" s="271" t="str">
        <f t="shared" si="11"/>
        <v/>
      </c>
      <c r="AL57" s="271" t="str">
        <f t="shared" si="11"/>
        <v/>
      </c>
      <c r="AM57" s="271" t="str">
        <f t="shared" si="11"/>
        <v/>
      </c>
      <c r="AN57" s="271" t="str">
        <f t="shared" si="11"/>
        <v/>
      </c>
      <c r="AO57" s="271" t="str">
        <f t="shared" si="11"/>
        <v/>
      </c>
      <c r="AP57" s="271" t="str">
        <f t="shared" si="11"/>
        <v/>
      </c>
      <c r="AQ57" s="271" t="str">
        <f t="shared" si="11"/>
        <v/>
      </c>
      <c r="AR57" s="272" t="str">
        <f t="shared" si="11"/>
        <v/>
      </c>
      <c r="AS57" s="261" t="str">
        <f t="shared" si="10"/>
        <v/>
      </c>
      <c r="AT57" s="7"/>
      <c r="AU57" s="154">
        <f t="shared" si="6"/>
        <v>0</v>
      </c>
      <c r="AV57" s="154" t="str">
        <f t="shared" si="7"/>
        <v/>
      </c>
      <c r="AW57" s="154">
        <f t="shared" si="8"/>
        <v>0</v>
      </c>
      <c r="AX57" s="154" t="str">
        <f t="shared" si="9"/>
        <v/>
      </c>
    </row>
    <row r="58" spans="1:56" ht="17.25" thickBot="1" x14ac:dyDescent="0.35">
      <c r="A58" s="6"/>
      <c r="B58" s="7"/>
      <c r="C58" s="472" t="s">
        <v>622</v>
      </c>
      <c r="D58" s="473"/>
      <c r="E58" s="157">
        <f>IFERROR(AVERAGE(E8:E57),0)</f>
        <v>0</v>
      </c>
      <c r="F58" s="157">
        <f>IFERROR(AVERAGE(F8:F57),0)</f>
        <v>0</v>
      </c>
      <c r="G58" s="157">
        <f>IFERROR(AVERAGE(G8:G57),0)</f>
        <v>0</v>
      </c>
      <c r="H58" s="157">
        <f t="shared" ref="H58:AS58" si="12">IFERROR(AVERAGE(H8:H57),0)</f>
        <v>0</v>
      </c>
      <c r="I58" s="157">
        <f t="shared" si="12"/>
        <v>0</v>
      </c>
      <c r="J58" s="157">
        <f t="shared" si="12"/>
        <v>0</v>
      </c>
      <c r="K58" s="157">
        <f t="shared" si="12"/>
        <v>0</v>
      </c>
      <c r="L58" s="157">
        <f t="shared" si="12"/>
        <v>0</v>
      </c>
      <c r="M58" s="157">
        <f t="shared" si="12"/>
        <v>0</v>
      </c>
      <c r="N58" s="158">
        <f t="shared" si="12"/>
        <v>0</v>
      </c>
      <c r="O58" s="159">
        <f t="shared" si="12"/>
        <v>0</v>
      </c>
      <c r="P58" s="157">
        <f t="shared" si="12"/>
        <v>0</v>
      </c>
      <c r="Q58" s="157">
        <f t="shared" si="12"/>
        <v>0</v>
      </c>
      <c r="R58" s="157">
        <f t="shared" si="12"/>
        <v>0</v>
      </c>
      <c r="S58" s="157">
        <f t="shared" si="12"/>
        <v>0</v>
      </c>
      <c r="T58" s="157">
        <f t="shared" si="12"/>
        <v>0</v>
      </c>
      <c r="U58" s="157">
        <f t="shared" si="12"/>
        <v>0</v>
      </c>
      <c r="V58" s="157">
        <f t="shared" si="12"/>
        <v>0</v>
      </c>
      <c r="W58" s="157">
        <f t="shared" si="12"/>
        <v>0</v>
      </c>
      <c r="X58" s="157">
        <f t="shared" si="12"/>
        <v>0</v>
      </c>
      <c r="Y58" s="160">
        <f t="shared" si="12"/>
        <v>0</v>
      </c>
      <c r="Z58" s="157">
        <f t="shared" si="12"/>
        <v>0</v>
      </c>
      <c r="AA58" s="157">
        <f t="shared" si="12"/>
        <v>0</v>
      </c>
      <c r="AB58" s="157">
        <f t="shared" si="12"/>
        <v>0</v>
      </c>
      <c r="AC58" s="157">
        <f t="shared" si="12"/>
        <v>0</v>
      </c>
      <c r="AD58" s="157">
        <f t="shared" si="12"/>
        <v>0</v>
      </c>
      <c r="AE58" s="157">
        <f t="shared" si="12"/>
        <v>0</v>
      </c>
      <c r="AF58" s="157">
        <f t="shared" si="12"/>
        <v>0</v>
      </c>
      <c r="AG58" s="157">
        <f t="shared" si="12"/>
        <v>0</v>
      </c>
      <c r="AH58" s="157">
        <f t="shared" si="12"/>
        <v>0</v>
      </c>
      <c r="AI58" s="157">
        <f t="shared" si="12"/>
        <v>0</v>
      </c>
      <c r="AJ58" s="157">
        <f t="shared" si="12"/>
        <v>0</v>
      </c>
      <c r="AK58" s="157">
        <f t="shared" si="12"/>
        <v>0</v>
      </c>
      <c r="AL58" s="157">
        <f t="shared" si="12"/>
        <v>0</v>
      </c>
      <c r="AM58" s="157">
        <f t="shared" si="12"/>
        <v>0</v>
      </c>
      <c r="AN58" s="157">
        <f t="shared" si="12"/>
        <v>0</v>
      </c>
      <c r="AO58" s="157">
        <f t="shared" si="12"/>
        <v>0</v>
      </c>
      <c r="AP58" s="157">
        <f t="shared" si="12"/>
        <v>0</v>
      </c>
      <c r="AQ58" s="157">
        <f t="shared" si="12"/>
        <v>0</v>
      </c>
      <c r="AR58" s="157">
        <f t="shared" si="12"/>
        <v>0</v>
      </c>
      <c r="AS58" s="157">
        <f t="shared" si="12"/>
        <v>0</v>
      </c>
      <c r="AT58" s="7"/>
    </row>
    <row r="59" spans="1:56" ht="15"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6" ht="15" customHeight="1" x14ac:dyDescent="0.25">
      <c r="A60" s="6"/>
      <c r="B60" s="7"/>
      <c r="C60" s="7"/>
      <c r="D60" s="161">
        <f>HOME!E20</f>
        <v>9</v>
      </c>
      <c r="E60" s="7" t="str">
        <f>E7</f>
        <v xml:space="preserve">menemukan berbagai jenis warna bunyi non-musikal, baik melodis dan non-melodis. Mengidentifikasi berbagai suara alat musik, ritmis maupun
melodis. </v>
      </c>
      <c r="F60" s="7" t="str">
        <f t="shared" ref="F60:N60" si="13">F7</f>
        <v xml:space="preserve">menyanyikan lagu anak sederhana dengan birama 2/4 dengan iringan musik. Menyanyikan lagu anak sederhana dengan birama 3/4 dengan iringan musik sederhana. </v>
      </c>
      <c r="G60" s="7">
        <f t="shared" si="13"/>
        <v>0</v>
      </c>
      <c r="H60" s="7">
        <f t="shared" si="13"/>
        <v>0</v>
      </c>
      <c r="I60" s="7">
        <f t="shared" si="13"/>
        <v>0</v>
      </c>
      <c r="J60" s="7">
        <f t="shared" si="13"/>
        <v>0</v>
      </c>
      <c r="K60" s="7">
        <f t="shared" si="13"/>
        <v>0</v>
      </c>
      <c r="L60" s="7">
        <f t="shared" si="13"/>
        <v>0</v>
      </c>
      <c r="M60" s="7">
        <f t="shared" si="13"/>
        <v>0</v>
      </c>
      <c r="N60" s="7">
        <f t="shared" si="13"/>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 t="shared" ref="Y60" si="14">IF(Y6=0,0,Y6)</f>
        <v>TP 1</v>
      </c>
      <c r="Z60" s="7" t="str">
        <f t="shared" ref="Z60" si="15">IF(Y6=0,0,Y6)</f>
        <v>TP 1</v>
      </c>
      <c r="AA60" s="7" t="str">
        <f t="shared" ref="AA60" si="16">IF(AA6=0,0,AA6)</f>
        <v>TP 3</v>
      </c>
      <c r="AB60" s="7" t="str">
        <f t="shared" ref="AB60" si="17">IF(AA6=0,0,AA6)</f>
        <v>TP 3</v>
      </c>
      <c r="AC60" s="7" t="str">
        <f t="shared" ref="AC60" si="18">IF(AC6=0,0,AC6)</f>
        <v>TP 5</v>
      </c>
      <c r="AD60" s="7" t="str">
        <f t="shared" ref="AD60" si="19">IF(AC6=0,0,AC6)</f>
        <v>TP 5</v>
      </c>
      <c r="AE60" s="7" t="str">
        <f>IF(AE6=0,0,AE6)</f>
        <v>TP 7</v>
      </c>
      <c r="AF60" s="7" t="str">
        <f>IF(AE6=0,0,AE6)</f>
        <v>TP 7</v>
      </c>
      <c r="AG60" s="7" t="str">
        <f>IF(AG6=0,0,AG6)</f>
        <v>TP 9</v>
      </c>
      <c r="AH60" s="7" t="str">
        <f>IF(AG6=0,0,AG6)</f>
        <v>TP 9</v>
      </c>
      <c r="AI60" s="7" t="str">
        <f>IF(AI6=0,0,AI6)</f>
        <v>TP 1</v>
      </c>
      <c r="AJ60" s="7" t="str">
        <f>IF(AI6=0,0,AI6)</f>
        <v>TP 1</v>
      </c>
      <c r="AK60" s="7" t="str">
        <f>IF(AK6=0,0,AK6)</f>
        <v>TP 3</v>
      </c>
      <c r="AL60" s="7" t="str">
        <f>IF(AK6=0,0,AK6)</f>
        <v>TP 3</v>
      </c>
      <c r="AM60" s="7" t="str">
        <f>IF(AM6=0,0,AM6)</f>
        <v>TP 5</v>
      </c>
      <c r="AN60" s="7" t="str">
        <f>IF(AM6=0,0,AM6)</f>
        <v>TP 5</v>
      </c>
      <c r="AO60" s="7" t="str">
        <f>IF(AO6=0,0,AO6)</f>
        <v>TP 7</v>
      </c>
      <c r="AP60" s="7" t="str">
        <f>IF(AO6=0,0,AO6)</f>
        <v>TP 7</v>
      </c>
      <c r="AQ60" s="7" t="str">
        <f>IF(AQ6=0,0,AQ6)</f>
        <v>TP 9</v>
      </c>
      <c r="AR60" s="7" t="str">
        <f>IF(AQ6=0,0,AQ6)</f>
        <v>TP 9</v>
      </c>
      <c r="AS60" s="7">
        <f>IF(AS6=0,0,AS6)</f>
        <v>0</v>
      </c>
      <c r="AT60" s="7">
        <f>IF(AS6=0,0,AS6)</f>
        <v>0</v>
      </c>
      <c r="AU60" s="7">
        <f>IF(AU6=0,0,AU6)</f>
        <v>0</v>
      </c>
      <c r="AV60" s="7">
        <f>IF(AU6=0,0,AU6)</f>
        <v>0</v>
      </c>
      <c r="AW60" s="7">
        <f>IF(AW6=0,0,AW6)</f>
        <v>0</v>
      </c>
      <c r="AX60" s="7">
        <f>IF(AW6=0,0,AW6)</f>
        <v>0</v>
      </c>
      <c r="AY60" s="7">
        <f>IF(AY6=0,0,AY6)</f>
        <v>0</v>
      </c>
      <c r="AZ60" s="7">
        <f>IF(AY6=0,0,AY6)</f>
        <v>0</v>
      </c>
      <c r="BA60" s="7">
        <f>IF(BA6=0,0,BA6)</f>
        <v>0</v>
      </c>
      <c r="BB60" s="7">
        <f>IF(BA6=0,0,BA6)</f>
        <v>0</v>
      </c>
      <c r="BC60" s="7"/>
      <c r="BD60" s="7"/>
    </row>
    <row r="61" spans="1:56" ht="15" x14ac:dyDescent="0.25">
      <c r="A61" s="6"/>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c r="AU61" s="7"/>
      <c r="AV61" s="7"/>
      <c r="AW61" s="7"/>
      <c r="AX61" s="7"/>
      <c r="AY61" s="7"/>
      <c r="AZ61" s="7"/>
      <c r="BA61" s="7"/>
      <c r="BB61" s="7"/>
      <c r="BC61" s="7"/>
      <c r="BD61" s="7"/>
    </row>
  </sheetData>
  <sheetProtection algorithmName="SHA-512" hashValue="sa9S/xT8HzDqO/4H3EHva9GxiapHJhuM5oVmyAqiLkduXZiDq14UNLjezPSkjDewOFYysaxZcPm4DZoIH7SCzw==" saltValue="t1/dWulrIqeGQbH6z67xAA==" spinCount="100000" sheet="1" objects="1" scenarios="1" formatColumns="0"/>
  <mergeCells count="8">
    <mergeCell ref="AI5:AR5"/>
    <mergeCell ref="AS5:AS7"/>
    <mergeCell ref="E5:N5"/>
    <mergeCell ref="O5:X5"/>
    <mergeCell ref="C58:D58"/>
    <mergeCell ref="C4:C7"/>
    <mergeCell ref="D4:D7"/>
    <mergeCell ref="Y5:AH5"/>
  </mergeCells>
  <conditionalFormatting sqref="E8:N57">
    <cfRule type="expression" dxfId="16" priority="3">
      <formula>E$7=0</formula>
    </cfRule>
  </conditionalFormatting>
  <conditionalFormatting sqref="O11:AH57 P8:AH10">
    <cfRule type="expression" dxfId="15" priority="2">
      <formula>O$7=0</formula>
    </cfRule>
  </conditionalFormatting>
  <conditionalFormatting sqref="O8:O10">
    <cfRule type="expression" dxfId="14" priority="1">
      <formula>O$7=0</formula>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H61"/>
  <sheetViews>
    <sheetView showRowColHeaders="0" zoomScale="80" zoomScaleNormal="80" workbookViewId="0">
      <pane xSplit="4" ySplit="7" topLeftCell="E8" activePane="bottomRight" state="frozen"/>
      <selection pane="topRight" activeCell="E1" sqref="E1"/>
      <selection pane="bottomLeft" activeCell="A8" sqref="A8"/>
      <selection pane="bottomRight"/>
    </sheetView>
  </sheetViews>
  <sheetFormatPr defaultColWidth="0" defaultRowHeight="0" customHeight="1" zeroHeight="1" x14ac:dyDescent="0.25"/>
  <cols>
    <col min="1" max="1" width="30.140625" style="4" customWidth="1"/>
    <col min="2" max="2" width="1.85546875" style="4" customWidth="1"/>
    <col min="3" max="3" width="5.5703125" style="4" customWidth="1"/>
    <col min="4" max="4" width="23.28515625" style="4" customWidth="1"/>
    <col min="5" max="14" width="5.140625" style="4" customWidth="1"/>
    <col min="15" max="34" width="5.28515625" style="4" customWidth="1"/>
    <col min="35" max="44" width="5.28515625" style="4" hidden="1" customWidth="1"/>
    <col min="45" max="45" width="9.5703125" style="4" customWidth="1"/>
    <col min="46" max="54" width="5.28515625" style="4" hidden="1" customWidth="1"/>
    <col min="55" max="57" width="9.140625" style="4" hidden="1" customWidth="1"/>
    <col min="58" max="58" width="12.85546875" style="4" hidden="1" customWidth="1"/>
    <col min="59" max="16384" width="9.140625" style="4" hidden="1"/>
  </cols>
  <sheetData>
    <row r="1" spans="1:60" ht="28.5" x14ac:dyDescent="0.25">
      <c r="A1" s="1" t="str">
        <f>"       "&amp; MAPEL!D12</f>
        <v xml:space="preserve">       Seni Tari</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row>
    <row r="2" spans="1:60"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row>
    <row r="3" spans="1:60" ht="15.75" thickBot="1" x14ac:dyDescent="0.3">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row>
    <row r="4" spans="1:60" ht="0.75" customHeight="1" thickBot="1" x14ac:dyDescent="0.35">
      <c r="A4" s="6"/>
      <c r="B4" s="7"/>
      <c r="C4" s="477" t="s">
        <v>580</v>
      </c>
      <c r="D4" s="480" t="s">
        <v>608</v>
      </c>
      <c r="E4" s="348" t="str">
        <f>A1</f>
        <v xml:space="preserve">       Seni Tari</v>
      </c>
      <c r="F4" s="349"/>
      <c r="G4" s="349"/>
      <c r="H4" s="349"/>
      <c r="I4" s="349"/>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c r="AJ4" s="349"/>
      <c r="AK4" s="349"/>
      <c r="AL4" s="349"/>
      <c r="AM4" s="349"/>
      <c r="AN4" s="349"/>
      <c r="AO4" s="349"/>
      <c r="AP4" s="349"/>
      <c r="AQ4" s="349"/>
      <c r="AR4" s="349"/>
      <c r="AS4" s="349"/>
      <c r="AT4" s="349"/>
      <c r="AU4" s="349"/>
      <c r="AV4" s="349"/>
      <c r="AW4" s="349"/>
      <c r="AX4" s="349"/>
      <c r="AY4" s="349"/>
      <c r="AZ4" s="349"/>
      <c r="BA4" s="349"/>
      <c r="BB4" s="350"/>
      <c r="BC4" s="341" t="s">
        <v>610</v>
      </c>
      <c r="BD4" s="7"/>
    </row>
    <row r="5" spans="1:60" ht="15.75" customHeight="1" x14ac:dyDescent="0.25">
      <c r="A5" s="6"/>
      <c r="B5" s="7"/>
      <c r="C5" s="478"/>
      <c r="D5" s="481"/>
      <c r="E5" s="475" t="s">
        <v>611</v>
      </c>
      <c r="F5" s="476"/>
      <c r="G5" s="476"/>
      <c r="H5" s="476"/>
      <c r="I5" s="476"/>
      <c r="J5" s="476"/>
      <c r="K5" s="476"/>
      <c r="L5" s="476"/>
      <c r="M5" s="476"/>
      <c r="N5" s="498"/>
      <c r="O5" s="499" t="s">
        <v>623</v>
      </c>
      <c r="P5" s="500"/>
      <c r="Q5" s="500"/>
      <c r="R5" s="500"/>
      <c r="S5" s="500"/>
      <c r="T5" s="500"/>
      <c r="U5" s="500"/>
      <c r="V5" s="500"/>
      <c r="W5" s="500"/>
      <c r="X5" s="501"/>
      <c r="Y5" s="502" t="s">
        <v>624</v>
      </c>
      <c r="Z5" s="503"/>
      <c r="AA5" s="503"/>
      <c r="AB5" s="503"/>
      <c r="AC5" s="503"/>
      <c r="AD5" s="503"/>
      <c r="AE5" s="503"/>
      <c r="AF5" s="503"/>
      <c r="AG5" s="503"/>
      <c r="AH5" s="504"/>
      <c r="AI5" s="494" t="s">
        <v>958</v>
      </c>
      <c r="AJ5" s="495"/>
      <c r="AK5" s="495"/>
      <c r="AL5" s="495"/>
      <c r="AM5" s="495"/>
      <c r="AN5" s="495"/>
      <c r="AO5" s="495"/>
      <c r="AP5" s="495"/>
      <c r="AQ5" s="495"/>
      <c r="AR5" s="496"/>
      <c r="AS5" s="484" t="s">
        <v>958</v>
      </c>
      <c r="AT5" s="7"/>
    </row>
    <row r="6" spans="1:60" ht="24" customHeight="1" x14ac:dyDescent="0.25">
      <c r="A6" s="6"/>
      <c r="B6" s="7"/>
      <c r="C6" s="478"/>
      <c r="D6" s="481"/>
      <c r="E6" s="143" t="s">
        <v>612</v>
      </c>
      <c r="F6" s="144" t="s">
        <v>613</v>
      </c>
      <c r="G6" s="144" t="s">
        <v>614</v>
      </c>
      <c r="H6" s="144" t="s">
        <v>615</v>
      </c>
      <c r="I6" s="144" t="s">
        <v>616</v>
      </c>
      <c r="J6" s="144" t="s">
        <v>617</v>
      </c>
      <c r="K6" s="144" t="s">
        <v>618</v>
      </c>
      <c r="L6" s="144" t="s">
        <v>619</v>
      </c>
      <c r="M6" s="144" t="s">
        <v>620</v>
      </c>
      <c r="N6" s="163" t="s">
        <v>621</v>
      </c>
      <c r="O6" s="342" t="str">
        <f>E6</f>
        <v>TP 1</v>
      </c>
      <c r="P6" s="343" t="str">
        <f t="shared" ref="P6:X7" si="0">F6</f>
        <v>TP 2</v>
      </c>
      <c r="Q6" s="343" t="str">
        <f t="shared" si="0"/>
        <v>TP 3</v>
      </c>
      <c r="R6" s="343" t="str">
        <f t="shared" si="0"/>
        <v>TP 4</v>
      </c>
      <c r="S6" s="343" t="str">
        <f t="shared" si="0"/>
        <v>TP 5</v>
      </c>
      <c r="T6" s="343" t="str">
        <f t="shared" si="0"/>
        <v>TP 6</v>
      </c>
      <c r="U6" s="343" t="str">
        <f t="shared" si="0"/>
        <v>TP 7</v>
      </c>
      <c r="V6" s="343" t="str">
        <f t="shared" si="0"/>
        <v>TP 8</v>
      </c>
      <c r="W6" s="343" t="str">
        <f t="shared" si="0"/>
        <v>TP 9</v>
      </c>
      <c r="X6" s="344" t="str">
        <f t="shared" si="0"/>
        <v>TP 10</v>
      </c>
      <c r="Y6" s="345" t="str">
        <f>E6</f>
        <v>TP 1</v>
      </c>
      <c r="Z6" s="346" t="str">
        <f t="shared" ref="Z6:AH7" si="1">F6</f>
        <v>TP 2</v>
      </c>
      <c r="AA6" s="346" t="str">
        <f t="shared" si="1"/>
        <v>TP 3</v>
      </c>
      <c r="AB6" s="346" t="str">
        <f t="shared" si="1"/>
        <v>TP 4</v>
      </c>
      <c r="AC6" s="346" t="str">
        <f t="shared" si="1"/>
        <v>TP 5</v>
      </c>
      <c r="AD6" s="346" t="str">
        <f t="shared" si="1"/>
        <v>TP 6</v>
      </c>
      <c r="AE6" s="346" t="str">
        <f t="shared" si="1"/>
        <v>TP 7</v>
      </c>
      <c r="AF6" s="346" t="str">
        <f t="shared" si="1"/>
        <v>TP 8</v>
      </c>
      <c r="AG6" s="346" t="str">
        <f t="shared" si="1"/>
        <v>TP 9</v>
      </c>
      <c r="AH6" s="347"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60" ht="28.5" customHeight="1" thickBot="1" x14ac:dyDescent="0.35">
      <c r="A7" s="6"/>
      <c r="B7" s="7"/>
      <c r="C7" s="479"/>
      <c r="D7" s="482"/>
      <c r="E7" s="146" t="str">
        <f>ATP!E115</f>
        <v>menerapkan unsur waktu dalam gerak tari sesuai iringan berdasarkan
tempo dengan merangkai gerak sesuai irama dan lagu.</v>
      </c>
      <c r="F7" s="147" t="str">
        <f>ATP!$E$116</f>
        <v xml:space="preserve">merangkai gerak dengan menerapkan unsur tenaga dalam gerak tari melalui berbagai rangsangan. Membedakan penggunaan tenaga dalam gerak tari. </v>
      </c>
      <c r="G7" s="147">
        <f>ATP!$E$117</f>
        <v>0</v>
      </c>
      <c r="H7" s="147">
        <f>ATP!$E$118</f>
        <v>0</v>
      </c>
      <c r="I7" s="147">
        <f>ATP!$E$119</f>
        <v>0</v>
      </c>
      <c r="J7" s="147">
        <f>ATP!$E$120</f>
        <v>0</v>
      </c>
      <c r="K7" s="147">
        <f>ATP!$E$121</f>
        <v>0</v>
      </c>
      <c r="L7" s="147">
        <f>ATP!$E$122</f>
        <v>0</v>
      </c>
      <c r="M7" s="147">
        <f>ATP!$E$123</f>
        <v>0</v>
      </c>
      <c r="N7" s="147">
        <f>ATP!$E$124</f>
        <v>0</v>
      </c>
      <c r="O7" s="208" t="str">
        <f>E7</f>
        <v>menerapkan unsur waktu dalam gerak tari sesuai iringan berdasarkan
tempo dengan merangkai gerak sesuai irama dan lagu.</v>
      </c>
      <c r="P7" s="209" t="str">
        <f t="shared" si="0"/>
        <v xml:space="preserve">merangkai gerak dengan menerapkan unsur tenaga dalam gerak tari melalui berbagai rangsangan. Membedakan penggunaan tenaga dalam gerak tari. </v>
      </c>
      <c r="Q7" s="209">
        <f t="shared" si="0"/>
        <v>0</v>
      </c>
      <c r="R7" s="209">
        <f t="shared" si="0"/>
        <v>0</v>
      </c>
      <c r="S7" s="209">
        <f t="shared" si="0"/>
        <v>0</v>
      </c>
      <c r="T7" s="209">
        <f t="shared" si="0"/>
        <v>0</v>
      </c>
      <c r="U7" s="209">
        <f t="shared" si="0"/>
        <v>0</v>
      </c>
      <c r="V7" s="209">
        <f t="shared" si="0"/>
        <v>0</v>
      </c>
      <c r="W7" s="209">
        <f t="shared" si="0"/>
        <v>0</v>
      </c>
      <c r="X7" s="210">
        <f t="shared" si="0"/>
        <v>0</v>
      </c>
      <c r="Y7" s="213" t="str">
        <f>E7</f>
        <v>menerapkan unsur waktu dalam gerak tari sesuai iringan berdasarkan
tempo dengan merangkai gerak sesuai irama dan lagu.</v>
      </c>
      <c r="Z7" s="214" t="str">
        <f t="shared" si="1"/>
        <v xml:space="preserve">merangkai gerak dengan menerapkan unsur tenaga dalam gerak tari melalui berbagai rangsangan. Membedakan penggunaan tenaga dalam gerak tari. </v>
      </c>
      <c r="AA7" s="214">
        <f t="shared" si="1"/>
        <v>0</v>
      </c>
      <c r="AB7" s="214">
        <f t="shared" si="1"/>
        <v>0</v>
      </c>
      <c r="AC7" s="214">
        <f t="shared" si="1"/>
        <v>0</v>
      </c>
      <c r="AD7" s="214">
        <f t="shared" si="1"/>
        <v>0</v>
      </c>
      <c r="AE7" s="214">
        <f t="shared" si="1"/>
        <v>0</v>
      </c>
      <c r="AF7" s="214">
        <f t="shared" si="1"/>
        <v>0</v>
      </c>
      <c r="AG7" s="214">
        <f t="shared" si="1"/>
        <v>0</v>
      </c>
      <c r="AH7" s="215">
        <f t="shared" si="1"/>
        <v>0</v>
      </c>
      <c r="AI7" s="262" t="str">
        <f>E7</f>
        <v>menerapkan unsur waktu dalam gerak tari sesuai iringan berdasarkan
tempo dengan merangkai gerak sesuai irama dan lagu.</v>
      </c>
      <c r="AJ7" s="263" t="str">
        <f>F7</f>
        <v xml:space="preserve">merangkai gerak dengan menerapkan unsur tenaga dalam gerak tari melalui berbagai rangsangan. Membedakan penggunaan tenaga dalam gerak tari. </v>
      </c>
      <c r="AK7" s="263">
        <f t="shared" ref="AK7:AR7" si="3">G7</f>
        <v>0</v>
      </c>
      <c r="AL7" s="263">
        <f t="shared" si="3"/>
        <v>0</v>
      </c>
      <c r="AM7" s="263">
        <f t="shared" si="3"/>
        <v>0</v>
      </c>
      <c r="AN7" s="263">
        <f t="shared" si="3"/>
        <v>0</v>
      </c>
      <c r="AO7" s="263">
        <f t="shared" si="3"/>
        <v>0</v>
      </c>
      <c r="AP7" s="263">
        <f t="shared" si="3"/>
        <v>0</v>
      </c>
      <c r="AQ7" s="263">
        <f t="shared" si="3"/>
        <v>0</v>
      </c>
      <c r="AR7" s="263">
        <f t="shared" si="3"/>
        <v>0</v>
      </c>
      <c r="AS7" s="485"/>
      <c r="AT7" s="7"/>
      <c r="AU7" s="149" t="s">
        <v>625</v>
      </c>
      <c r="AV7" s="149" t="s">
        <v>626</v>
      </c>
      <c r="AW7" s="150" t="s">
        <v>627</v>
      </c>
      <c r="AX7" s="150" t="s">
        <v>626</v>
      </c>
      <c r="BF7" s="149" t="s">
        <v>626</v>
      </c>
      <c r="BG7" s="150" t="s">
        <v>627</v>
      </c>
      <c r="BH7" s="150" t="s">
        <v>626</v>
      </c>
    </row>
    <row r="8" spans="1:60" ht="16.5" x14ac:dyDescent="0.3">
      <c r="A8" s="6"/>
      <c r="B8" s="7"/>
      <c r="C8" s="151">
        <v>1</v>
      </c>
      <c r="D8" s="152" t="str">
        <f>IF(SISWA!G8="","",SISWA!G8)</f>
        <v>ASKA</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64" t="str">
        <f>IFERROR(AVERAGE(E8,O8,Y8),"")</f>
        <v/>
      </c>
      <c r="AJ8" s="265" t="str">
        <f t="shared" ref="AJ8:AR23" si="4">IFERROR(AVERAGE(F8,P8,Z8),"")</f>
        <v/>
      </c>
      <c r="AK8" s="265" t="str">
        <f t="shared" si="4"/>
        <v/>
      </c>
      <c r="AL8" s="265" t="str">
        <f t="shared" si="4"/>
        <v/>
      </c>
      <c r="AM8" s="265" t="str">
        <f t="shared" si="4"/>
        <v/>
      </c>
      <c r="AN8" s="265" t="str">
        <f t="shared" si="4"/>
        <v/>
      </c>
      <c r="AO8" s="265" t="str">
        <f t="shared" si="4"/>
        <v/>
      </c>
      <c r="AP8" s="265" t="str">
        <f t="shared" si="4"/>
        <v/>
      </c>
      <c r="AQ8" s="265" t="str">
        <f t="shared" si="4"/>
        <v/>
      </c>
      <c r="AR8" s="266" t="str">
        <f t="shared" si="4"/>
        <v/>
      </c>
      <c r="AS8" s="260" t="str">
        <f>IFERROR(AVERAGE(E8:AH8),"")</f>
        <v/>
      </c>
      <c r="AT8" s="7">
        <f>COUNTA(E8:E56)</f>
        <v>0</v>
      </c>
      <c r="AU8" s="154">
        <f>MAX(AI8:AR8)</f>
        <v>0</v>
      </c>
      <c r="AV8" s="154" t="str">
        <f>IFERROR(D8&amp;" sangat menguasai dalam "&amp;(INDEX($AI$7:$AR$7,MATCH(AU8,AI8:AR8,0))),"")</f>
        <v/>
      </c>
      <c r="AW8" s="154">
        <f>MIN(AI8:AR8)</f>
        <v>0</v>
      </c>
      <c r="AX8" s="154" t="str">
        <f>IFERROR(D8&amp;" perlu bimbingan dalam "&amp;(INDEX($AI$7:$AR$7,MATCH(AW8,AI8:AR8,0))),"")</f>
        <v/>
      </c>
      <c r="BF8" s="154" t="str">
        <f t="shared" ref="BF8:BF57" si="5">IFERROR(D8&amp;" sangat menguasai dalam "&amp;(INDEX($E$7:$N$7,MATCH(BE8,E8:N8,0))),"")</f>
        <v/>
      </c>
      <c r="BG8" s="154">
        <f>MIN(E8:N8)</f>
        <v>0</v>
      </c>
      <c r="BH8" s="154" t="str">
        <f t="shared" ref="BH8:BH57" si="6">IFERROR(D8&amp;" perlu bimbingan dalam "&amp;(INDEX($E$7:$N$7,MATCH(BG8,E8:N8,0))),"")</f>
        <v/>
      </c>
    </row>
    <row r="9" spans="1:60" ht="16.5" x14ac:dyDescent="0.3">
      <c r="A9" s="6"/>
      <c r="B9" s="7"/>
      <c r="C9" s="155">
        <v>2</v>
      </c>
      <c r="D9" s="152" t="str">
        <f>IF(SISWA!G9="","",SISWA!G9)</f>
        <v>BIHAN</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267" t="str">
        <f t="shared" ref="AI9:AR47" si="7">IFERROR(AVERAGE(E9,O9,Y9),"")</f>
        <v/>
      </c>
      <c r="AJ9" s="268" t="str">
        <f t="shared" si="4"/>
        <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t="str">
        <f>IFERROR(AVERAGE(E9:AH9),"")</f>
        <v/>
      </c>
      <c r="AT9" s="7"/>
      <c r="AU9" s="154">
        <f t="shared" ref="AU9:AU57" si="8">MAX(AI9:AR9)</f>
        <v>0</v>
      </c>
      <c r="AV9" s="154" t="str">
        <f t="shared" ref="AV9:AV57" si="9">IFERROR(D9&amp;" sangat menguasai dalam "&amp;(INDEX($AI$7:$AR$7,MATCH(AU9,AI9:AR9,0))),"")</f>
        <v/>
      </c>
      <c r="AW9" s="154">
        <f t="shared" ref="AW9:AW57" si="10">MIN(AI9:AR9)</f>
        <v>0</v>
      </c>
      <c r="AX9" s="154" t="str">
        <f t="shared" ref="AX9:AX57" si="11">IFERROR(D9&amp;" perlu bimbingan dalam "&amp;(INDEX($AI$7:$AR$7,MATCH(AW9,AI9:AR9,0))),"")</f>
        <v/>
      </c>
      <c r="BF9" s="154" t="str">
        <f t="shared" si="5"/>
        <v/>
      </c>
      <c r="BG9" s="154">
        <f t="shared" ref="BG9:BG57" si="12">MIN(E9:N9)</f>
        <v>0</v>
      </c>
      <c r="BH9" s="154" t="str">
        <f t="shared" si="6"/>
        <v/>
      </c>
    </row>
    <row r="10" spans="1:60" ht="16.5" x14ac:dyDescent="0.3">
      <c r="A10" s="6"/>
      <c r="B10" s="7"/>
      <c r="C10" s="155">
        <v>3</v>
      </c>
      <c r="D10" s="152" t="str">
        <f>IF(SISWA!G10="","",SISWA!G10)</f>
        <v>DARMA</v>
      </c>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267" t="str">
        <f t="shared" si="7"/>
        <v/>
      </c>
      <c r="AJ10" s="268" t="str">
        <f t="shared" si="4"/>
        <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261" t="str">
        <f t="shared" ref="AS10:AS57" si="13">IFERROR(AVERAGE(E10:AH10),"")</f>
        <v/>
      </c>
      <c r="AT10" s="7"/>
      <c r="AU10" s="154">
        <f t="shared" si="8"/>
        <v>0</v>
      </c>
      <c r="AV10" s="154" t="str">
        <f t="shared" si="9"/>
        <v/>
      </c>
      <c r="AW10" s="154">
        <f t="shared" si="10"/>
        <v>0</v>
      </c>
      <c r="AX10" s="154" t="str">
        <f t="shared" si="11"/>
        <v/>
      </c>
      <c r="BF10" s="154" t="str">
        <f t="shared" si="5"/>
        <v/>
      </c>
      <c r="BG10" s="154">
        <f>MIN(E10:N10)</f>
        <v>0</v>
      </c>
      <c r="BH10" s="154" t="str">
        <f t="shared" si="6"/>
        <v/>
      </c>
    </row>
    <row r="11" spans="1:60" ht="16.5" x14ac:dyDescent="0.3">
      <c r="A11" s="6"/>
      <c r="B11" s="7"/>
      <c r="C11" s="155">
        <v>4</v>
      </c>
      <c r="D11" s="152" t="str">
        <f>IF(SISWA!G11="","",SISWA!G11)</f>
        <v>AQILA</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267" t="str">
        <f t="shared" si="7"/>
        <v/>
      </c>
      <c r="AJ11" s="268" t="str">
        <f t="shared" si="4"/>
        <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t="str">
        <f t="shared" si="13"/>
        <v/>
      </c>
      <c r="AT11" s="7"/>
      <c r="AU11" s="154">
        <f t="shared" si="8"/>
        <v>0</v>
      </c>
      <c r="AV11" s="154" t="str">
        <f t="shared" si="9"/>
        <v/>
      </c>
      <c r="AW11" s="154">
        <f t="shared" si="10"/>
        <v>0</v>
      </c>
      <c r="AX11" s="154" t="str">
        <f t="shared" si="11"/>
        <v/>
      </c>
      <c r="BF11" s="154" t="str">
        <f t="shared" si="5"/>
        <v/>
      </c>
      <c r="BG11" s="154">
        <f t="shared" si="12"/>
        <v>0</v>
      </c>
      <c r="BH11" s="154" t="str">
        <f t="shared" si="6"/>
        <v/>
      </c>
    </row>
    <row r="12" spans="1:60" ht="16.5" x14ac:dyDescent="0.3">
      <c r="A12" s="6"/>
      <c r="B12" s="7"/>
      <c r="C12" s="155">
        <v>5</v>
      </c>
      <c r="D12" s="152" t="str">
        <f>IF(SISWA!G12="","",SISWA!G12)</f>
        <v>YUSUF</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267" t="str">
        <f t="shared" si="7"/>
        <v/>
      </c>
      <c r="AJ12" s="268" t="str">
        <f t="shared" si="4"/>
        <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t="str">
        <f t="shared" si="13"/>
        <v/>
      </c>
      <c r="AT12" s="7"/>
      <c r="AU12" s="154">
        <f t="shared" si="8"/>
        <v>0</v>
      </c>
      <c r="AV12" s="154" t="str">
        <f t="shared" si="9"/>
        <v/>
      </c>
      <c r="AW12" s="154">
        <f t="shared" si="10"/>
        <v>0</v>
      </c>
      <c r="AX12" s="154" t="str">
        <f t="shared" si="11"/>
        <v/>
      </c>
      <c r="BF12" s="154" t="str">
        <f t="shared" si="5"/>
        <v/>
      </c>
      <c r="BG12" s="154">
        <f t="shared" si="12"/>
        <v>0</v>
      </c>
      <c r="BH12" s="154" t="str">
        <f t="shared" si="6"/>
        <v/>
      </c>
    </row>
    <row r="13" spans="1:60" ht="16.5" x14ac:dyDescent="0.3">
      <c r="A13" s="6"/>
      <c r="B13" s="7"/>
      <c r="C13" s="155">
        <v>6</v>
      </c>
      <c r="D13" s="152" t="str">
        <f>IF(SISWA!G13="","",SISWA!G13)</f>
        <v>FADHIL</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267" t="str">
        <f t="shared" si="7"/>
        <v/>
      </c>
      <c r="AJ13" s="268" t="str">
        <f t="shared" si="4"/>
        <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t="str">
        <f t="shared" si="13"/>
        <v/>
      </c>
      <c r="AT13" s="7"/>
      <c r="AU13" s="154">
        <f t="shared" si="8"/>
        <v>0</v>
      </c>
      <c r="AV13" s="154" t="str">
        <f t="shared" si="9"/>
        <v/>
      </c>
      <c r="AW13" s="154">
        <f t="shared" si="10"/>
        <v>0</v>
      </c>
      <c r="AX13" s="154" t="str">
        <f t="shared" si="11"/>
        <v/>
      </c>
      <c r="BF13" s="154" t="str">
        <f t="shared" si="5"/>
        <v/>
      </c>
      <c r="BG13" s="154">
        <f t="shared" si="12"/>
        <v>0</v>
      </c>
      <c r="BH13" s="154" t="str">
        <f t="shared" si="6"/>
        <v/>
      </c>
    </row>
    <row r="14" spans="1:60" ht="16.5" x14ac:dyDescent="0.3">
      <c r="A14" s="6"/>
      <c r="B14" s="7"/>
      <c r="C14" s="155">
        <v>7</v>
      </c>
      <c r="D14" s="152" t="str">
        <f>IF(SISWA!G14="","",SISWA!G14)</f>
        <v>SAFA</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267" t="str">
        <f t="shared" si="7"/>
        <v/>
      </c>
      <c r="AJ14" s="268" t="str">
        <f t="shared" si="4"/>
        <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t="str">
        <f t="shared" si="13"/>
        <v/>
      </c>
      <c r="AT14" s="7"/>
      <c r="AU14" s="154">
        <f t="shared" si="8"/>
        <v>0</v>
      </c>
      <c r="AV14" s="154" t="str">
        <f t="shared" si="9"/>
        <v/>
      </c>
      <c r="AW14" s="154">
        <f t="shared" si="10"/>
        <v>0</v>
      </c>
      <c r="AX14" s="154" t="str">
        <f t="shared" si="11"/>
        <v/>
      </c>
      <c r="BF14" s="154" t="str">
        <f t="shared" si="5"/>
        <v/>
      </c>
      <c r="BG14" s="154">
        <f t="shared" si="12"/>
        <v>0</v>
      </c>
      <c r="BH14" s="154" t="str">
        <f t="shared" si="6"/>
        <v/>
      </c>
    </row>
    <row r="15" spans="1:60" ht="16.5" x14ac:dyDescent="0.3">
      <c r="A15" s="6"/>
      <c r="B15" s="7"/>
      <c r="C15" s="155">
        <v>8</v>
      </c>
      <c r="D15" s="152" t="str">
        <f>IF(SISWA!G15="","",SISWA!G15)</f>
        <v>SALMA</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267" t="str">
        <f t="shared" si="7"/>
        <v/>
      </c>
      <c r="AJ15" s="268" t="str">
        <f t="shared" si="4"/>
        <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t="str">
        <f t="shared" si="13"/>
        <v/>
      </c>
      <c r="AT15" s="7"/>
      <c r="AU15" s="154">
        <f t="shared" si="8"/>
        <v>0</v>
      </c>
      <c r="AV15" s="154" t="str">
        <f t="shared" si="9"/>
        <v/>
      </c>
      <c r="AW15" s="154">
        <f t="shared" si="10"/>
        <v>0</v>
      </c>
      <c r="AX15" s="154" t="str">
        <f t="shared" si="11"/>
        <v/>
      </c>
      <c r="BF15" s="154" t="str">
        <f t="shared" si="5"/>
        <v/>
      </c>
      <c r="BG15" s="154">
        <f t="shared" si="12"/>
        <v>0</v>
      </c>
      <c r="BH15" s="154" t="str">
        <f t="shared" si="6"/>
        <v/>
      </c>
    </row>
    <row r="16" spans="1:60" ht="16.5" x14ac:dyDescent="0.3">
      <c r="A16" s="6"/>
      <c r="B16" s="7"/>
      <c r="C16" s="155">
        <v>9</v>
      </c>
      <c r="D16" s="152" t="str">
        <f>IF(SISWA!G16="","",SISWA!G16)</f>
        <v>SALSA</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267" t="str">
        <f t="shared" si="7"/>
        <v/>
      </c>
      <c r="AJ16" s="268" t="str">
        <f t="shared" si="4"/>
        <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t="str">
        <f t="shared" si="13"/>
        <v/>
      </c>
      <c r="AT16" s="7"/>
      <c r="AU16" s="154">
        <f t="shared" si="8"/>
        <v>0</v>
      </c>
      <c r="AV16" s="154" t="str">
        <f t="shared" si="9"/>
        <v/>
      </c>
      <c r="AW16" s="154">
        <f t="shared" si="10"/>
        <v>0</v>
      </c>
      <c r="AX16" s="154" t="str">
        <f t="shared" si="11"/>
        <v/>
      </c>
      <c r="BF16" s="154" t="str">
        <f t="shared" si="5"/>
        <v/>
      </c>
      <c r="BG16" s="154">
        <f t="shared" si="12"/>
        <v>0</v>
      </c>
      <c r="BH16" s="154" t="str">
        <f t="shared" si="6"/>
        <v/>
      </c>
    </row>
    <row r="17" spans="1:60" ht="16.5" x14ac:dyDescent="0.3">
      <c r="A17" s="6"/>
      <c r="B17" s="7"/>
      <c r="C17" s="155">
        <v>10</v>
      </c>
      <c r="D17" s="152" t="str">
        <f>IF(SISWA!G17="","",SISWA!G17)</f>
        <v>SALWA</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267" t="str">
        <f t="shared" si="7"/>
        <v/>
      </c>
      <c r="AJ17" s="268" t="str">
        <f t="shared" si="4"/>
        <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t="str">
        <f t="shared" si="13"/>
        <v/>
      </c>
      <c r="AT17" s="7"/>
      <c r="AU17" s="154">
        <f t="shared" si="8"/>
        <v>0</v>
      </c>
      <c r="AV17" s="154" t="str">
        <f t="shared" si="9"/>
        <v/>
      </c>
      <c r="AW17" s="154">
        <f t="shared" si="10"/>
        <v>0</v>
      </c>
      <c r="AX17" s="154" t="str">
        <f t="shared" si="11"/>
        <v/>
      </c>
      <c r="BF17" s="154" t="str">
        <f t="shared" si="5"/>
        <v/>
      </c>
      <c r="BG17" s="154">
        <f t="shared" si="12"/>
        <v>0</v>
      </c>
      <c r="BH17" s="154" t="str">
        <f t="shared" si="6"/>
        <v/>
      </c>
    </row>
    <row r="18" spans="1:60" ht="16.5" x14ac:dyDescent="0.3">
      <c r="A18" s="6"/>
      <c r="B18" s="7"/>
      <c r="C18" s="155">
        <v>11</v>
      </c>
      <c r="D18" s="152" t="str">
        <f>IF(SISWA!G18="","",SISWA!G18)</f>
        <v>WIJAYA</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267" t="str">
        <f t="shared" si="7"/>
        <v/>
      </c>
      <c r="AJ18" s="268" t="str">
        <f t="shared" si="4"/>
        <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t="str">
        <f t="shared" si="13"/>
        <v/>
      </c>
      <c r="AT18" s="7"/>
      <c r="AU18" s="154">
        <f t="shared" si="8"/>
        <v>0</v>
      </c>
      <c r="AV18" s="154" t="str">
        <f t="shared" si="9"/>
        <v/>
      </c>
      <c r="AW18" s="154">
        <f t="shared" si="10"/>
        <v>0</v>
      </c>
      <c r="AX18" s="154" t="str">
        <f t="shared" si="11"/>
        <v/>
      </c>
      <c r="BF18" s="154" t="str">
        <f t="shared" si="5"/>
        <v/>
      </c>
      <c r="BG18" s="154">
        <f t="shared" si="12"/>
        <v>0</v>
      </c>
      <c r="BH18" s="154" t="str">
        <f t="shared" si="6"/>
        <v/>
      </c>
    </row>
    <row r="19" spans="1:60" ht="16.5" x14ac:dyDescent="0.3">
      <c r="A19" s="6"/>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7"/>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3"/>
        <v/>
      </c>
      <c r="AT19" s="7"/>
      <c r="AU19" s="154">
        <f t="shared" si="8"/>
        <v>0</v>
      </c>
      <c r="AV19" s="154" t="str">
        <f t="shared" si="9"/>
        <v/>
      </c>
      <c r="AW19" s="154">
        <f t="shared" si="10"/>
        <v>0</v>
      </c>
      <c r="AX19" s="154" t="str">
        <f t="shared" si="11"/>
        <v/>
      </c>
      <c r="BF19" s="154" t="str">
        <f t="shared" si="5"/>
        <v/>
      </c>
      <c r="BG19" s="154">
        <f t="shared" si="12"/>
        <v>0</v>
      </c>
      <c r="BH19" s="154" t="str">
        <f t="shared" si="6"/>
        <v/>
      </c>
    </row>
    <row r="20" spans="1:60" ht="16.5" x14ac:dyDescent="0.3">
      <c r="A20" s="6"/>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7"/>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3"/>
        <v/>
      </c>
      <c r="AT20" s="7"/>
      <c r="AU20" s="154">
        <f t="shared" si="8"/>
        <v>0</v>
      </c>
      <c r="AV20" s="154" t="str">
        <f t="shared" si="9"/>
        <v/>
      </c>
      <c r="AW20" s="154">
        <f t="shared" si="10"/>
        <v>0</v>
      </c>
      <c r="AX20" s="154" t="str">
        <f t="shared" si="11"/>
        <v/>
      </c>
      <c r="BF20" s="154" t="str">
        <f t="shared" si="5"/>
        <v/>
      </c>
      <c r="BG20" s="154">
        <f t="shared" si="12"/>
        <v>0</v>
      </c>
      <c r="BH20" s="154" t="str">
        <f t="shared" si="6"/>
        <v/>
      </c>
    </row>
    <row r="21" spans="1:60" ht="16.5" x14ac:dyDescent="0.3">
      <c r="A21" s="6"/>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7"/>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3"/>
        <v/>
      </c>
      <c r="AT21" s="7"/>
      <c r="AU21" s="154">
        <f t="shared" si="8"/>
        <v>0</v>
      </c>
      <c r="AV21" s="154" t="str">
        <f t="shared" si="9"/>
        <v/>
      </c>
      <c r="AW21" s="154">
        <f t="shared" si="10"/>
        <v>0</v>
      </c>
      <c r="AX21" s="154" t="str">
        <f t="shared" si="11"/>
        <v/>
      </c>
      <c r="BF21" s="154" t="str">
        <f t="shared" si="5"/>
        <v/>
      </c>
      <c r="BG21" s="154">
        <f t="shared" si="12"/>
        <v>0</v>
      </c>
      <c r="BH21" s="154" t="str">
        <f t="shared" si="6"/>
        <v/>
      </c>
    </row>
    <row r="22" spans="1:60" ht="16.5" x14ac:dyDescent="0.3">
      <c r="A22" s="6"/>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7"/>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3"/>
        <v/>
      </c>
      <c r="AT22" s="7"/>
      <c r="AU22" s="154">
        <f t="shared" si="8"/>
        <v>0</v>
      </c>
      <c r="AV22" s="154" t="str">
        <f t="shared" si="9"/>
        <v/>
      </c>
      <c r="AW22" s="154">
        <f t="shared" si="10"/>
        <v>0</v>
      </c>
      <c r="AX22" s="154" t="str">
        <f t="shared" si="11"/>
        <v/>
      </c>
      <c r="BF22" s="154" t="str">
        <f t="shared" si="5"/>
        <v/>
      </c>
      <c r="BG22" s="154">
        <f t="shared" si="12"/>
        <v>0</v>
      </c>
      <c r="BH22" s="154" t="str">
        <f t="shared" si="6"/>
        <v/>
      </c>
    </row>
    <row r="23" spans="1:60" ht="16.5" x14ac:dyDescent="0.3">
      <c r="A23" s="6"/>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7"/>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3"/>
        <v/>
      </c>
      <c r="AT23" s="7"/>
      <c r="AU23" s="154">
        <f t="shared" si="8"/>
        <v>0</v>
      </c>
      <c r="AV23" s="154" t="str">
        <f t="shared" si="9"/>
        <v/>
      </c>
      <c r="AW23" s="154">
        <f t="shared" si="10"/>
        <v>0</v>
      </c>
      <c r="AX23" s="154" t="str">
        <f t="shared" si="11"/>
        <v/>
      </c>
      <c r="BF23" s="154" t="str">
        <f t="shared" si="5"/>
        <v/>
      </c>
      <c r="BG23" s="154">
        <f t="shared" si="12"/>
        <v>0</v>
      </c>
      <c r="BH23" s="154" t="str">
        <f t="shared" si="6"/>
        <v/>
      </c>
    </row>
    <row r="24" spans="1:60" ht="16.5" x14ac:dyDescent="0.3">
      <c r="A24" s="6"/>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7"/>
        <v/>
      </c>
      <c r="AJ24" s="268" t="str">
        <f t="shared" si="7"/>
        <v/>
      </c>
      <c r="AK24" s="268" t="str">
        <f t="shared" si="7"/>
        <v/>
      </c>
      <c r="AL24" s="268" t="str">
        <f t="shared" si="7"/>
        <v/>
      </c>
      <c r="AM24" s="268" t="str">
        <f t="shared" si="7"/>
        <v/>
      </c>
      <c r="AN24" s="268" t="str">
        <f t="shared" si="7"/>
        <v/>
      </c>
      <c r="AO24" s="268" t="str">
        <f t="shared" si="7"/>
        <v/>
      </c>
      <c r="AP24" s="268" t="str">
        <f t="shared" si="7"/>
        <v/>
      </c>
      <c r="AQ24" s="268" t="str">
        <f t="shared" si="7"/>
        <v/>
      </c>
      <c r="AR24" s="269" t="str">
        <f t="shared" si="7"/>
        <v/>
      </c>
      <c r="AS24" s="261" t="str">
        <f t="shared" si="13"/>
        <v/>
      </c>
      <c r="AT24" s="7"/>
      <c r="AU24" s="154">
        <f t="shared" si="8"/>
        <v>0</v>
      </c>
      <c r="AV24" s="154" t="str">
        <f t="shared" si="9"/>
        <v/>
      </c>
      <c r="AW24" s="154">
        <f t="shared" si="10"/>
        <v>0</v>
      </c>
      <c r="AX24" s="154" t="str">
        <f t="shared" si="11"/>
        <v/>
      </c>
      <c r="BF24" s="154" t="str">
        <f t="shared" si="5"/>
        <v/>
      </c>
      <c r="BG24" s="154">
        <f t="shared" si="12"/>
        <v>0</v>
      </c>
      <c r="BH24" s="154" t="str">
        <f t="shared" si="6"/>
        <v/>
      </c>
    </row>
    <row r="25" spans="1:60" ht="16.5" x14ac:dyDescent="0.3">
      <c r="A25" s="6"/>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7"/>
        <v/>
      </c>
      <c r="AJ25" s="268" t="str">
        <f t="shared" si="7"/>
        <v/>
      </c>
      <c r="AK25" s="268" t="str">
        <f t="shared" si="7"/>
        <v/>
      </c>
      <c r="AL25" s="268" t="str">
        <f t="shared" si="7"/>
        <v/>
      </c>
      <c r="AM25" s="268" t="str">
        <f t="shared" si="7"/>
        <v/>
      </c>
      <c r="AN25" s="268" t="str">
        <f t="shared" si="7"/>
        <v/>
      </c>
      <c r="AO25" s="268" t="str">
        <f t="shared" si="7"/>
        <v/>
      </c>
      <c r="AP25" s="268" t="str">
        <f t="shared" si="7"/>
        <v/>
      </c>
      <c r="AQ25" s="268" t="str">
        <f t="shared" si="7"/>
        <v/>
      </c>
      <c r="AR25" s="269" t="str">
        <f t="shared" si="7"/>
        <v/>
      </c>
      <c r="AS25" s="261" t="str">
        <f t="shared" si="13"/>
        <v/>
      </c>
      <c r="AT25" s="7"/>
      <c r="AU25" s="154">
        <f t="shared" si="8"/>
        <v>0</v>
      </c>
      <c r="AV25" s="154" t="str">
        <f t="shared" si="9"/>
        <v/>
      </c>
      <c r="AW25" s="154">
        <f t="shared" si="10"/>
        <v>0</v>
      </c>
      <c r="AX25" s="154" t="str">
        <f t="shared" si="11"/>
        <v/>
      </c>
      <c r="BF25" s="154" t="str">
        <f t="shared" si="5"/>
        <v/>
      </c>
      <c r="BG25" s="154">
        <f t="shared" si="12"/>
        <v>0</v>
      </c>
      <c r="BH25" s="154" t="str">
        <f t="shared" si="6"/>
        <v/>
      </c>
    </row>
    <row r="26" spans="1:60" ht="16.5" x14ac:dyDescent="0.3">
      <c r="A26" s="6"/>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7"/>
        <v/>
      </c>
      <c r="AJ26" s="268" t="str">
        <f t="shared" si="7"/>
        <v/>
      </c>
      <c r="AK26" s="268" t="str">
        <f t="shared" si="7"/>
        <v/>
      </c>
      <c r="AL26" s="268" t="str">
        <f t="shared" si="7"/>
        <v/>
      </c>
      <c r="AM26" s="268" t="str">
        <f t="shared" si="7"/>
        <v/>
      </c>
      <c r="AN26" s="268" t="str">
        <f t="shared" si="7"/>
        <v/>
      </c>
      <c r="AO26" s="268" t="str">
        <f t="shared" si="7"/>
        <v/>
      </c>
      <c r="AP26" s="268" t="str">
        <f t="shared" si="7"/>
        <v/>
      </c>
      <c r="AQ26" s="268" t="str">
        <f t="shared" si="7"/>
        <v/>
      </c>
      <c r="AR26" s="269" t="str">
        <f t="shared" si="7"/>
        <v/>
      </c>
      <c r="AS26" s="261" t="str">
        <f t="shared" si="13"/>
        <v/>
      </c>
      <c r="AT26" s="7"/>
      <c r="AU26" s="154">
        <f t="shared" si="8"/>
        <v>0</v>
      </c>
      <c r="AV26" s="154" t="str">
        <f t="shared" si="9"/>
        <v/>
      </c>
      <c r="AW26" s="154">
        <f t="shared" si="10"/>
        <v>0</v>
      </c>
      <c r="AX26" s="154" t="str">
        <f t="shared" si="11"/>
        <v/>
      </c>
      <c r="BF26" s="154" t="str">
        <f t="shared" si="5"/>
        <v/>
      </c>
      <c r="BG26" s="154">
        <f t="shared" si="12"/>
        <v>0</v>
      </c>
      <c r="BH26" s="154" t="str">
        <f t="shared" si="6"/>
        <v/>
      </c>
    </row>
    <row r="27" spans="1:60" ht="16.5" x14ac:dyDescent="0.3">
      <c r="A27" s="6"/>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7"/>
        <v/>
      </c>
      <c r="AJ27" s="268" t="str">
        <f t="shared" si="7"/>
        <v/>
      </c>
      <c r="AK27" s="268" t="str">
        <f t="shared" si="7"/>
        <v/>
      </c>
      <c r="AL27" s="268" t="str">
        <f t="shared" si="7"/>
        <v/>
      </c>
      <c r="AM27" s="268" t="str">
        <f t="shared" si="7"/>
        <v/>
      </c>
      <c r="AN27" s="268" t="str">
        <f t="shared" si="7"/>
        <v/>
      </c>
      <c r="AO27" s="268" t="str">
        <f t="shared" si="7"/>
        <v/>
      </c>
      <c r="AP27" s="268" t="str">
        <f t="shared" si="7"/>
        <v/>
      </c>
      <c r="AQ27" s="268" t="str">
        <f t="shared" si="7"/>
        <v/>
      </c>
      <c r="AR27" s="269" t="str">
        <f t="shared" si="7"/>
        <v/>
      </c>
      <c r="AS27" s="261" t="str">
        <f t="shared" si="13"/>
        <v/>
      </c>
      <c r="AT27" s="7"/>
      <c r="AU27" s="154">
        <f t="shared" si="8"/>
        <v>0</v>
      </c>
      <c r="AV27" s="154" t="str">
        <f t="shared" si="9"/>
        <v/>
      </c>
      <c r="AW27" s="154">
        <f t="shared" si="10"/>
        <v>0</v>
      </c>
      <c r="AX27" s="154" t="str">
        <f t="shared" si="11"/>
        <v/>
      </c>
      <c r="BF27" s="154" t="str">
        <f t="shared" si="5"/>
        <v/>
      </c>
      <c r="BG27" s="154">
        <f t="shared" si="12"/>
        <v>0</v>
      </c>
      <c r="BH27" s="154" t="str">
        <f t="shared" si="6"/>
        <v/>
      </c>
    </row>
    <row r="28" spans="1:60" ht="16.5" x14ac:dyDescent="0.3">
      <c r="A28" s="6"/>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7"/>
        <v/>
      </c>
      <c r="AJ28" s="268" t="str">
        <f t="shared" si="7"/>
        <v/>
      </c>
      <c r="AK28" s="268" t="str">
        <f t="shared" si="7"/>
        <v/>
      </c>
      <c r="AL28" s="268" t="str">
        <f t="shared" si="7"/>
        <v/>
      </c>
      <c r="AM28" s="268" t="str">
        <f t="shared" si="7"/>
        <v/>
      </c>
      <c r="AN28" s="268" t="str">
        <f t="shared" si="7"/>
        <v/>
      </c>
      <c r="AO28" s="268" t="str">
        <f t="shared" si="7"/>
        <v/>
      </c>
      <c r="AP28" s="268" t="str">
        <f t="shared" si="7"/>
        <v/>
      </c>
      <c r="AQ28" s="268" t="str">
        <f t="shared" si="7"/>
        <v/>
      </c>
      <c r="AR28" s="269" t="str">
        <f t="shared" si="7"/>
        <v/>
      </c>
      <c r="AS28" s="261" t="str">
        <f t="shared" si="13"/>
        <v/>
      </c>
      <c r="AT28" s="7"/>
      <c r="AU28" s="154">
        <f t="shared" si="8"/>
        <v>0</v>
      </c>
      <c r="AV28" s="154" t="str">
        <f t="shared" si="9"/>
        <v/>
      </c>
      <c r="AW28" s="154">
        <f t="shared" si="10"/>
        <v>0</v>
      </c>
      <c r="AX28" s="154" t="str">
        <f t="shared" si="11"/>
        <v/>
      </c>
      <c r="BF28" s="154" t="str">
        <f t="shared" si="5"/>
        <v/>
      </c>
      <c r="BG28" s="154">
        <f t="shared" si="12"/>
        <v>0</v>
      </c>
      <c r="BH28" s="154" t="str">
        <f t="shared" si="6"/>
        <v/>
      </c>
    </row>
    <row r="29" spans="1:60" ht="16.5" x14ac:dyDescent="0.3">
      <c r="A29" s="6"/>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7"/>
        <v/>
      </c>
      <c r="AJ29" s="268" t="str">
        <f t="shared" si="7"/>
        <v/>
      </c>
      <c r="AK29" s="268" t="str">
        <f t="shared" si="7"/>
        <v/>
      </c>
      <c r="AL29" s="268" t="str">
        <f t="shared" si="7"/>
        <v/>
      </c>
      <c r="AM29" s="268" t="str">
        <f t="shared" si="7"/>
        <v/>
      </c>
      <c r="AN29" s="268" t="str">
        <f t="shared" si="7"/>
        <v/>
      </c>
      <c r="AO29" s="268" t="str">
        <f t="shared" si="7"/>
        <v/>
      </c>
      <c r="AP29" s="268" t="str">
        <f t="shared" si="7"/>
        <v/>
      </c>
      <c r="AQ29" s="268" t="str">
        <f t="shared" si="7"/>
        <v/>
      </c>
      <c r="AR29" s="269" t="str">
        <f t="shared" si="7"/>
        <v/>
      </c>
      <c r="AS29" s="261" t="str">
        <f t="shared" si="13"/>
        <v/>
      </c>
      <c r="AT29" s="7"/>
      <c r="AU29" s="154">
        <f t="shared" si="8"/>
        <v>0</v>
      </c>
      <c r="AV29" s="154" t="str">
        <f t="shared" si="9"/>
        <v/>
      </c>
      <c r="AW29" s="154">
        <f t="shared" si="10"/>
        <v>0</v>
      </c>
      <c r="AX29" s="154" t="str">
        <f t="shared" si="11"/>
        <v/>
      </c>
      <c r="BF29" s="154" t="str">
        <f t="shared" si="5"/>
        <v/>
      </c>
      <c r="BG29" s="154">
        <f t="shared" si="12"/>
        <v>0</v>
      </c>
      <c r="BH29" s="154" t="str">
        <f t="shared" si="6"/>
        <v/>
      </c>
    </row>
    <row r="30" spans="1:60" ht="16.5" x14ac:dyDescent="0.3">
      <c r="A30" s="6"/>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7"/>
        <v/>
      </c>
      <c r="AJ30" s="268" t="str">
        <f t="shared" si="7"/>
        <v/>
      </c>
      <c r="AK30" s="268" t="str">
        <f t="shared" si="7"/>
        <v/>
      </c>
      <c r="AL30" s="268" t="str">
        <f t="shared" si="7"/>
        <v/>
      </c>
      <c r="AM30" s="268" t="str">
        <f t="shared" si="7"/>
        <v/>
      </c>
      <c r="AN30" s="268" t="str">
        <f t="shared" si="7"/>
        <v/>
      </c>
      <c r="AO30" s="268" t="str">
        <f t="shared" si="7"/>
        <v/>
      </c>
      <c r="AP30" s="268" t="str">
        <f t="shared" si="7"/>
        <v/>
      </c>
      <c r="AQ30" s="268" t="str">
        <f t="shared" si="7"/>
        <v/>
      </c>
      <c r="AR30" s="269" t="str">
        <f t="shared" si="7"/>
        <v/>
      </c>
      <c r="AS30" s="261" t="str">
        <f t="shared" si="13"/>
        <v/>
      </c>
      <c r="AT30" s="7"/>
      <c r="AU30" s="154">
        <f t="shared" si="8"/>
        <v>0</v>
      </c>
      <c r="AV30" s="154" t="str">
        <f t="shared" si="9"/>
        <v/>
      </c>
      <c r="AW30" s="154">
        <f t="shared" si="10"/>
        <v>0</v>
      </c>
      <c r="AX30" s="154" t="str">
        <f t="shared" si="11"/>
        <v/>
      </c>
      <c r="BF30" s="154" t="str">
        <f t="shared" si="5"/>
        <v/>
      </c>
      <c r="BG30" s="154">
        <f t="shared" si="12"/>
        <v>0</v>
      </c>
      <c r="BH30" s="154" t="str">
        <f t="shared" si="6"/>
        <v/>
      </c>
    </row>
    <row r="31" spans="1:60" ht="16.5" x14ac:dyDescent="0.3">
      <c r="A31" s="6"/>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7"/>
        <v/>
      </c>
      <c r="AJ31" s="268" t="str">
        <f t="shared" si="7"/>
        <v/>
      </c>
      <c r="AK31" s="268" t="str">
        <f t="shared" si="7"/>
        <v/>
      </c>
      <c r="AL31" s="268" t="str">
        <f t="shared" si="7"/>
        <v/>
      </c>
      <c r="AM31" s="268" t="str">
        <f t="shared" si="7"/>
        <v/>
      </c>
      <c r="AN31" s="268" t="str">
        <f t="shared" si="7"/>
        <v/>
      </c>
      <c r="AO31" s="268" t="str">
        <f t="shared" si="7"/>
        <v/>
      </c>
      <c r="AP31" s="268" t="str">
        <f t="shared" si="7"/>
        <v/>
      </c>
      <c r="AQ31" s="268" t="str">
        <f t="shared" si="7"/>
        <v/>
      </c>
      <c r="AR31" s="269" t="str">
        <f t="shared" si="7"/>
        <v/>
      </c>
      <c r="AS31" s="261" t="str">
        <f t="shared" si="13"/>
        <v/>
      </c>
      <c r="AT31" s="7"/>
      <c r="AU31" s="154">
        <f t="shared" si="8"/>
        <v>0</v>
      </c>
      <c r="AV31" s="154" t="str">
        <f t="shared" si="9"/>
        <v/>
      </c>
      <c r="AW31" s="154">
        <f t="shared" si="10"/>
        <v>0</v>
      </c>
      <c r="AX31" s="154" t="str">
        <f t="shared" si="11"/>
        <v/>
      </c>
      <c r="BF31" s="154" t="str">
        <f t="shared" si="5"/>
        <v/>
      </c>
      <c r="BG31" s="154">
        <f t="shared" si="12"/>
        <v>0</v>
      </c>
      <c r="BH31" s="154" t="str">
        <f t="shared" si="6"/>
        <v/>
      </c>
    </row>
    <row r="32" spans="1:60" ht="16.5" x14ac:dyDescent="0.3">
      <c r="A32" s="6"/>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7"/>
        <v/>
      </c>
      <c r="AJ32" s="268" t="str">
        <f t="shared" si="7"/>
        <v/>
      </c>
      <c r="AK32" s="268" t="str">
        <f t="shared" si="7"/>
        <v/>
      </c>
      <c r="AL32" s="268" t="str">
        <f t="shared" si="7"/>
        <v/>
      </c>
      <c r="AM32" s="268" t="str">
        <f t="shared" si="7"/>
        <v/>
      </c>
      <c r="AN32" s="268" t="str">
        <f t="shared" si="7"/>
        <v/>
      </c>
      <c r="AO32" s="268" t="str">
        <f t="shared" si="7"/>
        <v/>
      </c>
      <c r="AP32" s="268" t="str">
        <f t="shared" si="7"/>
        <v/>
      </c>
      <c r="AQ32" s="268" t="str">
        <f t="shared" si="7"/>
        <v/>
      </c>
      <c r="AR32" s="269" t="str">
        <f t="shared" si="7"/>
        <v/>
      </c>
      <c r="AS32" s="261" t="str">
        <f t="shared" si="13"/>
        <v/>
      </c>
      <c r="AT32" s="7"/>
      <c r="AU32" s="154">
        <f t="shared" si="8"/>
        <v>0</v>
      </c>
      <c r="AV32" s="154" t="str">
        <f t="shared" si="9"/>
        <v/>
      </c>
      <c r="AW32" s="154">
        <f t="shared" si="10"/>
        <v>0</v>
      </c>
      <c r="AX32" s="154" t="str">
        <f t="shared" si="11"/>
        <v/>
      </c>
      <c r="BF32" s="154" t="str">
        <f t="shared" si="5"/>
        <v/>
      </c>
      <c r="BG32" s="154">
        <f t="shared" si="12"/>
        <v>0</v>
      </c>
      <c r="BH32" s="154" t="str">
        <f t="shared" si="6"/>
        <v/>
      </c>
    </row>
    <row r="33" spans="1:60" ht="16.5" x14ac:dyDescent="0.3">
      <c r="A33" s="6"/>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7"/>
        <v/>
      </c>
      <c r="AJ33" s="268" t="str">
        <f t="shared" si="7"/>
        <v/>
      </c>
      <c r="AK33" s="268" t="str">
        <f t="shared" si="7"/>
        <v/>
      </c>
      <c r="AL33" s="268" t="str">
        <f t="shared" si="7"/>
        <v/>
      </c>
      <c r="AM33" s="268" t="str">
        <f t="shared" si="7"/>
        <v/>
      </c>
      <c r="AN33" s="268" t="str">
        <f t="shared" si="7"/>
        <v/>
      </c>
      <c r="AO33" s="268" t="str">
        <f t="shared" si="7"/>
        <v/>
      </c>
      <c r="AP33" s="268" t="str">
        <f t="shared" si="7"/>
        <v/>
      </c>
      <c r="AQ33" s="268" t="str">
        <f t="shared" si="7"/>
        <v/>
      </c>
      <c r="AR33" s="269" t="str">
        <f t="shared" si="7"/>
        <v/>
      </c>
      <c r="AS33" s="261" t="str">
        <f t="shared" si="13"/>
        <v/>
      </c>
      <c r="AT33" s="7"/>
      <c r="AU33" s="154">
        <f t="shared" si="8"/>
        <v>0</v>
      </c>
      <c r="AV33" s="154" t="str">
        <f t="shared" si="9"/>
        <v/>
      </c>
      <c r="AW33" s="154">
        <f t="shared" si="10"/>
        <v>0</v>
      </c>
      <c r="AX33" s="154" t="str">
        <f t="shared" si="11"/>
        <v/>
      </c>
      <c r="BF33" s="154" t="str">
        <f t="shared" si="5"/>
        <v/>
      </c>
      <c r="BG33" s="154">
        <f t="shared" si="12"/>
        <v>0</v>
      </c>
      <c r="BH33" s="154" t="str">
        <f t="shared" si="6"/>
        <v/>
      </c>
    </row>
    <row r="34" spans="1:60" ht="16.5" x14ac:dyDescent="0.3">
      <c r="A34" s="6"/>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7"/>
        <v/>
      </c>
      <c r="AJ34" s="268" t="str">
        <f t="shared" si="7"/>
        <v/>
      </c>
      <c r="AK34" s="268" t="str">
        <f t="shared" si="7"/>
        <v/>
      </c>
      <c r="AL34" s="268" t="str">
        <f t="shared" si="7"/>
        <v/>
      </c>
      <c r="AM34" s="268" t="str">
        <f t="shared" si="7"/>
        <v/>
      </c>
      <c r="AN34" s="268" t="str">
        <f t="shared" si="7"/>
        <v/>
      </c>
      <c r="AO34" s="268" t="str">
        <f t="shared" si="7"/>
        <v/>
      </c>
      <c r="AP34" s="268" t="str">
        <f t="shared" si="7"/>
        <v/>
      </c>
      <c r="AQ34" s="268" t="str">
        <f t="shared" si="7"/>
        <v/>
      </c>
      <c r="AR34" s="269" t="str">
        <f t="shared" si="7"/>
        <v/>
      </c>
      <c r="AS34" s="261" t="str">
        <f t="shared" si="13"/>
        <v/>
      </c>
      <c r="AT34" s="7"/>
      <c r="AU34" s="154">
        <f t="shared" si="8"/>
        <v>0</v>
      </c>
      <c r="AV34" s="154" t="str">
        <f t="shared" si="9"/>
        <v/>
      </c>
      <c r="AW34" s="154">
        <f t="shared" si="10"/>
        <v>0</v>
      </c>
      <c r="AX34" s="154" t="str">
        <f t="shared" si="11"/>
        <v/>
      </c>
      <c r="BF34" s="154" t="str">
        <f t="shared" si="5"/>
        <v/>
      </c>
      <c r="BG34" s="154">
        <f t="shared" si="12"/>
        <v>0</v>
      </c>
      <c r="BH34" s="154" t="str">
        <f t="shared" si="6"/>
        <v/>
      </c>
    </row>
    <row r="35" spans="1:60" ht="16.5" x14ac:dyDescent="0.3">
      <c r="A35" s="6"/>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7"/>
        <v/>
      </c>
      <c r="AJ35" s="268" t="str">
        <f t="shared" si="7"/>
        <v/>
      </c>
      <c r="AK35" s="268" t="str">
        <f t="shared" si="7"/>
        <v/>
      </c>
      <c r="AL35" s="268" t="str">
        <f t="shared" si="7"/>
        <v/>
      </c>
      <c r="AM35" s="268" t="str">
        <f t="shared" si="7"/>
        <v/>
      </c>
      <c r="AN35" s="268" t="str">
        <f t="shared" si="7"/>
        <v/>
      </c>
      <c r="AO35" s="268" t="str">
        <f t="shared" si="7"/>
        <v/>
      </c>
      <c r="AP35" s="268" t="str">
        <f t="shared" si="7"/>
        <v/>
      </c>
      <c r="AQ35" s="268" t="str">
        <f t="shared" si="7"/>
        <v/>
      </c>
      <c r="AR35" s="269" t="str">
        <f t="shared" si="7"/>
        <v/>
      </c>
      <c r="AS35" s="261" t="str">
        <f t="shared" si="13"/>
        <v/>
      </c>
      <c r="AT35" s="7"/>
      <c r="AU35" s="154">
        <f t="shared" si="8"/>
        <v>0</v>
      </c>
      <c r="AV35" s="154" t="str">
        <f t="shared" si="9"/>
        <v/>
      </c>
      <c r="AW35" s="154">
        <f t="shared" si="10"/>
        <v>0</v>
      </c>
      <c r="AX35" s="154" t="str">
        <f t="shared" si="11"/>
        <v/>
      </c>
      <c r="BF35" s="154" t="str">
        <f t="shared" si="5"/>
        <v/>
      </c>
      <c r="BG35" s="154">
        <f t="shared" si="12"/>
        <v>0</v>
      </c>
      <c r="BH35" s="154" t="str">
        <f t="shared" si="6"/>
        <v/>
      </c>
    </row>
    <row r="36" spans="1:60" ht="16.5" x14ac:dyDescent="0.3">
      <c r="A36" s="6"/>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7"/>
        <v/>
      </c>
      <c r="AJ36" s="268" t="str">
        <f t="shared" si="7"/>
        <v/>
      </c>
      <c r="AK36" s="268" t="str">
        <f t="shared" si="7"/>
        <v/>
      </c>
      <c r="AL36" s="268" t="str">
        <f t="shared" si="7"/>
        <v/>
      </c>
      <c r="AM36" s="268" t="str">
        <f t="shared" si="7"/>
        <v/>
      </c>
      <c r="AN36" s="268" t="str">
        <f t="shared" si="7"/>
        <v/>
      </c>
      <c r="AO36" s="268" t="str">
        <f t="shared" si="7"/>
        <v/>
      </c>
      <c r="AP36" s="268" t="str">
        <f t="shared" si="7"/>
        <v/>
      </c>
      <c r="AQ36" s="268" t="str">
        <f t="shared" si="7"/>
        <v/>
      </c>
      <c r="AR36" s="269" t="str">
        <f t="shared" si="7"/>
        <v/>
      </c>
      <c r="AS36" s="261" t="str">
        <f t="shared" si="13"/>
        <v/>
      </c>
      <c r="AT36" s="7"/>
      <c r="AU36" s="154">
        <f t="shared" si="8"/>
        <v>0</v>
      </c>
      <c r="AV36" s="154" t="str">
        <f t="shared" si="9"/>
        <v/>
      </c>
      <c r="AW36" s="154">
        <f t="shared" si="10"/>
        <v>0</v>
      </c>
      <c r="AX36" s="154" t="str">
        <f t="shared" si="11"/>
        <v/>
      </c>
      <c r="BF36" s="154" t="str">
        <f t="shared" si="5"/>
        <v/>
      </c>
      <c r="BG36" s="154">
        <f t="shared" si="12"/>
        <v>0</v>
      </c>
      <c r="BH36" s="154" t="str">
        <f t="shared" si="6"/>
        <v/>
      </c>
    </row>
    <row r="37" spans="1:60" ht="16.5" x14ac:dyDescent="0.3">
      <c r="A37" s="6"/>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7"/>
        <v/>
      </c>
      <c r="AJ37" s="268" t="str">
        <f t="shared" si="7"/>
        <v/>
      </c>
      <c r="AK37" s="268" t="str">
        <f t="shared" si="7"/>
        <v/>
      </c>
      <c r="AL37" s="268" t="str">
        <f t="shared" si="7"/>
        <v/>
      </c>
      <c r="AM37" s="268" t="str">
        <f t="shared" si="7"/>
        <v/>
      </c>
      <c r="AN37" s="268" t="str">
        <f t="shared" si="7"/>
        <v/>
      </c>
      <c r="AO37" s="268" t="str">
        <f t="shared" si="7"/>
        <v/>
      </c>
      <c r="AP37" s="268" t="str">
        <f t="shared" si="7"/>
        <v/>
      </c>
      <c r="AQ37" s="268" t="str">
        <f t="shared" si="7"/>
        <v/>
      </c>
      <c r="AR37" s="269" t="str">
        <f t="shared" si="7"/>
        <v/>
      </c>
      <c r="AS37" s="261" t="str">
        <f t="shared" si="13"/>
        <v/>
      </c>
      <c r="AT37" s="7"/>
      <c r="AU37" s="154">
        <f t="shared" si="8"/>
        <v>0</v>
      </c>
      <c r="AV37" s="154" t="str">
        <f t="shared" si="9"/>
        <v/>
      </c>
      <c r="AW37" s="154">
        <f t="shared" si="10"/>
        <v>0</v>
      </c>
      <c r="AX37" s="154" t="str">
        <f t="shared" si="11"/>
        <v/>
      </c>
      <c r="BF37" s="154" t="str">
        <f t="shared" si="5"/>
        <v/>
      </c>
      <c r="BG37" s="154">
        <f t="shared" si="12"/>
        <v>0</v>
      </c>
      <c r="BH37" s="154" t="str">
        <f t="shared" si="6"/>
        <v/>
      </c>
    </row>
    <row r="38" spans="1:60" ht="16.5" x14ac:dyDescent="0.3">
      <c r="A38" s="6"/>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7"/>
        <v/>
      </c>
      <c r="AJ38" s="268" t="str">
        <f t="shared" si="7"/>
        <v/>
      </c>
      <c r="AK38" s="268" t="str">
        <f t="shared" si="7"/>
        <v/>
      </c>
      <c r="AL38" s="268" t="str">
        <f t="shared" si="7"/>
        <v/>
      </c>
      <c r="AM38" s="268" t="str">
        <f t="shared" si="7"/>
        <v/>
      </c>
      <c r="AN38" s="268" t="str">
        <f t="shared" si="7"/>
        <v/>
      </c>
      <c r="AO38" s="268" t="str">
        <f t="shared" si="7"/>
        <v/>
      </c>
      <c r="AP38" s="268" t="str">
        <f t="shared" si="7"/>
        <v/>
      </c>
      <c r="AQ38" s="268" t="str">
        <f t="shared" si="7"/>
        <v/>
      </c>
      <c r="AR38" s="269" t="str">
        <f t="shared" si="7"/>
        <v/>
      </c>
      <c r="AS38" s="261" t="str">
        <f t="shared" si="13"/>
        <v/>
      </c>
      <c r="AT38" s="7"/>
      <c r="AU38" s="154">
        <f t="shared" si="8"/>
        <v>0</v>
      </c>
      <c r="AV38" s="154" t="str">
        <f t="shared" si="9"/>
        <v/>
      </c>
      <c r="AW38" s="154">
        <f t="shared" si="10"/>
        <v>0</v>
      </c>
      <c r="AX38" s="154" t="str">
        <f t="shared" si="11"/>
        <v/>
      </c>
      <c r="BF38" s="154" t="str">
        <f t="shared" si="5"/>
        <v/>
      </c>
      <c r="BG38" s="154">
        <f t="shared" si="12"/>
        <v>0</v>
      </c>
      <c r="BH38" s="154" t="str">
        <f t="shared" si="6"/>
        <v/>
      </c>
    </row>
    <row r="39" spans="1:60" ht="16.5" x14ac:dyDescent="0.3">
      <c r="A39" s="6"/>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7"/>
        <v/>
      </c>
      <c r="AJ39" s="268" t="str">
        <f t="shared" si="7"/>
        <v/>
      </c>
      <c r="AK39" s="268" t="str">
        <f t="shared" si="7"/>
        <v/>
      </c>
      <c r="AL39" s="268" t="str">
        <f t="shared" si="7"/>
        <v/>
      </c>
      <c r="AM39" s="268" t="str">
        <f t="shared" si="7"/>
        <v/>
      </c>
      <c r="AN39" s="268" t="str">
        <f t="shared" si="7"/>
        <v/>
      </c>
      <c r="AO39" s="268" t="str">
        <f t="shared" si="7"/>
        <v/>
      </c>
      <c r="AP39" s="268" t="str">
        <f t="shared" si="7"/>
        <v/>
      </c>
      <c r="AQ39" s="268" t="str">
        <f t="shared" si="7"/>
        <v/>
      </c>
      <c r="AR39" s="269" t="str">
        <f t="shared" si="7"/>
        <v/>
      </c>
      <c r="AS39" s="261" t="str">
        <f t="shared" si="13"/>
        <v/>
      </c>
      <c r="AT39" s="7"/>
      <c r="AU39" s="154">
        <f t="shared" si="8"/>
        <v>0</v>
      </c>
      <c r="AV39" s="154" t="str">
        <f t="shared" si="9"/>
        <v/>
      </c>
      <c r="AW39" s="154">
        <f t="shared" si="10"/>
        <v>0</v>
      </c>
      <c r="AX39" s="154" t="str">
        <f t="shared" si="11"/>
        <v/>
      </c>
      <c r="BF39" s="154" t="str">
        <f t="shared" si="5"/>
        <v/>
      </c>
      <c r="BG39" s="154">
        <f t="shared" si="12"/>
        <v>0</v>
      </c>
      <c r="BH39" s="154" t="str">
        <f t="shared" si="6"/>
        <v/>
      </c>
    </row>
    <row r="40" spans="1:60" ht="16.5" x14ac:dyDescent="0.3">
      <c r="A40" s="6"/>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7"/>
        <v/>
      </c>
      <c r="AJ40" s="268" t="str">
        <f t="shared" si="7"/>
        <v/>
      </c>
      <c r="AK40" s="268" t="str">
        <f t="shared" si="7"/>
        <v/>
      </c>
      <c r="AL40" s="268" t="str">
        <f t="shared" si="7"/>
        <v/>
      </c>
      <c r="AM40" s="268" t="str">
        <f t="shared" si="7"/>
        <v/>
      </c>
      <c r="AN40" s="268" t="str">
        <f t="shared" si="7"/>
        <v/>
      </c>
      <c r="AO40" s="268" t="str">
        <f t="shared" si="7"/>
        <v/>
      </c>
      <c r="AP40" s="268" t="str">
        <f t="shared" si="7"/>
        <v/>
      </c>
      <c r="AQ40" s="268" t="str">
        <f t="shared" si="7"/>
        <v/>
      </c>
      <c r="AR40" s="269" t="str">
        <f t="shared" si="7"/>
        <v/>
      </c>
      <c r="AS40" s="261" t="str">
        <f t="shared" si="13"/>
        <v/>
      </c>
      <c r="AT40" s="7"/>
      <c r="AU40" s="154">
        <f t="shared" si="8"/>
        <v>0</v>
      </c>
      <c r="AV40" s="154" t="str">
        <f t="shared" si="9"/>
        <v/>
      </c>
      <c r="AW40" s="154">
        <f t="shared" si="10"/>
        <v>0</v>
      </c>
      <c r="AX40" s="154" t="str">
        <f t="shared" si="11"/>
        <v/>
      </c>
      <c r="BF40" s="154" t="str">
        <f t="shared" si="5"/>
        <v/>
      </c>
      <c r="BG40" s="154">
        <f t="shared" si="12"/>
        <v>0</v>
      </c>
      <c r="BH40" s="154" t="str">
        <f t="shared" si="6"/>
        <v/>
      </c>
    </row>
    <row r="41" spans="1:60" ht="16.5" x14ac:dyDescent="0.3">
      <c r="A41" s="6"/>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7"/>
        <v/>
      </c>
      <c r="AJ41" s="268" t="str">
        <f t="shared" si="7"/>
        <v/>
      </c>
      <c r="AK41" s="268" t="str">
        <f t="shared" si="7"/>
        <v/>
      </c>
      <c r="AL41" s="268" t="str">
        <f t="shared" si="7"/>
        <v/>
      </c>
      <c r="AM41" s="268" t="str">
        <f t="shared" si="7"/>
        <v/>
      </c>
      <c r="AN41" s="268" t="str">
        <f t="shared" si="7"/>
        <v/>
      </c>
      <c r="AO41" s="268" t="str">
        <f t="shared" si="7"/>
        <v/>
      </c>
      <c r="AP41" s="268" t="str">
        <f t="shared" si="7"/>
        <v/>
      </c>
      <c r="AQ41" s="268" t="str">
        <f t="shared" si="7"/>
        <v/>
      </c>
      <c r="AR41" s="269" t="str">
        <f t="shared" si="7"/>
        <v/>
      </c>
      <c r="AS41" s="261" t="str">
        <f t="shared" si="13"/>
        <v/>
      </c>
      <c r="AT41" s="7"/>
      <c r="AU41" s="154">
        <f t="shared" si="8"/>
        <v>0</v>
      </c>
      <c r="AV41" s="154" t="str">
        <f t="shared" si="9"/>
        <v/>
      </c>
      <c r="AW41" s="154">
        <f t="shared" si="10"/>
        <v>0</v>
      </c>
      <c r="AX41" s="154" t="str">
        <f t="shared" si="11"/>
        <v/>
      </c>
      <c r="BF41" s="154" t="str">
        <f t="shared" si="5"/>
        <v/>
      </c>
      <c r="BG41" s="154">
        <f t="shared" si="12"/>
        <v>0</v>
      </c>
      <c r="BH41" s="154" t="str">
        <f t="shared" si="6"/>
        <v/>
      </c>
    </row>
    <row r="42" spans="1:60" ht="16.5" x14ac:dyDescent="0.3">
      <c r="A42" s="6"/>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7"/>
        <v/>
      </c>
      <c r="AJ42" s="268" t="str">
        <f t="shared" si="7"/>
        <v/>
      </c>
      <c r="AK42" s="268" t="str">
        <f t="shared" si="7"/>
        <v/>
      </c>
      <c r="AL42" s="268" t="str">
        <f t="shared" si="7"/>
        <v/>
      </c>
      <c r="AM42" s="268" t="str">
        <f t="shared" si="7"/>
        <v/>
      </c>
      <c r="AN42" s="268" t="str">
        <f t="shared" si="7"/>
        <v/>
      </c>
      <c r="AO42" s="268" t="str">
        <f t="shared" si="7"/>
        <v/>
      </c>
      <c r="AP42" s="268" t="str">
        <f t="shared" si="7"/>
        <v/>
      </c>
      <c r="AQ42" s="268" t="str">
        <f t="shared" si="7"/>
        <v/>
      </c>
      <c r="AR42" s="269" t="str">
        <f t="shared" si="7"/>
        <v/>
      </c>
      <c r="AS42" s="261" t="str">
        <f t="shared" si="13"/>
        <v/>
      </c>
      <c r="AT42" s="7"/>
      <c r="AU42" s="154">
        <f t="shared" si="8"/>
        <v>0</v>
      </c>
      <c r="AV42" s="154" t="str">
        <f t="shared" si="9"/>
        <v/>
      </c>
      <c r="AW42" s="154">
        <f t="shared" si="10"/>
        <v>0</v>
      </c>
      <c r="AX42" s="154" t="str">
        <f t="shared" si="11"/>
        <v/>
      </c>
      <c r="BF42" s="154" t="str">
        <f t="shared" si="5"/>
        <v/>
      </c>
      <c r="BG42" s="154">
        <f t="shared" si="12"/>
        <v>0</v>
      </c>
      <c r="BH42" s="154" t="str">
        <f t="shared" si="6"/>
        <v/>
      </c>
    </row>
    <row r="43" spans="1:60" ht="16.5" x14ac:dyDescent="0.3">
      <c r="A43" s="6"/>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7"/>
        <v/>
      </c>
      <c r="AJ43" s="268" t="str">
        <f t="shared" si="7"/>
        <v/>
      </c>
      <c r="AK43" s="268" t="str">
        <f t="shared" si="7"/>
        <v/>
      </c>
      <c r="AL43" s="268" t="str">
        <f t="shared" si="7"/>
        <v/>
      </c>
      <c r="AM43" s="268" t="str">
        <f t="shared" si="7"/>
        <v/>
      </c>
      <c r="AN43" s="268" t="str">
        <f t="shared" si="7"/>
        <v/>
      </c>
      <c r="AO43" s="268" t="str">
        <f t="shared" si="7"/>
        <v/>
      </c>
      <c r="AP43" s="268" t="str">
        <f t="shared" si="7"/>
        <v/>
      </c>
      <c r="AQ43" s="268" t="str">
        <f t="shared" si="7"/>
        <v/>
      </c>
      <c r="AR43" s="269" t="str">
        <f t="shared" si="7"/>
        <v/>
      </c>
      <c r="AS43" s="261" t="str">
        <f t="shared" si="13"/>
        <v/>
      </c>
      <c r="AT43" s="7"/>
      <c r="AU43" s="154">
        <f t="shared" si="8"/>
        <v>0</v>
      </c>
      <c r="AV43" s="154" t="str">
        <f t="shared" si="9"/>
        <v/>
      </c>
      <c r="AW43" s="154">
        <f t="shared" si="10"/>
        <v>0</v>
      </c>
      <c r="AX43" s="154" t="str">
        <f t="shared" si="11"/>
        <v/>
      </c>
      <c r="BF43" s="154" t="str">
        <f t="shared" si="5"/>
        <v/>
      </c>
      <c r="BG43" s="154">
        <f t="shared" si="12"/>
        <v>0</v>
      </c>
      <c r="BH43" s="154" t="str">
        <f t="shared" si="6"/>
        <v/>
      </c>
    </row>
    <row r="44" spans="1:60" ht="16.5" x14ac:dyDescent="0.3">
      <c r="A44" s="6"/>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7"/>
        <v/>
      </c>
      <c r="AJ44" s="268" t="str">
        <f t="shared" si="7"/>
        <v/>
      </c>
      <c r="AK44" s="268" t="str">
        <f t="shared" si="7"/>
        <v/>
      </c>
      <c r="AL44" s="268" t="str">
        <f t="shared" si="7"/>
        <v/>
      </c>
      <c r="AM44" s="268" t="str">
        <f t="shared" si="7"/>
        <v/>
      </c>
      <c r="AN44" s="268" t="str">
        <f t="shared" si="7"/>
        <v/>
      </c>
      <c r="AO44" s="268" t="str">
        <f t="shared" si="7"/>
        <v/>
      </c>
      <c r="AP44" s="268" t="str">
        <f t="shared" si="7"/>
        <v/>
      </c>
      <c r="AQ44" s="268" t="str">
        <f t="shared" si="7"/>
        <v/>
      </c>
      <c r="AR44" s="269" t="str">
        <f t="shared" si="7"/>
        <v/>
      </c>
      <c r="AS44" s="261" t="str">
        <f t="shared" si="13"/>
        <v/>
      </c>
      <c r="AT44" s="7"/>
      <c r="AU44" s="154">
        <f t="shared" si="8"/>
        <v>0</v>
      </c>
      <c r="AV44" s="154" t="str">
        <f t="shared" si="9"/>
        <v/>
      </c>
      <c r="AW44" s="154">
        <f t="shared" si="10"/>
        <v>0</v>
      </c>
      <c r="AX44" s="154" t="str">
        <f t="shared" si="11"/>
        <v/>
      </c>
      <c r="BF44" s="154" t="str">
        <f t="shared" si="5"/>
        <v/>
      </c>
      <c r="BG44" s="154">
        <f t="shared" si="12"/>
        <v>0</v>
      </c>
      <c r="BH44" s="154" t="str">
        <f t="shared" si="6"/>
        <v/>
      </c>
    </row>
    <row r="45" spans="1:60" ht="16.5" x14ac:dyDescent="0.3">
      <c r="A45" s="6"/>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7"/>
        <v/>
      </c>
      <c r="AJ45" s="268" t="str">
        <f t="shared" si="7"/>
        <v/>
      </c>
      <c r="AK45" s="268" t="str">
        <f t="shared" si="7"/>
        <v/>
      </c>
      <c r="AL45" s="268" t="str">
        <f t="shared" si="7"/>
        <v/>
      </c>
      <c r="AM45" s="268" t="str">
        <f t="shared" si="7"/>
        <v/>
      </c>
      <c r="AN45" s="268" t="str">
        <f t="shared" si="7"/>
        <v/>
      </c>
      <c r="AO45" s="268" t="str">
        <f t="shared" si="7"/>
        <v/>
      </c>
      <c r="AP45" s="268" t="str">
        <f t="shared" si="7"/>
        <v/>
      </c>
      <c r="AQ45" s="268" t="str">
        <f t="shared" si="7"/>
        <v/>
      </c>
      <c r="AR45" s="269" t="str">
        <f t="shared" si="7"/>
        <v/>
      </c>
      <c r="AS45" s="261" t="str">
        <f t="shared" si="13"/>
        <v/>
      </c>
      <c r="AT45" s="7"/>
      <c r="AU45" s="154">
        <f t="shared" si="8"/>
        <v>0</v>
      </c>
      <c r="AV45" s="154" t="str">
        <f t="shared" si="9"/>
        <v/>
      </c>
      <c r="AW45" s="154">
        <f t="shared" si="10"/>
        <v>0</v>
      </c>
      <c r="AX45" s="154" t="str">
        <f t="shared" si="11"/>
        <v/>
      </c>
      <c r="BF45" s="154" t="str">
        <f t="shared" si="5"/>
        <v/>
      </c>
      <c r="BG45" s="154">
        <f t="shared" si="12"/>
        <v>0</v>
      </c>
      <c r="BH45" s="154" t="str">
        <f t="shared" si="6"/>
        <v/>
      </c>
    </row>
    <row r="46" spans="1:60" ht="16.5" x14ac:dyDescent="0.3">
      <c r="A46" s="6"/>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7"/>
        <v/>
      </c>
      <c r="AJ46" s="268" t="str">
        <f t="shared" si="7"/>
        <v/>
      </c>
      <c r="AK46" s="268" t="str">
        <f t="shared" si="7"/>
        <v/>
      </c>
      <c r="AL46" s="268" t="str">
        <f t="shared" si="7"/>
        <v/>
      </c>
      <c r="AM46" s="268" t="str">
        <f t="shared" si="7"/>
        <v/>
      </c>
      <c r="AN46" s="268" t="str">
        <f t="shared" si="7"/>
        <v/>
      </c>
      <c r="AO46" s="268" t="str">
        <f t="shared" si="7"/>
        <v/>
      </c>
      <c r="AP46" s="268" t="str">
        <f t="shared" si="7"/>
        <v/>
      </c>
      <c r="AQ46" s="268" t="str">
        <f t="shared" si="7"/>
        <v/>
      </c>
      <c r="AR46" s="269" t="str">
        <f t="shared" si="7"/>
        <v/>
      </c>
      <c r="AS46" s="261" t="str">
        <f t="shared" si="13"/>
        <v/>
      </c>
      <c r="AT46" s="7"/>
      <c r="AU46" s="154">
        <f t="shared" si="8"/>
        <v>0</v>
      </c>
      <c r="AV46" s="154" t="str">
        <f t="shared" si="9"/>
        <v/>
      </c>
      <c r="AW46" s="154">
        <f t="shared" si="10"/>
        <v>0</v>
      </c>
      <c r="AX46" s="154" t="str">
        <f t="shared" si="11"/>
        <v/>
      </c>
      <c r="BF46" s="154" t="str">
        <f t="shared" si="5"/>
        <v/>
      </c>
      <c r="BG46" s="154">
        <f t="shared" si="12"/>
        <v>0</v>
      </c>
      <c r="BH46" s="154" t="str">
        <f t="shared" si="6"/>
        <v/>
      </c>
    </row>
    <row r="47" spans="1:60" ht="16.5" x14ac:dyDescent="0.3">
      <c r="A47" s="6"/>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7"/>
        <v/>
      </c>
      <c r="AJ47" s="268" t="str">
        <f t="shared" si="7"/>
        <v/>
      </c>
      <c r="AK47" s="268" t="str">
        <f t="shared" si="7"/>
        <v/>
      </c>
      <c r="AL47" s="268" t="str">
        <f t="shared" si="7"/>
        <v/>
      </c>
      <c r="AM47" s="268" t="str">
        <f t="shared" si="7"/>
        <v/>
      </c>
      <c r="AN47" s="268" t="str">
        <f t="shared" si="7"/>
        <v/>
      </c>
      <c r="AO47" s="268" t="str">
        <f t="shared" si="7"/>
        <v/>
      </c>
      <c r="AP47" s="268" t="str">
        <f t="shared" si="7"/>
        <v/>
      </c>
      <c r="AQ47" s="268" t="str">
        <f t="shared" si="7"/>
        <v/>
      </c>
      <c r="AR47" s="269" t="str">
        <f t="shared" si="7"/>
        <v/>
      </c>
      <c r="AS47" s="261" t="str">
        <f t="shared" si="13"/>
        <v/>
      </c>
      <c r="AT47" s="7"/>
      <c r="AU47" s="154">
        <f t="shared" si="8"/>
        <v>0</v>
      </c>
      <c r="AV47" s="154" t="str">
        <f t="shared" si="9"/>
        <v/>
      </c>
      <c r="AW47" s="154">
        <f t="shared" si="10"/>
        <v>0</v>
      </c>
      <c r="AX47" s="154" t="str">
        <f t="shared" si="11"/>
        <v/>
      </c>
      <c r="BF47" s="154" t="str">
        <f t="shared" si="5"/>
        <v/>
      </c>
      <c r="BG47" s="154">
        <f t="shared" si="12"/>
        <v>0</v>
      </c>
      <c r="BH47" s="154" t="str">
        <f t="shared" si="6"/>
        <v/>
      </c>
    </row>
    <row r="48" spans="1:60" ht="16.5" x14ac:dyDescent="0.3">
      <c r="A48" s="6"/>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4">IFERROR(AVERAGE(E48,O48,Y48),"")</f>
        <v/>
      </c>
      <c r="AJ48" s="268" t="str">
        <f t="shared" si="14"/>
        <v/>
      </c>
      <c r="AK48" s="268" t="str">
        <f t="shared" si="14"/>
        <v/>
      </c>
      <c r="AL48" s="268" t="str">
        <f t="shared" si="14"/>
        <v/>
      </c>
      <c r="AM48" s="268" t="str">
        <f t="shared" si="14"/>
        <v/>
      </c>
      <c r="AN48" s="268" t="str">
        <f t="shared" si="14"/>
        <v/>
      </c>
      <c r="AO48" s="268" t="str">
        <f t="shared" si="14"/>
        <v/>
      </c>
      <c r="AP48" s="268" t="str">
        <f t="shared" si="14"/>
        <v/>
      </c>
      <c r="AQ48" s="268" t="str">
        <f t="shared" si="14"/>
        <v/>
      </c>
      <c r="AR48" s="269" t="str">
        <f t="shared" si="14"/>
        <v/>
      </c>
      <c r="AS48" s="261" t="str">
        <f t="shared" si="13"/>
        <v/>
      </c>
      <c r="AT48" s="7"/>
      <c r="AU48" s="154">
        <f t="shared" si="8"/>
        <v>0</v>
      </c>
      <c r="AV48" s="154" t="str">
        <f t="shared" si="9"/>
        <v/>
      </c>
      <c r="AW48" s="154">
        <f t="shared" si="10"/>
        <v>0</v>
      </c>
      <c r="AX48" s="154" t="str">
        <f t="shared" si="11"/>
        <v/>
      </c>
      <c r="BF48" s="154" t="str">
        <f t="shared" si="5"/>
        <v/>
      </c>
      <c r="BG48" s="154">
        <f t="shared" si="12"/>
        <v>0</v>
      </c>
      <c r="BH48" s="154" t="str">
        <f t="shared" si="6"/>
        <v/>
      </c>
    </row>
    <row r="49" spans="1:60" ht="16.5" x14ac:dyDescent="0.3">
      <c r="A49" s="6"/>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4"/>
        <v/>
      </c>
      <c r="AJ49" s="268" t="str">
        <f t="shared" si="14"/>
        <v/>
      </c>
      <c r="AK49" s="268" t="str">
        <f t="shared" si="14"/>
        <v/>
      </c>
      <c r="AL49" s="268" t="str">
        <f t="shared" si="14"/>
        <v/>
      </c>
      <c r="AM49" s="268" t="str">
        <f t="shared" si="14"/>
        <v/>
      </c>
      <c r="AN49" s="268" t="str">
        <f t="shared" si="14"/>
        <v/>
      </c>
      <c r="AO49" s="268" t="str">
        <f t="shared" si="14"/>
        <v/>
      </c>
      <c r="AP49" s="268" t="str">
        <f t="shared" si="14"/>
        <v/>
      </c>
      <c r="AQ49" s="268" t="str">
        <f t="shared" si="14"/>
        <v/>
      </c>
      <c r="AR49" s="269" t="str">
        <f t="shared" si="14"/>
        <v/>
      </c>
      <c r="AS49" s="261" t="str">
        <f t="shared" si="13"/>
        <v/>
      </c>
      <c r="AT49" s="7"/>
      <c r="AU49" s="154">
        <f t="shared" si="8"/>
        <v>0</v>
      </c>
      <c r="AV49" s="154" t="str">
        <f t="shared" si="9"/>
        <v/>
      </c>
      <c r="AW49" s="154">
        <f t="shared" si="10"/>
        <v>0</v>
      </c>
      <c r="AX49" s="154" t="str">
        <f t="shared" si="11"/>
        <v/>
      </c>
      <c r="BF49" s="154" t="str">
        <f t="shared" si="5"/>
        <v/>
      </c>
      <c r="BG49" s="154">
        <f t="shared" si="12"/>
        <v>0</v>
      </c>
      <c r="BH49" s="154" t="str">
        <f t="shared" si="6"/>
        <v/>
      </c>
    </row>
    <row r="50" spans="1:60" ht="16.5" x14ac:dyDescent="0.3">
      <c r="A50" s="6"/>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4"/>
        <v/>
      </c>
      <c r="AJ50" s="268" t="str">
        <f t="shared" si="14"/>
        <v/>
      </c>
      <c r="AK50" s="268" t="str">
        <f t="shared" si="14"/>
        <v/>
      </c>
      <c r="AL50" s="268" t="str">
        <f t="shared" si="14"/>
        <v/>
      </c>
      <c r="AM50" s="268" t="str">
        <f t="shared" si="14"/>
        <v/>
      </c>
      <c r="AN50" s="268" t="str">
        <f t="shared" si="14"/>
        <v/>
      </c>
      <c r="AO50" s="268" t="str">
        <f t="shared" si="14"/>
        <v/>
      </c>
      <c r="AP50" s="268" t="str">
        <f t="shared" si="14"/>
        <v/>
      </c>
      <c r="AQ50" s="268" t="str">
        <f t="shared" si="14"/>
        <v/>
      </c>
      <c r="AR50" s="269" t="str">
        <f t="shared" si="14"/>
        <v/>
      </c>
      <c r="AS50" s="261" t="str">
        <f t="shared" si="13"/>
        <v/>
      </c>
      <c r="AT50" s="7"/>
      <c r="AU50" s="154">
        <f t="shared" si="8"/>
        <v>0</v>
      </c>
      <c r="AV50" s="154" t="str">
        <f t="shared" si="9"/>
        <v/>
      </c>
      <c r="AW50" s="154">
        <f t="shared" si="10"/>
        <v>0</v>
      </c>
      <c r="AX50" s="154" t="str">
        <f t="shared" si="11"/>
        <v/>
      </c>
      <c r="BF50" s="154" t="str">
        <f t="shared" si="5"/>
        <v/>
      </c>
      <c r="BG50" s="154">
        <f t="shared" si="12"/>
        <v>0</v>
      </c>
      <c r="BH50" s="154" t="str">
        <f t="shared" si="6"/>
        <v/>
      </c>
    </row>
    <row r="51" spans="1:60" ht="16.5" x14ac:dyDescent="0.3">
      <c r="A51" s="6"/>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4"/>
        <v/>
      </c>
      <c r="AJ51" s="268" t="str">
        <f t="shared" si="14"/>
        <v/>
      </c>
      <c r="AK51" s="268" t="str">
        <f t="shared" si="14"/>
        <v/>
      </c>
      <c r="AL51" s="268" t="str">
        <f t="shared" si="14"/>
        <v/>
      </c>
      <c r="AM51" s="268" t="str">
        <f t="shared" si="14"/>
        <v/>
      </c>
      <c r="AN51" s="268" t="str">
        <f t="shared" si="14"/>
        <v/>
      </c>
      <c r="AO51" s="268" t="str">
        <f t="shared" si="14"/>
        <v/>
      </c>
      <c r="AP51" s="268" t="str">
        <f t="shared" si="14"/>
        <v/>
      </c>
      <c r="AQ51" s="268" t="str">
        <f t="shared" si="14"/>
        <v/>
      </c>
      <c r="AR51" s="269" t="str">
        <f t="shared" si="14"/>
        <v/>
      </c>
      <c r="AS51" s="261" t="str">
        <f t="shared" si="13"/>
        <v/>
      </c>
      <c r="AT51" s="7"/>
      <c r="AU51" s="154">
        <f t="shared" si="8"/>
        <v>0</v>
      </c>
      <c r="AV51" s="154" t="str">
        <f t="shared" si="9"/>
        <v/>
      </c>
      <c r="AW51" s="154">
        <f t="shared" si="10"/>
        <v>0</v>
      </c>
      <c r="AX51" s="154" t="str">
        <f t="shared" si="11"/>
        <v/>
      </c>
      <c r="BF51" s="154" t="str">
        <f t="shared" si="5"/>
        <v/>
      </c>
      <c r="BG51" s="154">
        <f t="shared" si="12"/>
        <v>0</v>
      </c>
      <c r="BH51" s="154" t="str">
        <f t="shared" si="6"/>
        <v/>
      </c>
    </row>
    <row r="52" spans="1:60" ht="16.5" x14ac:dyDescent="0.3">
      <c r="A52" s="6"/>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4"/>
        <v/>
      </c>
      <c r="AJ52" s="268" t="str">
        <f t="shared" si="14"/>
        <v/>
      </c>
      <c r="AK52" s="268" t="str">
        <f t="shared" si="14"/>
        <v/>
      </c>
      <c r="AL52" s="268" t="str">
        <f t="shared" si="14"/>
        <v/>
      </c>
      <c r="AM52" s="268" t="str">
        <f t="shared" si="14"/>
        <v/>
      </c>
      <c r="AN52" s="268" t="str">
        <f t="shared" si="14"/>
        <v/>
      </c>
      <c r="AO52" s="268" t="str">
        <f t="shared" si="14"/>
        <v/>
      </c>
      <c r="AP52" s="268" t="str">
        <f t="shared" si="14"/>
        <v/>
      </c>
      <c r="AQ52" s="268" t="str">
        <f t="shared" si="14"/>
        <v/>
      </c>
      <c r="AR52" s="269" t="str">
        <f t="shared" si="14"/>
        <v/>
      </c>
      <c r="AS52" s="261" t="str">
        <f t="shared" si="13"/>
        <v/>
      </c>
      <c r="AT52" s="7"/>
      <c r="AU52" s="154">
        <f t="shared" si="8"/>
        <v>0</v>
      </c>
      <c r="AV52" s="154" t="str">
        <f t="shared" si="9"/>
        <v/>
      </c>
      <c r="AW52" s="154">
        <f t="shared" si="10"/>
        <v>0</v>
      </c>
      <c r="AX52" s="154" t="str">
        <f t="shared" si="11"/>
        <v/>
      </c>
      <c r="BF52" s="154" t="str">
        <f t="shared" si="5"/>
        <v/>
      </c>
      <c r="BG52" s="154">
        <f t="shared" si="12"/>
        <v>0</v>
      </c>
      <c r="BH52" s="154" t="str">
        <f t="shared" si="6"/>
        <v/>
      </c>
    </row>
    <row r="53" spans="1:60" ht="16.5" x14ac:dyDescent="0.3">
      <c r="A53" s="6"/>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4"/>
        <v/>
      </c>
      <c r="AJ53" s="268" t="str">
        <f t="shared" si="14"/>
        <v/>
      </c>
      <c r="AK53" s="268" t="str">
        <f t="shared" si="14"/>
        <v/>
      </c>
      <c r="AL53" s="268" t="str">
        <f t="shared" si="14"/>
        <v/>
      </c>
      <c r="AM53" s="268" t="str">
        <f t="shared" si="14"/>
        <v/>
      </c>
      <c r="AN53" s="268" t="str">
        <f t="shared" si="14"/>
        <v/>
      </c>
      <c r="AO53" s="268" t="str">
        <f t="shared" si="14"/>
        <v/>
      </c>
      <c r="AP53" s="268" t="str">
        <f t="shared" si="14"/>
        <v/>
      </c>
      <c r="AQ53" s="268" t="str">
        <f t="shared" si="14"/>
        <v/>
      </c>
      <c r="AR53" s="269" t="str">
        <f t="shared" si="14"/>
        <v/>
      </c>
      <c r="AS53" s="261" t="str">
        <f t="shared" si="13"/>
        <v/>
      </c>
      <c r="AT53" s="7"/>
      <c r="AU53" s="154">
        <f t="shared" si="8"/>
        <v>0</v>
      </c>
      <c r="AV53" s="154" t="str">
        <f t="shared" si="9"/>
        <v/>
      </c>
      <c r="AW53" s="154">
        <f t="shared" si="10"/>
        <v>0</v>
      </c>
      <c r="AX53" s="154" t="str">
        <f t="shared" si="11"/>
        <v/>
      </c>
      <c r="BF53" s="154" t="str">
        <f t="shared" si="5"/>
        <v/>
      </c>
      <c r="BG53" s="154">
        <f t="shared" si="12"/>
        <v>0</v>
      </c>
      <c r="BH53" s="154" t="str">
        <f t="shared" si="6"/>
        <v/>
      </c>
    </row>
    <row r="54" spans="1:60" ht="16.5" x14ac:dyDescent="0.3">
      <c r="A54" s="6"/>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4"/>
        <v/>
      </c>
      <c r="AJ54" s="268" t="str">
        <f t="shared" si="14"/>
        <v/>
      </c>
      <c r="AK54" s="268" t="str">
        <f t="shared" si="14"/>
        <v/>
      </c>
      <c r="AL54" s="268" t="str">
        <f t="shared" si="14"/>
        <v/>
      </c>
      <c r="AM54" s="268" t="str">
        <f t="shared" si="14"/>
        <v/>
      </c>
      <c r="AN54" s="268" t="str">
        <f t="shared" si="14"/>
        <v/>
      </c>
      <c r="AO54" s="268" t="str">
        <f t="shared" si="14"/>
        <v/>
      </c>
      <c r="AP54" s="268" t="str">
        <f t="shared" si="14"/>
        <v/>
      </c>
      <c r="AQ54" s="268" t="str">
        <f t="shared" si="14"/>
        <v/>
      </c>
      <c r="AR54" s="269" t="str">
        <f t="shared" si="14"/>
        <v/>
      </c>
      <c r="AS54" s="261" t="str">
        <f t="shared" si="13"/>
        <v/>
      </c>
      <c r="AT54" s="7"/>
      <c r="AU54" s="154">
        <f t="shared" si="8"/>
        <v>0</v>
      </c>
      <c r="AV54" s="154" t="str">
        <f t="shared" si="9"/>
        <v/>
      </c>
      <c r="AW54" s="154">
        <f t="shared" si="10"/>
        <v>0</v>
      </c>
      <c r="AX54" s="154" t="str">
        <f t="shared" si="11"/>
        <v/>
      </c>
      <c r="BF54" s="154" t="str">
        <f t="shared" si="5"/>
        <v/>
      </c>
      <c r="BG54" s="154">
        <f t="shared" si="12"/>
        <v>0</v>
      </c>
      <c r="BH54" s="154" t="str">
        <f t="shared" si="6"/>
        <v/>
      </c>
    </row>
    <row r="55" spans="1:60" ht="16.5" x14ac:dyDescent="0.3">
      <c r="A55" s="6"/>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4"/>
        <v/>
      </c>
      <c r="AJ55" s="268" t="str">
        <f t="shared" si="14"/>
        <v/>
      </c>
      <c r="AK55" s="268" t="str">
        <f t="shared" si="14"/>
        <v/>
      </c>
      <c r="AL55" s="268" t="str">
        <f t="shared" si="14"/>
        <v/>
      </c>
      <c r="AM55" s="268" t="str">
        <f t="shared" si="14"/>
        <v/>
      </c>
      <c r="AN55" s="268" t="str">
        <f t="shared" si="14"/>
        <v/>
      </c>
      <c r="AO55" s="268" t="str">
        <f t="shared" si="14"/>
        <v/>
      </c>
      <c r="AP55" s="268" t="str">
        <f t="shared" si="14"/>
        <v/>
      </c>
      <c r="AQ55" s="268" t="str">
        <f t="shared" si="14"/>
        <v/>
      </c>
      <c r="AR55" s="269" t="str">
        <f t="shared" si="14"/>
        <v/>
      </c>
      <c r="AS55" s="261" t="str">
        <f t="shared" si="13"/>
        <v/>
      </c>
      <c r="AT55" s="7"/>
      <c r="AU55" s="154">
        <f t="shared" si="8"/>
        <v>0</v>
      </c>
      <c r="AV55" s="154" t="str">
        <f t="shared" si="9"/>
        <v/>
      </c>
      <c r="AW55" s="154">
        <f t="shared" si="10"/>
        <v>0</v>
      </c>
      <c r="AX55" s="154" t="str">
        <f t="shared" si="11"/>
        <v/>
      </c>
      <c r="BF55" s="154" t="str">
        <f t="shared" si="5"/>
        <v/>
      </c>
      <c r="BG55" s="154">
        <f t="shared" si="12"/>
        <v>0</v>
      </c>
      <c r="BH55" s="154" t="str">
        <f t="shared" si="6"/>
        <v/>
      </c>
    </row>
    <row r="56" spans="1:60" ht="16.5" x14ac:dyDescent="0.3">
      <c r="A56" s="6"/>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4"/>
        <v/>
      </c>
      <c r="AJ56" s="268" t="str">
        <f t="shared" si="14"/>
        <v/>
      </c>
      <c r="AK56" s="268" t="str">
        <f t="shared" si="14"/>
        <v/>
      </c>
      <c r="AL56" s="268" t="str">
        <f t="shared" si="14"/>
        <v/>
      </c>
      <c r="AM56" s="268" t="str">
        <f t="shared" si="14"/>
        <v/>
      </c>
      <c r="AN56" s="268" t="str">
        <f t="shared" si="14"/>
        <v/>
      </c>
      <c r="AO56" s="268" t="str">
        <f t="shared" si="14"/>
        <v/>
      </c>
      <c r="AP56" s="268" t="str">
        <f t="shared" si="14"/>
        <v/>
      </c>
      <c r="AQ56" s="268" t="str">
        <f t="shared" si="14"/>
        <v/>
      </c>
      <c r="AR56" s="269" t="str">
        <f t="shared" si="14"/>
        <v/>
      </c>
      <c r="AS56" s="261" t="str">
        <f t="shared" si="13"/>
        <v/>
      </c>
      <c r="AT56" s="7"/>
      <c r="AU56" s="154">
        <f t="shared" si="8"/>
        <v>0</v>
      </c>
      <c r="AV56" s="154" t="str">
        <f t="shared" si="9"/>
        <v/>
      </c>
      <c r="AW56" s="154">
        <f t="shared" si="10"/>
        <v>0</v>
      </c>
      <c r="AX56" s="154" t="str">
        <f t="shared" si="11"/>
        <v/>
      </c>
      <c r="BF56" s="154" t="str">
        <f t="shared" si="5"/>
        <v/>
      </c>
      <c r="BG56" s="154">
        <f t="shared" si="12"/>
        <v>0</v>
      </c>
      <c r="BH56" s="154" t="str">
        <f t="shared" si="6"/>
        <v/>
      </c>
    </row>
    <row r="57" spans="1:60" ht="17.25" thickBot="1" x14ac:dyDescent="0.35">
      <c r="A57" s="6"/>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4"/>
        <v/>
      </c>
      <c r="AJ57" s="271" t="str">
        <f t="shared" si="14"/>
        <v/>
      </c>
      <c r="AK57" s="271" t="str">
        <f t="shared" si="14"/>
        <v/>
      </c>
      <c r="AL57" s="271" t="str">
        <f t="shared" si="14"/>
        <v/>
      </c>
      <c r="AM57" s="271" t="str">
        <f t="shared" si="14"/>
        <v/>
      </c>
      <c r="AN57" s="271" t="str">
        <f t="shared" si="14"/>
        <v/>
      </c>
      <c r="AO57" s="271" t="str">
        <f t="shared" si="14"/>
        <v/>
      </c>
      <c r="AP57" s="271" t="str">
        <f t="shared" si="14"/>
        <v/>
      </c>
      <c r="AQ57" s="271" t="str">
        <f t="shared" si="14"/>
        <v/>
      </c>
      <c r="AR57" s="272" t="str">
        <f t="shared" si="14"/>
        <v/>
      </c>
      <c r="AS57" s="261" t="str">
        <f t="shared" si="13"/>
        <v/>
      </c>
      <c r="AT57" s="7"/>
      <c r="AU57" s="154">
        <f t="shared" si="8"/>
        <v>0</v>
      </c>
      <c r="AV57" s="154" t="str">
        <f t="shared" si="9"/>
        <v/>
      </c>
      <c r="AW57" s="154">
        <f t="shared" si="10"/>
        <v>0</v>
      </c>
      <c r="AX57" s="154" t="str">
        <f t="shared" si="11"/>
        <v/>
      </c>
      <c r="BF57" s="154" t="str">
        <f t="shared" si="5"/>
        <v/>
      </c>
      <c r="BG57" s="154">
        <f t="shared" si="12"/>
        <v>0</v>
      </c>
      <c r="BH57" s="154" t="str">
        <f t="shared" si="6"/>
        <v/>
      </c>
    </row>
    <row r="58" spans="1:60" ht="17.25" thickBot="1" x14ac:dyDescent="0.35">
      <c r="A58" s="6"/>
      <c r="B58" s="7"/>
      <c r="C58" s="472" t="s">
        <v>622</v>
      </c>
      <c r="D58" s="473"/>
      <c r="E58" s="157">
        <f>IFERROR(AVERAGE(E8:E57),0)</f>
        <v>0</v>
      </c>
      <c r="F58" s="157">
        <f>IFERROR(AVERAGE(F8:F57),0)</f>
        <v>0</v>
      </c>
      <c r="G58" s="157">
        <f>IFERROR(AVERAGE(G8:G57),0)</f>
        <v>0</v>
      </c>
      <c r="H58" s="157">
        <f t="shared" ref="H58:AS58" si="15">IFERROR(AVERAGE(H8:H57),0)</f>
        <v>0</v>
      </c>
      <c r="I58" s="157">
        <f t="shared" si="15"/>
        <v>0</v>
      </c>
      <c r="J58" s="157">
        <f t="shared" si="15"/>
        <v>0</v>
      </c>
      <c r="K58" s="157">
        <f t="shared" si="15"/>
        <v>0</v>
      </c>
      <c r="L58" s="157">
        <f t="shared" si="15"/>
        <v>0</v>
      </c>
      <c r="M58" s="157">
        <f t="shared" si="15"/>
        <v>0</v>
      </c>
      <c r="N58" s="158">
        <f t="shared" si="15"/>
        <v>0</v>
      </c>
      <c r="O58" s="159">
        <f t="shared" si="15"/>
        <v>0</v>
      </c>
      <c r="P58" s="157">
        <f t="shared" si="15"/>
        <v>0</v>
      </c>
      <c r="Q58" s="157">
        <f t="shared" si="15"/>
        <v>0</v>
      </c>
      <c r="R58" s="157">
        <f t="shared" si="15"/>
        <v>0</v>
      </c>
      <c r="S58" s="157">
        <f t="shared" si="15"/>
        <v>0</v>
      </c>
      <c r="T58" s="157">
        <f t="shared" si="15"/>
        <v>0</v>
      </c>
      <c r="U58" s="157">
        <f t="shared" si="15"/>
        <v>0</v>
      </c>
      <c r="V58" s="157">
        <f t="shared" si="15"/>
        <v>0</v>
      </c>
      <c r="W58" s="157">
        <f t="shared" si="15"/>
        <v>0</v>
      </c>
      <c r="X58" s="157">
        <f t="shared" si="15"/>
        <v>0</v>
      </c>
      <c r="Y58" s="160">
        <f t="shared" si="15"/>
        <v>0</v>
      </c>
      <c r="Z58" s="157">
        <f t="shared" si="15"/>
        <v>0</v>
      </c>
      <c r="AA58" s="157">
        <f t="shared" si="15"/>
        <v>0</v>
      </c>
      <c r="AB58" s="157">
        <f t="shared" si="15"/>
        <v>0</v>
      </c>
      <c r="AC58" s="157">
        <f t="shared" si="15"/>
        <v>0</v>
      </c>
      <c r="AD58" s="157">
        <f t="shared" si="15"/>
        <v>0</v>
      </c>
      <c r="AE58" s="157">
        <f t="shared" si="15"/>
        <v>0</v>
      </c>
      <c r="AF58" s="157">
        <f t="shared" si="15"/>
        <v>0</v>
      </c>
      <c r="AG58" s="157">
        <f t="shared" si="15"/>
        <v>0</v>
      </c>
      <c r="AH58" s="157">
        <f t="shared" si="15"/>
        <v>0</v>
      </c>
      <c r="AI58" s="157">
        <f t="shared" si="15"/>
        <v>0</v>
      </c>
      <c r="AJ58" s="157">
        <f t="shared" si="15"/>
        <v>0</v>
      </c>
      <c r="AK58" s="157">
        <f t="shared" si="15"/>
        <v>0</v>
      </c>
      <c r="AL58" s="157">
        <f t="shared" si="15"/>
        <v>0</v>
      </c>
      <c r="AM58" s="157">
        <f t="shared" si="15"/>
        <v>0</v>
      </c>
      <c r="AN58" s="157">
        <f t="shared" si="15"/>
        <v>0</v>
      </c>
      <c r="AO58" s="157">
        <f t="shared" si="15"/>
        <v>0</v>
      </c>
      <c r="AP58" s="157">
        <f t="shared" si="15"/>
        <v>0</v>
      </c>
      <c r="AQ58" s="157">
        <f t="shared" si="15"/>
        <v>0</v>
      </c>
      <c r="AR58" s="157">
        <f t="shared" si="15"/>
        <v>0</v>
      </c>
      <c r="AS58" s="157">
        <f t="shared" si="15"/>
        <v>0</v>
      </c>
      <c r="AT58" s="7"/>
    </row>
    <row r="59" spans="1:60" ht="15"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c r="BB59" s="7"/>
      <c r="BC59" s="7"/>
      <c r="BD59" s="7"/>
    </row>
    <row r="60" spans="1:60" ht="15" hidden="1" customHeight="1" x14ac:dyDescent="0.25">
      <c r="A60" s="6"/>
      <c r="B60" s="7"/>
      <c r="C60" s="7"/>
      <c r="D60" s="161">
        <f>HOME!E20</f>
        <v>9</v>
      </c>
      <c r="E60" s="7" t="str">
        <f>E7</f>
        <v>menerapkan unsur waktu dalam gerak tari sesuai iringan berdasarkan
tempo dengan merangkai gerak sesuai irama dan lagu.</v>
      </c>
      <c r="F60" s="7" t="str">
        <f t="shared" ref="F60:N60" si="16">F7</f>
        <v xml:space="preserve">merangkai gerak dengan menerapkan unsur tenaga dalam gerak tari melalui berbagai rangsangan. Membedakan penggunaan tenaga dalam gerak tari. </v>
      </c>
      <c r="G60" s="7">
        <f t="shared" si="16"/>
        <v>0</v>
      </c>
      <c r="H60" s="7">
        <f t="shared" si="16"/>
        <v>0</v>
      </c>
      <c r="I60" s="7">
        <f t="shared" si="16"/>
        <v>0</v>
      </c>
      <c r="J60" s="7">
        <f t="shared" si="16"/>
        <v>0</v>
      </c>
      <c r="K60" s="7">
        <f t="shared" si="16"/>
        <v>0</v>
      </c>
      <c r="L60" s="7">
        <f t="shared" si="16"/>
        <v>0</v>
      </c>
      <c r="M60" s="7">
        <f t="shared" si="16"/>
        <v>0</v>
      </c>
      <c r="N60" s="7">
        <f t="shared" si="16"/>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 t="shared" ref="Y60" si="17">IF(Y6=0,0,Y6)</f>
        <v>TP 1</v>
      </c>
      <c r="Z60" s="7" t="str">
        <f t="shared" ref="Z60" si="18">IF(Y6=0,0,Y6)</f>
        <v>TP 1</v>
      </c>
      <c r="AA60" s="7" t="str">
        <f t="shared" ref="AA60" si="19">IF(AA6=0,0,AA6)</f>
        <v>TP 3</v>
      </c>
      <c r="AB60" s="7" t="str">
        <f t="shared" ref="AB60" si="20">IF(AA6=0,0,AA6)</f>
        <v>TP 3</v>
      </c>
      <c r="AC60" s="7" t="str">
        <f t="shared" ref="AC60" si="21">IF(AC6=0,0,AC6)</f>
        <v>TP 5</v>
      </c>
      <c r="AD60" s="7" t="str">
        <f t="shared" ref="AD60" si="22">IF(AC6=0,0,AC6)</f>
        <v>TP 5</v>
      </c>
      <c r="AE60" s="7" t="str">
        <f>IF(AE6=0,0,AE6)</f>
        <v>TP 7</v>
      </c>
      <c r="AF60" s="7" t="str">
        <f>IF(AE6=0,0,AE6)</f>
        <v>TP 7</v>
      </c>
      <c r="AG60" s="7" t="str">
        <f>IF(AG6=0,0,AG6)</f>
        <v>TP 9</v>
      </c>
      <c r="AH60" s="7" t="str">
        <f>IF(AG6=0,0,AG6)</f>
        <v>TP 9</v>
      </c>
      <c r="AI60" s="7" t="str">
        <f>IF(AI6=0,0,AI6)</f>
        <v>TP 1</v>
      </c>
      <c r="AJ60" s="7" t="str">
        <f>IF(AI6=0,0,AI6)</f>
        <v>TP 1</v>
      </c>
      <c r="AK60" s="7" t="str">
        <f>IF(AK6=0,0,AK6)</f>
        <v>TP 3</v>
      </c>
      <c r="AL60" s="7" t="str">
        <f>IF(AK6=0,0,AK6)</f>
        <v>TP 3</v>
      </c>
      <c r="AM60" s="7" t="str">
        <f>IF(AM6=0,0,AM6)</f>
        <v>TP 5</v>
      </c>
      <c r="AN60" s="7" t="str">
        <f>IF(AM6=0,0,AM6)</f>
        <v>TP 5</v>
      </c>
      <c r="AO60" s="7" t="str">
        <f>IF(AO6=0,0,AO6)</f>
        <v>TP 7</v>
      </c>
      <c r="AP60" s="7" t="str">
        <f>IF(AO6=0,0,AO6)</f>
        <v>TP 7</v>
      </c>
      <c r="AQ60" s="7" t="str">
        <f>IF(AQ6=0,0,AQ6)</f>
        <v>TP 9</v>
      </c>
      <c r="AR60" s="7" t="str">
        <f>IF(AQ6=0,0,AQ6)</f>
        <v>TP 9</v>
      </c>
      <c r="AS60" s="7">
        <f>IF(AS6=0,0,AS6)</f>
        <v>0</v>
      </c>
      <c r="AT60" s="7">
        <f>IF(AS6=0,0,AS6)</f>
        <v>0</v>
      </c>
      <c r="AU60" s="7">
        <f>IF(AU6=0,0,AU6)</f>
        <v>0</v>
      </c>
      <c r="AV60" s="7">
        <f>IF(AU6=0,0,AU6)</f>
        <v>0</v>
      </c>
      <c r="AW60" s="7">
        <f>IF(AW6=0,0,AW6)</f>
        <v>0</v>
      </c>
      <c r="AX60" s="7">
        <f>IF(AW6=0,0,AW6)</f>
        <v>0</v>
      </c>
      <c r="AY60" s="7">
        <f>IF(AY6=0,0,AY6)</f>
        <v>0</v>
      </c>
      <c r="AZ60" s="7">
        <f>IF(AY6=0,0,AY6)</f>
        <v>0</v>
      </c>
      <c r="BA60" s="7">
        <f>IF(BA6=0,0,BA6)</f>
        <v>0</v>
      </c>
      <c r="BB60" s="7">
        <f>IF(BA6=0,0,BA6)</f>
        <v>0</v>
      </c>
      <c r="BC60" s="7"/>
      <c r="BD60" s="7"/>
    </row>
    <row r="61" spans="1:60" ht="15" x14ac:dyDescent="0.25">
      <c r="A61" s="6"/>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c r="AU61" s="7"/>
      <c r="AV61" s="7"/>
      <c r="AW61" s="7"/>
      <c r="AX61" s="7"/>
      <c r="AY61" s="7"/>
      <c r="AZ61" s="7"/>
      <c r="BA61" s="7"/>
      <c r="BB61" s="7"/>
      <c r="BC61" s="7"/>
      <c r="BD61" s="7"/>
    </row>
  </sheetData>
  <sheetProtection algorithmName="SHA-512" hashValue="bf7jBI6L9sx/3DTQqDLAKkrzWfIbyGwwrnPXPAotGZ2ElIUT2pxq4AZQMWsDauV1DylGBMfXeejonwApldqquQ==" saltValue="pqIou1ES3H23lgfQPBOteg==" spinCount="100000" sheet="1" objects="1" scenarios="1" formatColumns="0"/>
  <mergeCells count="8">
    <mergeCell ref="AS5:AS7"/>
    <mergeCell ref="E5:N5"/>
    <mergeCell ref="O5:X5"/>
    <mergeCell ref="C58:D58"/>
    <mergeCell ref="C4:C7"/>
    <mergeCell ref="D4:D7"/>
    <mergeCell ref="Y5:AH5"/>
    <mergeCell ref="AI5:AR5"/>
  </mergeCells>
  <conditionalFormatting sqref="E8:N57">
    <cfRule type="expression" dxfId="13" priority="3">
      <formula>E$7=0</formula>
    </cfRule>
  </conditionalFormatting>
  <conditionalFormatting sqref="O11:AH57 O8:Y10 AA8:AH10">
    <cfRule type="expression" dxfId="12" priority="2">
      <formula>O$7=0</formula>
    </cfRule>
  </conditionalFormatting>
  <conditionalFormatting sqref="Z8:Z10">
    <cfRule type="expression" dxfId="11" priority="1">
      <formula>Z$7=0</formula>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BP62"/>
  <sheetViews>
    <sheetView showRowColHeaders="0" zoomScale="80" zoomScaleNormal="80" workbookViewId="0">
      <pane xSplit="4" ySplit="7" topLeftCell="Q8" activePane="bottomRight" state="frozen"/>
      <selection pane="topRight" activeCell="E1" sqref="E1"/>
      <selection pane="bottomLeft" activeCell="A8" sqref="A8"/>
      <selection pane="bottomRight" activeCell="Y19" sqref="Y19"/>
    </sheetView>
  </sheetViews>
  <sheetFormatPr defaultColWidth="0" defaultRowHeight="15" customHeight="1" x14ac:dyDescent="0.25"/>
  <cols>
    <col min="1" max="1" width="30.140625" style="4" customWidth="1"/>
    <col min="2" max="2" width="1.85546875" style="4" customWidth="1"/>
    <col min="3" max="3" width="5.5703125" style="4" customWidth="1"/>
    <col min="4" max="4" width="23.28515625" style="4" customWidth="1"/>
    <col min="5" max="14" width="4.85546875" style="4" customWidth="1"/>
    <col min="15" max="34" width="5.28515625" style="4" customWidth="1"/>
    <col min="35" max="44" width="5.28515625" style="4" hidden="1" customWidth="1"/>
    <col min="45" max="45" width="9.140625" style="4" customWidth="1"/>
    <col min="46" max="47" width="9.140625" style="4" hidden="1" customWidth="1"/>
    <col min="48" max="48" width="12.85546875" style="4" hidden="1" customWidth="1"/>
    <col min="49" max="57" width="9.140625" style="4" hidden="1" customWidth="1"/>
    <col min="58" max="58" width="12.85546875" style="4" hidden="1" customWidth="1"/>
    <col min="59" max="67" width="9.140625" style="4" hidden="1" customWidth="1"/>
    <col min="68" max="68" width="12.85546875" style="4" hidden="1" customWidth="1"/>
    <col min="69" max="16384" width="9.140625" style="4" hidden="1"/>
  </cols>
  <sheetData>
    <row r="1" spans="1:50" ht="28.5" x14ac:dyDescent="0.25">
      <c r="A1" s="1" t="str">
        <f>"       "&amp; MAPEL!D13</f>
        <v xml:space="preserve">       Seni Rupa</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0"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0" ht="15.75" thickBot="1" x14ac:dyDescent="0.3">
      <c r="A3" s="3"/>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0" ht="1.5" customHeight="1" thickBot="1" x14ac:dyDescent="0.35">
      <c r="A4" s="3"/>
      <c r="B4" s="7"/>
      <c r="C4" s="477" t="s">
        <v>580</v>
      </c>
      <c r="D4" s="480" t="s">
        <v>608</v>
      </c>
      <c r="E4" s="486" t="str">
        <f>A1</f>
        <v xml:space="preserve">       Seni Rupa</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row>
    <row r="5" spans="1:50" ht="15.75" customHeight="1" x14ac:dyDescent="0.25">
      <c r="A5" s="3"/>
      <c r="B5" s="7"/>
      <c r="C5" s="478"/>
      <c r="D5" s="481"/>
      <c r="E5" s="505" t="s">
        <v>611</v>
      </c>
      <c r="F5" s="506"/>
      <c r="G5" s="506"/>
      <c r="H5" s="506"/>
      <c r="I5" s="506"/>
      <c r="J5" s="506"/>
      <c r="K5" s="506"/>
      <c r="L5" s="506"/>
      <c r="M5" s="506"/>
      <c r="N5" s="507"/>
      <c r="O5" s="488" t="s">
        <v>623</v>
      </c>
      <c r="P5" s="489"/>
      <c r="Q5" s="489"/>
      <c r="R5" s="489"/>
      <c r="S5" s="489"/>
      <c r="T5" s="489"/>
      <c r="U5" s="489"/>
      <c r="V5" s="489"/>
      <c r="W5" s="489"/>
      <c r="X5" s="489"/>
      <c r="Y5" s="497" t="s">
        <v>624</v>
      </c>
      <c r="Z5" s="492"/>
      <c r="AA5" s="492"/>
      <c r="AB5" s="492"/>
      <c r="AC5" s="492"/>
      <c r="AD5" s="492"/>
      <c r="AE5" s="492"/>
      <c r="AF5" s="492"/>
      <c r="AG5" s="492"/>
      <c r="AH5" s="492"/>
      <c r="AI5" s="494" t="s">
        <v>958</v>
      </c>
      <c r="AJ5" s="495"/>
      <c r="AK5" s="495"/>
      <c r="AL5" s="495"/>
      <c r="AM5" s="495"/>
      <c r="AN5" s="495"/>
      <c r="AO5" s="495"/>
      <c r="AP5" s="495"/>
      <c r="AQ5" s="495"/>
      <c r="AR5" s="496"/>
      <c r="AS5" s="484"/>
      <c r="AT5" s="7"/>
    </row>
    <row r="6" spans="1:50" ht="24" customHeight="1" x14ac:dyDescent="0.25">
      <c r="A6" s="3"/>
      <c r="B6" s="7"/>
      <c r="C6" s="478"/>
      <c r="D6" s="481"/>
      <c r="E6" s="143" t="s">
        <v>612</v>
      </c>
      <c r="F6" s="144" t="s">
        <v>613</v>
      </c>
      <c r="G6" s="144" t="s">
        <v>614</v>
      </c>
      <c r="H6" s="144" t="s">
        <v>615</v>
      </c>
      <c r="I6" s="144" t="s">
        <v>616</v>
      </c>
      <c r="J6" s="144" t="s">
        <v>617</v>
      </c>
      <c r="K6" s="144" t="s">
        <v>618</v>
      </c>
      <c r="L6" s="144" t="s">
        <v>619</v>
      </c>
      <c r="M6" s="144" t="s">
        <v>620</v>
      </c>
      <c r="N6" s="163"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0" ht="28.5" customHeight="1" thickBot="1" x14ac:dyDescent="0.35">
      <c r="A7" s="3"/>
      <c r="B7" s="7"/>
      <c r="C7" s="479"/>
      <c r="D7" s="482"/>
      <c r="E7" s="165" t="str">
        <f>ATP!E100</f>
        <v xml:space="preserve">mengenal dan dapat menggunakan kosakata: Bangunan, Gedung, Rumah, Kediaman, Arsitek (orang yang merancang bangunan), Arsitektur (bentuk hasil rancangan bangunan). </v>
      </c>
      <c r="F7" s="166" t="str">
        <f>ATP!$E$101</f>
        <v>mengidentifikasi bentuk alami/natural dan bentuk buatan manusia. memahami bahwa dirinya dapat berperan merancang, merawat dan mengembangkan lingkungannya.</v>
      </c>
      <c r="G7" s="166" t="str">
        <f>ATP!$E$102</f>
        <v xml:space="preserve"> mengenal dan dapat menggunakan kosakata: Lengkung, Kurva, Bergelombang, Spiral, Garis Rangka/Outline. </v>
      </c>
      <c r="H7" s="166" t="str">
        <f>ATP!$E$103</f>
        <v>mengenal dan dapat menggunakan kosakata: Tekstur, Kasar, Halus, Bergerigi, Berbulu, Licin. Siswa mampu mengenali dan menggunakan tekstur yang didapat dari lingkungan sekitar ke dalam karyanya.</v>
      </c>
      <c r="I7" s="166" t="str">
        <f>ATP!$E$104</f>
        <v>mengenali bentuk dasar geometris/non geometris dan menggunakan garis untuk menggambar atau membuat kolase untuk membuat potret wajah sendiri atau orang lain.</v>
      </c>
      <c r="J7" s="166" t="str">
        <f>ATP!$E$105</f>
        <v>menuangkan pengalaman, pengamatan atau hasil tiruan bentuk ke dalam karya. Dan mengenali bentuk dasar geometris/non geometris dan menggunakan garis untuk membuat karya 2 atau 3 dimensi.</v>
      </c>
      <c r="K7" s="166" t="str">
        <f>ATP!$E$106</f>
        <v>mengeksplorasi proses pencampuran warna dan menemukan berbagai macam warna sebagai hasilnya.</v>
      </c>
      <c r="L7" s="166" t="str">
        <f>ATP!$E$107</f>
        <v>membuat sebuah lukisan yang didominasi dengan warna terang, dan menggunakan warna gelap untuk detail bagian.</v>
      </c>
      <c r="M7" s="166" t="str">
        <f>ATP!$E$108</f>
        <v>mampu membuat karya cetak dengan menggunakan pewarna basah dan bentuk natural dari dedaunan yang mereka pilih.</v>
      </c>
      <c r="N7" s="166" t="str">
        <f>ATP!$E$109</f>
        <v>menerapkan pengetahuan dan keterampilan yang telah dipelajarinya untuk membuat karya berdasarkan minat atau ketersediaan bahan di sekitarnya.</v>
      </c>
      <c r="O7" s="208" t="str">
        <f>E7</f>
        <v xml:space="preserve">mengenal dan dapat menggunakan kosakata: Bangunan, Gedung, Rumah, Kediaman, Arsitek (orang yang merancang bangunan), Arsitektur (bentuk hasil rancangan bangunan). </v>
      </c>
      <c r="P7" s="209" t="str">
        <f t="shared" si="0"/>
        <v>mengidentifikasi bentuk alami/natural dan bentuk buatan manusia. memahami bahwa dirinya dapat berperan merancang, merawat dan mengembangkan lingkungannya.</v>
      </c>
      <c r="Q7" s="209" t="str">
        <f t="shared" si="0"/>
        <v xml:space="preserve"> mengenal dan dapat menggunakan kosakata: Lengkung, Kurva, Bergelombang, Spiral, Garis Rangka/Outline. </v>
      </c>
      <c r="R7" s="209" t="str">
        <f t="shared" si="0"/>
        <v>mengenal dan dapat menggunakan kosakata: Tekstur, Kasar, Halus, Bergerigi, Berbulu, Licin. Siswa mampu mengenali dan menggunakan tekstur yang didapat dari lingkungan sekitar ke dalam karyanya.</v>
      </c>
      <c r="S7" s="209" t="str">
        <f t="shared" si="0"/>
        <v>mengenali bentuk dasar geometris/non geometris dan menggunakan garis untuk menggambar atau membuat kolase untuk membuat potret wajah sendiri atau orang lain.</v>
      </c>
      <c r="T7" s="209" t="str">
        <f t="shared" si="0"/>
        <v>menuangkan pengalaman, pengamatan atau hasil tiruan bentuk ke dalam karya. Dan mengenali bentuk dasar geometris/non geometris dan menggunakan garis untuk membuat karya 2 atau 3 dimensi.</v>
      </c>
      <c r="U7" s="209" t="str">
        <f t="shared" si="0"/>
        <v>mengeksplorasi proses pencampuran warna dan menemukan berbagai macam warna sebagai hasilnya.</v>
      </c>
      <c r="V7" s="209" t="str">
        <f t="shared" si="0"/>
        <v>membuat sebuah lukisan yang didominasi dengan warna terang, dan menggunakan warna gelap untuk detail bagian.</v>
      </c>
      <c r="W7" s="209" t="str">
        <f t="shared" si="0"/>
        <v>mampu membuat karya cetak dengan menggunakan pewarna basah dan bentuk natural dari dedaunan yang mereka pilih.</v>
      </c>
      <c r="X7" s="210" t="str">
        <f t="shared" si="0"/>
        <v>menerapkan pengetahuan dan keterampilan yang telah dipelajarinya untuk membuat karya berdasarkan minat atau ketersediaan bahan di sekitarnya.</v>
      </c>
      <c r="Y7" s="213" t="str">
        <f>E7</f>
        <v xml:space="preserve">mengenal dan dapat menggunakan kosakata: Bangunan, Gedung, Rumah, Kediaman, Arsitek (orang yang merancang bangunan), Arsitektur (bentuk hasil rancangan bangunan). </v>
      </c>
      <c r="Z7" s="214" t="str">
        <f t="shared" si="1"/>
        <v>mengidentifikasi bentuk alami/natural dan bentuk buatan manusia. memahami bahwa dirinya dapat berperan merancang, merawat dan mengembangkan lingkungannya.</v>
      </c>
      <c r="AA7" s="214" t="str">
        <f t="shared" si="1"/>
        <v xml:space="preserve"> mengenal dan dapat menggunakan kosakata: Lengkung, Kurva, Bergelombang, Spiral, Garis Rangka/Outline. </v>
      </c>
      <c r="AB7" s="214" t="str">
        <f t="shared" si="1"/>
        <v>mengenal dan dapat menggunakan kosakata: Tekstur, Kasar, Halus, Bergerigi, Berbulu, Licin. Siswa mampu mengenali dan menggunakan tekstur yang didapat dari lingkungan sekitar ke dalam karyanya.</v>
      </c>
      <c r="AC7" s="214" t="str">
        <f t="shared" si="1"/>
        <v>mengenali bentuk dasar geometris/non geometris dan menggunakan garis untuk menggambar atau membuat kolase untuk membuat potret wajah sendiri atau orang lain.</v>
      </c>
      <c r="AD7" s="214" t="str">
        <f t="shared" si="1"/>
        <v>menuangkan pengalaman, pengamatan atau hasil tiruan bentuk ke dalam karya. Dan mengenali bentuk dasar geometris/non geometris dan menggunakan garis untuk membuat karya 2 atau 3 dimensi.</v>
      </c>
      <c r="AE7" s="214" t="str">
        <f t="shared" si="1"/>
        <v>mengeksplorasi proses pencampuran warna dan menemukan berbagai macam warna sebagai hasilnya.</v>
      </c>
      <c r="AF7" s="214" t="str">
        <f t="shared" si="1"/>
        <v>membuat sebuah lukisan yang didominasi dengan warna terang, dan menggunakan warna gelap untuk detail bagian.</v>
      </c>
      <c r="AG7" s="214" t="str">
        <f t="shared" si="1"/>
        <v>mampu membuat karya cetak dengan menggunakan pewarna basah dan bentuk natural dari dedaunan yang mereka pilih.</v>
      </c>
      <c r="AH7" s="215" t="str">
        <f t="shared" si="1"/>
        <v>menerapkan pengetahuan dan keterampilan yang telah dipelajarinya untuk membuat karya berdasarkan minat atau ketersediaan bahan di sekitarnya.</v>
      </c>
      <c r="AI7" s="262" t="str">
        <f>E7</f>
        <v xml:space="preserve">mengenal dan dapat menggunakan kosakata: Bangunan, Gedung, Rumah, Kediaman, Arsitek (orang yang merancang bangunan), Arsitektur (bentuk hasil rancangan bangunan). </v>
      </c>
      <c r="AJ7" s="263" t="str">
        <f>F7</f>
        <v>mengidentifikasi bentuk alami/natural dan bentuk buatan manusia. memahami bahwa dirinya dapat berperan merancang, merawat dan mengembangkan lingkungannya.</v>
      </c>
      <c r="AK7" s="263" t="str">
        <f t="shared" ref="AK7:AR7" si="3">G7</f>
        <v xml:space="preserve"> mengenal dan dapat menggunakan kosakata: Lengkung, Kurva, Bergelombang, Spiral, Garis Rangka/Outline. </v>
      </c>
      <c r="AL7" s="263" t="str">
        <f t="shared" si="3"/>
        <v>mengenal dan dapat menggunakan kosakata: Tekstur, Kasar, Halus, Bergerigi, Berbulu, Licin. Siswa mampu mengenali dan menggunakan tekstur yang didapat dari lingkungan sekitar ke dalam karyanya.</v>
      </c>
      <c r="AM7" s="263" t="str">
        <f t="shared" si="3"/>
        <v>mengenali bentuk dasar geometris/non geometris dan menggunakan garis untuk menggambar atau membuat kolase untuk membuat potret wajah sendiri atau orang lain.</v>
      </c>
      <c r="AN7" s="263" t="str">
        <f t="shared" si="3"/>
        <v>menuangkan pengalaman, pengamatan atau hasil tiruan bentuk ke dalam karya. Dan mengenali bentuk dasar geometris/non geometris dan menggunakan garis untuk membuat karya 2 atau 3 dimensi.</v>
      </c>
      <c r="AO7" s="263" t="str">
        <f t="shared" si="3"/>
        <v>mengeksplorasi proses pencampuran warna dan menemukan berbagai macam warna sebagai hasilnya.</v>
      </c>
      <c r="AP7" s="263" t="str">
        <f t="shared" si="3"/>
        <v>membuat sebuah lukisan yang didominasi dengan warna terang, dan menggunakan warna gelap untuk detail bagian.</v>
      </c>
      <c r="AQ7" s="263" t="str">
        <f t="shared" si="3"/>
        <v>mampu membuat karya cetak dengan menggunakan pewarna basah dan bentuk natural dari dedaunan yang mereka pilih.</v>
      </c>
      <c r="AR7" s="263" t="str">
        <f t="shared" si="3"/>
        <v>menerapkan pengetahuan dan keterampilan yang telah dipelajarinya untuk membuat karya berdasarkan minat atau ketersediaan bahan di sekitarnya.</v>
      </c>
      <c r="AS7" s="485"/>
      <c r="AT7" s="7"/>
      <c r="AU7" s="149" t="s">
        <v>625</v>
      </c>
      <c r="AV7" s="149" t="s">
        <v>626</v>
      </c>
      <c r="AW7" s="150" t="s">
        <v>627</v>
      </c>
      <c r="AX7" s="150" t="s">
        <v>626</v>
      </c>
    </row>
    <row r="8" spans="1:50" ht="16.5" x14ac:dyDescent="0.3">
      <c r="A8" s="3"/>
      <c r="B8" s="7"/>
      <c r="C8" s="151">
        <v>1</v>
      </c>
      <c r="D8" s="152" t="str">
        <f>IF(SISWA!G8="","",SISWA!G8)</f>
        <v>ASKA</v>
      </c>
      <c r="E8" s="162">
        <v>60</v>
      </c>
      <c r="F8" s="162">
        <v>90</v>
      </c>
      <c r="G8" s="162">
        <v>85</v>
      </c>
      <c r="H8" s="162">
        <v>96</v>
      </c>
      <c r="I8" s="162">
        <v>96</v>
      </c>
      <c r="J8" s="162"/>
      <c r="K8" s="162"/>
      <c r="L8" s="162"/>
      <c r="M8" s="162"/>
      <c r="N8" s="162"/>
      <c r="O8" s="162"/>
      <c r="P8" s="162">
        <v>64</v>
      </c>
      <c r="Q8" s="162"/>
      <c r="R8" s="162"/>
      <c r="S8" s="162"/>
      <c r="T8" s="162"/>
      <c r="U8" s="162"/>
      <c r="V8" s="162"/>
      <c r="W8" s="162"/>
      <c r="X8" s="162"/>
      <c r="Y8" s="162">
        <v>67</v>
      </c>
      <c r="Z8" s="162"/>
      <c r="AA8" s="162"/>
      <c r="AB8" s="162"/>
      <c r="AC8" s="162"/>
      <c r="AD8" s="162"/>
      <c r="AE8" s="162"/>
      <c r="AF8" s="162"/>
      <c r="AG8" s="162"/>
      <c r="AH8" s="162"/>
      <c r="AI8" s="264">
        <f>IFERROR(AVERAGE(E8,O8,Y8),"")</f>
        <v>63.5</v>
      </c>
      <c r="AJ8" s="265">
        <f t="shared" ref="AJ8:AR23" si="4">IFERROR(AVERAGE(F8,P8,Z8),"")</f>
        <v>77</v>
      </c>
      <c r="AK8" s="265">
        <f t="shared" si="4"/>
        <v>85</v>
      </c>
      <c r="AL8" s="265">
        <f t="shared" si="4"/>
        <v>96</v>
      </c>
      <c r="AM8" s="265">
        <f t="shared" si="4"/>
        <v>96</v>
      </c>
      <c r="AN8" s="265" t="str">
        <f t="shared" si="4"/>
        <v/>
      </c>
      <c r="AO8" s="265" t="str">
        <f t="shared" si="4"/>
        <v/>
      </c>
      <c r="AP8" s="265" t="str">
        <f t="shared" si="4"/>
        <v/>
      </c>
      <c r="AQ8" s="265" t="str">
        <f t="shared" si="4"/>
        <v/>
      </c>
      <c r="AR8" s="266" t="str">
        <f t="shared" si="4"/>
        <v/>
      </c>
      <c r="AS8" s="260">
        <f>IFERROR(AVERAGE(E8:AH8),"")</f>
        <v>79.714285714285708</v>
      </c>
      <c r="AT8" s="7">
        <f>COUNTA(E8:E56)</f>
        <v>11</v>
      </c>
      <c r="AU8" s="154">
        <f>MAX(AI8:AR8)</f>
        <v>96</v>
      </c>
      <c r="AV8" s="154" t="str">
        <f>IFERROR(D8&amp;" sangat menguasai dalam "&amp;(INDEX($AI$7:$AR$7,MATCH(AU8,AI8:AR8,0))),"")</f>
        <v>ASKA sangat menguasai dalam mengenal dan dapat menggunakan kosakata: Tekstur, Kasar, Halus, Bergerigi, Berbulu, Licin. Siswa mampu mengenali dan menggunakan tekstur yang didapat dari lingkungan sekitar ke dalam karyanya.</v>
      </c>
      <c r="AW8" s="154">
        <f>MIN(AI8:AR8)</f>
        <v>63.5</v>
      </c>
      <c r="AX8" s="154" t="str">
        <f>IFERROR(D8&amp;" perlu bimbingan dalam "&amp;(INDEX($AI$7:$AR$7,MATCH(AW8,AI8:AR8,0))),"")</f>
        <v xml:space="preserve">ASKA perlu bimbingan dalam mengenal dan dapat menggunakan kosakata: Bangunan, Gedung, Rumah, Kediaman, Arsitek (orang yang merancang bangunan), Arsitektur (bentuk hasil rancangan bangunan). </v>
      </c>
    </row>
    <row r="9" spans="1:50" ht="16.5" x14ac:dyDescent="0.3">
      <c r="A9" s="3"/>
      <c r="B9" s="7"/>
      <c r="C9" s="155">
        <v>2</v>
      </c>
      <c r="D9" s="152" t="str">
        <f>IF(SISWA!G9="","",SISWA!G9)</f>
        <v>BIHAN</v>
      </c>
      <c r="E9" s="162">
        <v>60</v>
      </c>
      <c r="F9" s="162">
        <v>70</v>
      </c>
      <c r="G9" s="162">
        <v>73</v>
      </c>
      <c r="H9" s="162">
        <v>93</v>
      </c>
      <c r="I9" s="162">
        <v>60</v>
      </c>
      <c r="J9" s="162"/>
      <c r="K9" s="162"/>
      <c r="L9" s="162"/>
      <c r="M9" s="162"/>
      <c r="N9" s="162"/>
      <c r="O9" s="162"/>
      <c r="P9" s="162">
        <v>90</v>
      </c>
      <c r="Q9" s="162"/>
      <c r="R9" s="162"/>
      <c r="S9" s="162"/>
      <c r="T9" s="162"/>
      <c r="U9" s="162"/>
      <c r="V9" s="162"/>
      <c r="W9" s="162"/>
      <c r="X9" s="162"/>
      <c r="Y9" s="162">
        <v>43</v>
      </c>
      <c r="Z9" s="162"/>
      <c r="AA9" s="162"/>
      <c r="AB9" s="162"/>
      <c r="AC9" s="162"/>
      <c r="AD9" s="162"/>
      <c r="AE9" s="162"/>
      <c r="AF9" s="162"/>
      <c r="AG9" s="162"/>
      <c r="AH9" s="162"/>
      <c r="AI9" s="267">
        <f t="shared" ref="AI9:AR47" si="5">IFERROR(AVERAGE(E9,O9,Y9),"")</f>
        <v>51.5</v>
      </c>
      <c r="AJ9" s="268">
        <f t="shared" si="4"/>
        <v>80</v>
      </c>
      <c r="AK9" s="268">
        <f t="shared" si="4"/>
        <v>73</v>
      </c>
      <c r="AL9" s="268">
        <f t="shared" si="4"/>
        <v>93</v>
      </c>
      <c r="AM9" s="268">
        <f t="shared" si="4"/>
        <v>60</v>
      </c>
      <c r="AN9" s="268" t="str">
        <f t="shared" si="4"/>
        <v/>
      </c>
      <c r="AO9" s="268" t="str">
        <f t="shared" si="4"/>
        <v/>
      </c>
      <c r="AP9" s="268" t="str">
        <f t="shared" si="4"/>
        <v/>
      </c>
      <c r="AQ9" s="268" t="str">
        <f t="shared" si="4"/>
        <v/>
      </c>
      <c r="AR9" s="269" t="str">
        <f t="shared" si="4"/>
        <v/>
      </c>
      <c r="AS9" s="261">
        <f>IFERROR(AVERAGE(E9:AH9),"")</f>
        <v>69.857142857142861</v>
      </c>
      <c r="AT9" s="7"/>
      <c r="AU9" s="154">
        <f t="shared" ref="AU9:AU57" si="6">MAX(AI9:AR9)</f>
        <v>93</v>
      </c>
      <c r="AV9" s="154" t="str">
        <f t="shared" ref="AV9:AV57" si="7">IFERROR(D9&amp;" sangat menguasai dalam "&amp;(INDEX($AI$7:$AR$7,MATCH(AU9,AI9:AR9,0))),"")</f>
        <v>BIHAN sangat menguasai dalam mengenal dan dapat menggunakan kosakata: Tekstur, Kasar, Halus, Bergerigi, Berbulu, Licin. Siswa mampu mengenali dan menggunakan tekstur yang didapat dari lingkungan sekitar ke dalam karyanya.</v>
      </c>
      <c r="AW9" s="154">
        <f t="shared" ref="AW9:AW57" si="8">MIN(AI9:AR9)</f>
        <v>51.5</v>
      </c>
      <c r="AX9" s="154" t="str">
        <f t="shared" ref="AX9:AX57" si="9">IFERROR(D9&amp;" perlu bimbingan dalam "&amp;(INDEX($AI$7:$AR$7,MATCH(AW9,AI9:AR9,0))),"")</f>
        <v xml:space="preserve">BIHAN perlu bimbingan dalam mengenal dan dapat menggunakan kosakata: Bangunan, Gedung, Rumah, Kediaman, Arsitek (orang yang merancang bangunan), Arsitektur (bentuk hasil rancangan bangunan). </v>
      </c>
    </row>
    <row r="10" spans="1:50" ht="16.5" x14ac:dyDescent="0.3">
      <c r="A10" s="3"/>
      <c r="B10" s="7"/>
      <c r="C10" s="155">
        <v>3</v>
      </c>
      <c r="D10" s="152" t="str">
        <f>IF(SISWA!G10="","",SISWA!G10)</f>
        <v>DARMA</v>
      </c>
      <c r="E10" s="162">
        <v>60</v>
      </c>
      <c r="F10" s="162">
        <v>70</v>
      </c>
      <c r="G10" s="162">
        <v>60</v>
      </c>
      <c r="H10" s="162">
        <v>70</v>
      </c>
      <c r="I10" s="162">
        <v>60</v>
      </c>
      <c r="J10" s="162"/>
      <c r="K10" s="162"/>
      <c r="L10" s="162"/>
      <c r="M10" s="162"/>
      <c r="N10" s="162"/>
      <c r="O10" s="162"/>
      <c r="P10" s="162">
        <v>86</v>
      </c>
      <c r="Q10" s="162"/>
      <c r="R10" s="162"/>
      <c r="S10" s="162"/>
      <c r="T10" s="162"/>
      <c r="U10" s="162"/>
      <c r="V10" s="162"/>
      <c r="W10" s="162"/>
      <c r="X10" s="162"/>
      <c r="Y10" s="162">
        <v>66</v>
      </c>
      <c r="Z10" s="162"/>
      <c r="AA10" s="162"/>
      <c r="AB10" s="162"/>
      <c r="AC10" s="162"/>
      <c r="AD10" s="162"/>
      <c r="AE10" s="162"/>
      <c r="AF10" s="162"/>
      <c r="AG10" s="162"/>
      <c r="AH10" s="162"/>
      <c r="AI10" s="267">
        <f t="shared" si="5"/>
        <v>63</v>
      </c>
      <c r="AJ10" s="268">
        <f t="shared" si="4"/>
        <v>78</v>
      </c>
      <c r="AK10" s="268">
        <f t="shared" si="4"/>
        <v>60</v>
      </c>
      <c r="AL10" s="268">
        <f t="shared" si="4"/>
        <v>70</v>
      </c>
      <c r="AM10" s="268">
        <f t="shared" si="4"/>
        <v>60</v>
      </c>
      <c r="AN10" s="268" t="str">
        <f t="shared" si="4"/>
        <v/>
      </c>
      <c r="AO10" s="268" t="str">
        <f t="shared" si="4"/>
        <v/>
      </c>
      <c r="AP10" s="268" t="str">
        <f t="shared" si="4"/>
        <v/>
      </c>
      <c r="AQ10" s="268" t="str">
        <f t="shared" si="4"/>
        <v/>
      </c>
      <c r="AR10" s="269" t="str">
        <f t="shared" si="4"/>
        <v/>
      </c>
      <c r="AS10" s="261">
        <f t="shared" ref="AS10:AS57" si="10">IFERROR(AVERAGE(E10:AH10),"")</f>
        <v>67.428571428571431</v>
      </c>
      <c r="AT10" s="7"/>
      <c r="AU10" s="154">
        <f t="shared" si="6"/>
        <v>78</v>
      </c>
      <c r="AV10" s="154" t="str">
        <f t="shared" si="7"/>
        <v>DARMA sangat menguasai dalam mengidentifikasi bentuk alami/natural dan bentuk buatan manusia. memahami bahwa dirinya dapat berperan merancang, merawat dan mengembangkan lingkungannya.</v>
      </c>
      <c r="AW10" s="154">
        <f t="shared" si="8"/>
        <v>60</v>
      </c>
      <c r="AX10" s="154" t="str">
        <f t="shared" si="9"/>
        <v xml:space="preserve">DARMA perlu bimbingan dalam  mengenal dan dapat menggunakan kosakata: Lengkung, Kurva, Bergelombang, Spiral, Garis Rangka/Outline. </v>
      </c>
    </row>
    <row r="11" spans="1:50" ht="16.5" x14ac:dyDescent="0.3">
      <c r="A11" s="3"/>
      <c r="B11" s="7"/>
      <c r="C11" s="155">
        <v>4</v>
      </c>
      <c r="D11" s="152" t="str">
        <f>IF(SISWA!G11="","",SISWA!G11)</f>
        <v>AQILA</v>
      </c>
      <c r="E11" s="162">
        <v>68</v>
      </c>
      <c r="F11" s="162">
        <v>80</v>
      </c>
      <c r="G11" s="162">
        <v>86</v>
      </c>
      <c r="H11" s="162">
        <v>73</v>
      </c>
      <c r="I11" s="162">
        <v>76</v>
      </c>
      <c r="J11" s="162"/>
      <c r="K11" s="162"/>
      <c r="L11" s="162"/>
      <c r="M11" s="162"/>
      <c r="N11" s="162"/>
      <c r="O11" s="162"/>
      <c r="P11" s="162">
        <v>58</v>
      </c>
      <c r="Q11" s="162"/>
      <c r="R11" s="162"/>
      <c r="S11" s="162"/>
      <c r="T11" s="162"/>
      <c r="U11" s="162"/>
      <c r="V11" s="162"/>
      <c r="W11" s="162"/>
      <c r="X11" s="162"/>
      <c r="Y11" s="162">
        <v>41</v>
      </c>
      <c r="Z11" s="162"/>
      <c r="AA11" s="162"/>
      <c r="AB11" s="162"/>
      <c r="AC11" s="162"/>
      <c r="AD11" s="162"/>
      <c r="AE11" s="162"/>
      <c r="AF11" s="162"/>
      <c r="AG11" s="162"/>
      <c r="AH11" s="162"/>
      <c r="AI11" s="267">
        <f t="shared" si="5"/>
        <v>54.5</v>
      </c>
      <c r="AJ11" s="268">
        <f t="shared" si="4"/>
        <v>69</v>
      </c>
      <c r="AK11" s="268">
        <f t="shared" si="4"/>
        <v>86</v>
      </c>
      <c r="AL11" s="268">
        <f t="shared" si="4"/>
        <v>73</v>
      </c>
      <c r="AM11" s="268">
        <f t="shared" si="4"/>
        <v>76</v>
      </c>
      <c r="AN11" s="268" t="str">
        <f t="shared" si="4"/>
        <v/>
      </c>
      <c r="AO11" s="268" t="str">
        <f t="shared" si="4"/>
        <v/>
      </c>
      <c r="AP11" s="268" t="str">
        <f t="shared" si="4"/>
        <v/>
      </c>
      <c r="AQ11" s="268" t="str">
        <f t="shared" si="4"/>
        <v/>
      </c>
      <c r="AR11" s="269" t="str">
        <f t="shared" si="4"/>
        <v/>
      </c>
      <c r="AS11" s="261">
        <f t="shared" si="10"/>
        <v>68.857142857142861</v>
      </c>
      <c r="AT11" s="7"/>
      <c r="AU11" s="154">
        <f t="shared" si="6"/>
        <v>86</v>
      </c>
      <c r="AV11" s="154" t="str">
        <f t="shared" si="7"/>
        <v xml:space="preserve">AQILA sangat menguasai dalam  mengenal dan dapat menggunakan kosakata: Lengkung, Kurva, Bergelombang, Spiral, Garis Rangka/Outline. </v>
      </c>
      <c r="AW11" s="154">
        <f t="shared" si="8"/>
        <v>54.5</v>
      </c>
      <c r="AX11" s="154" t="str">
        <f t="shared" si="9"/>
        <v xml:space="preserve">AQILA perlu bimbingan dalam mengenal dan dapat menggunakan kosakata: Bangunan, Gedung, Rumah, Kediaman, Arsitek (orang yang merancang bangunan), Arsitektur (bentuk hasil rancangan bangunan). </v>
      </c>
    </row>
    <row r="12" spans="1:50" ht="16.5" x14ac:dyDescent="0.3">
      <c r="A12" s="3"/>
      <c r="B12" s="7"/>
      <c r="C12" s="155">
        <v>5</v>
      </c>
      <c r="D12" s="152" t="str">
        <f>IF(SISWA!G12="","",SISWA!G12)</f>
        <v>YUSUF</v>
      </c>
      <c r="E12" s="162">
        <v>60</v>
      </c>
      <c r="F12" s="162">
        <v>60</v>
      </c>
      <c r="G12" s="162">
        <v>80</v>
      </c>
      <c r="H12" s="162">
        <v>60</v>
      </c>
      <c r="I12" s="162">
        <v>60</v>
      </c>
      <c r="J12" s="162"/>
      <c r="K12" s="162"/>
      <c r="L12" s="162"/>
      <c r="M12" s="162"/>
      <c r="N12" s="162"/>
      <c r="O12" s="162"/>
      <c r="P12" s="162">
        <v>50</v>
      </c>
      <c r="Q12" s="162"/>
      <c r="R12" s="162"/>
      <c r="S12" s="162"/>
      <c r="T12" s="162"/>
      <c r="U12" s="162"/>
      <c r="V12" s="162"/>
      <c r="W12" s="162"/>
      <c r="X12" s="162"/>
      <c r="Y12" s="162">
        <v>48</v>
      </c>
      <c r="Z12" s="162"/>
      <c r="AA12" s="162"/>
      <c r="AB12" s="162"/>
      <c r="AC12" s="162"/>
      <c r="AD12" s="162"/>
      <c r="AE12" s="162"/>
      <c r="AF12" s="162"/>
      <c r="AG12" s="162"/>
      <c r="AH12" s="162"/>
      <c r="AI12" s="267">
        <f t="shared" si="5"/>
        <v>54</v>
      </c>
      <c r="AJ12" s="268">
        <f t="shared" si="4"/>
        <v>55</v>
      </c>
      <c r="AK12" s="268">
        <f t="shared" si="4"/>
        <v>80</v>
      </c>
      <c r="AL12" s="268">
        <f t="shared" si="4"/>
        <v>60</v>
      </c>
      <c r="AM12" s="268">
        <f t="shared" si="4"/>
        <v>60</v>
      </c>
      <c r="AN12" s="268" t="str">
        <f t="shared" si="4"/>
        <v/>
      </c>
      <c r="AO12" s="268" t="str">
        <f t="shared" si="4"/>
        <v/>
      </c>
      <c r="AP12" s="268" t="str">
        <f t="shared" si="4"/>
        <v/>
      </c>
      <c r="AQ12" s="268" t="str">
        <f t="shared" si="4"/>
        <v/>
      </c>
      <c r="AR12" s="269" t="str">
        <f t="shared" si="4"/>
        <v/>
      </c>
      <c r="AS12" s="261">
        <f t="shared" si="10"/>
        <v>59.714285714285715</v>
      </c>
      <c r="AT12" s="7"/>
      <c r="AU12" s="154">
        <f t="shared" si="6"/>
        <v>80</v>
      </c>
      <c r="AV12" s="154" t="str">
        <f t="shared" si="7"/>
        <v xml:space="preserve">YUSUF sangat menguasai dalam  mengenal dan dapat menggunakan kosakata: Lengkung, Kurva, Bergelombang, Spiral, Garis Rangka/Outline. </v>
      </c>
      <c r="AW12" s="154">
        <f t="shared" si="8"/>
        <v>54</v>
      </c>
      <c r="AX12" s="154" t="str">
        <f t="shared" si="9"/>
        <v xml:space="preserve">YUSUF perlu bimbingan dalam mengenal dan dapat menggunakan kosakata: Bangunan, Gedung, Rumah, Kediaman, Arsitek (orang yang merancang bangunan), Arsitektur (bentuk hasil rancangan bangunan). </v>
      </c>
    </row>
    <row r="13" spans="1:50" ht="16.5" x14ac:dyDescent="0.3">
      <c r="A13" s="3"/>
      <c r="B13" s="7"/>
      <c r="C13" s="155">
        <v>6</v>
      </c>
      <c r="D13" s="152" t="str">
        <f>IF(SISWA!G13="","",SISWA!G13)</f>
        <v>FADHIL</v>
      </c>
      <c r="E13" s="162">
        <v>88</v>
      </c>
      <c r="F13" s="162">
        <v>85</v>
      </c>
      <c r="G13" s="162">
        <v>100</v>
      </c>
      <c r="H13" s="162">
        <v>100</v>
      </c>
      <c r="I13" s="162">
        <v>96</v>
      </c>
      <c r="J13" s="162"/>
      <c r="K13" s="162"/>
      <c r="L13" s="162"/>
      <c r="M13" s="162"/>
      <c r="N13" s="162"/>
      <c r="O13" s="162"/>
      <c r="P13" s="162">
        <v>80</v>
      </c>
      <c r="Q13" s="162"/>
      <c r="R13" s="162"/>
      <c r="S13" s="162"/>
      <c r="T13" s="162"/>
      <c r="U13" s="162"/>
      <c r="V13" s="162"/>
      <c r="W13" s="162"/>
      <c r="X13" s="162"/>
      <c r="Y13" s="162">
        <v>80</v>
      </c>
      <c r="Z13" s="162"/>
      <c r="AA13" s="162"/>
      <c r="AB13" s="162"/>
      <c r="AC13" s="162"/>
      <c r="AD13" s="162"/>
      <c r="AE13" s="162"/>
      <c r="AF13" s="162"/>
      <c r="AG13" s="162"/>
      <c r="AH13" s="162"/>
      <c r="AI13" s="267">
        <f t="shared" si="5"/>
        <v>84</v>
      </c>
      <c r="AJ13" s="268">
        <f t="shared" si="4"/>
        <v>82.5</v>
      </c>
      <c r="AK13" s="268">
        <f t="shared" si="4"/>
        <v>100</v>
      </c>
      <c r="AL13" s="268">
        <f t="shared" si="4"/>
        <v>100</v>
      </c>
      <c r="AM13" s="268">
        <f t="shared" si="4"/>
        <v>96</v>
      </c>
      <c r="AN13" s="268" t="str">
        <f t="shared" si="4"/>
        <v/>
      </c>
      <c r="AO13" s="268" t="str">
        <f t="shared" si="4"/>
        <v/>
      </c>
      <c r="AP13" s="268" t="str">
        <f t="shared" si="4"/>
        <v/>
      </c>
      <c r="AQ13" s="268" t="str">
        <f t="shared" si="4"/>
        <v/>
      </c>
      <c r="AR13" s="269" t="str">
        <f t="shared" si="4"/>
        <v/>
      </c>
      <c r="AS13" s="261">
        <f t="shared" si="10"/>
        <v>89.857142857142861</v>
      </c>
      <c r="AT13" s="7"/>
      <c r="AU13" s="154">
        <f t="shared" si="6"/>
        <v>100</v>
      </c>
      <c r="AV13" s="154" t="str">
        <f t="shared" si="7"/>
        <v xml:space="preserve">FADHIL sangat menguasai dalam  mengenal dan dapat menggunakan kosakata: Lengkung, Kurva, Bergelombang, Spiral, Garis Rangka/Outline. </v>
      </c>
      <c r="AW13" s="154">
        <f t="shared" si="8"/>
        <v>82.5</v>
      </c>
      <c r="AX13" s="154" t="str">
        <f t="shared" si="9"/>
        <v>FADHIL perlu bimbingan dalam mengidentifikasi bentuk alami/natural dan bentuk buatan manusia. memahami bahwa dirinya dapat berperan merancang, merawat dan mengembangkan lingkungannya.</v>
      </c>
    </row>
    <row r="14" spans="1:50" ht="16.5" x14ac:dyDescent="0.3">
      <c r="A14" s="3"/>
      <c r="B14" s="7"/>
      <c r="C14" s="155">
        <v>7</v>
      </c>
      <c r="D14" s="152" t="str">
        <f>IF(SISWA!G14="","",SISWA!G14)</f>
        <v>SAFA</v>
      </c>
      <c r="E14" s="162">
        <v>74</v>
      </c>
      <c r="F14" s="162">
        <v>87</v>
      </c>
      <c r="G14" s="162">
        <v>73</v>
      </c>
      <c r="H14" s="162">
        <v>98</v>
      </c>
      <c r="I14" s="162">
        <v>92</v>
      </c>
      <c r="J14" s="162"/>
      <c r="K14" s="162"/>
      <c r="L14" s="162"/>
      <c r="M14" s="162"/>
      <c r="N14" s="162"/>
      <c r="O14" s="162"/>
      <c r="P14" s="162">
        <v>66</v>
      </c>
      <c r="Q14" s="162"/>
      <c r="R14" s="162"/>
      <c r="S14" s="162"/>
      <c r="T14" s="162"/>
      <c r="U14" s="162"/>
      <c r="V14" s="162"/>
      <c r="W14" s="162"/>
      <c r="X14" s="162"/>
      <c r="Y14" s="162">
        <v>70</v>
      </c>
      <c r="Z14" s="162"/>
      <c r="AA14" s="162"/>
      <c r="AB14" s="162"/>
      <c r="AC14" s="162"/>
      <c r="AD14" s="162"/>
      <c r="AE14" s="162"/>
      <c r="AF14" s="162"/>
      <c r="AG14" s="162"/>
      <c r="AH14" s="162"/>
      <c r="AI14" s="267">
        <f t="shared" si="5"/>
        <v>72</v>
      </c>
      <c r="AJ14" s="268">
        <f t="shared" si="4"/>
        <v>76.5</v>
      </c>
      <c r="AK14" s="268">
        <f t="shared" si="4"/>
        <v>73</v>
      </c>
      <c r="AL14" s="268">
        <f t="shared" si="4"/>
        <v>98</v>
      </c>
      <c r="AM14" s="268">
        <f t="shared" si="4"/>
        <v>92</v>
      </c>
      <c r="AN14" s="268" t="str">
        <f t="shared" si="4"/>
        <v/>
      </c>
      <c r="AO14" s="268" t="str">
        <f t="shared" si="4"/>
        <v/>
      </c>
      <c r="AP14" s="268" t="str">
        <f t="shared" si="4"/>
        <v/>
      </c>
      <c r="AQ14" s="268" t="str">
        <f t="shared" si="4"/>
        <v/>
      </c>
      <c r="AR14" s="269" t="str">
        <f t="shared" si="4"/>
        <v/>
      </c>
      <c r="AS14" s="261">
        <f t="shared" si="10"/>
        <v>80</v>
      </c>
      <c r="AT14" s="7"/>
      <c r="AU14" s="154">
        <f t="shared" si="6"/>
        <v>98</v>
      </c>
      <c r="AV14" s="154" t="str">
        <f t="shared" si="7"/>
        <v>SAFA sangat menguasai dalam mengenal dan dapat menggunakan kosakata: Tekstur, Kasar, Halus, Bergerigi, Berbulu, Licin. Siswa mampu mengenali dan menggunakan tekstur yang didapat dari lingkungan sekitar ke dalam karyanya.</v>
      </c>
      <c r="AW14" s="154">
        <f t="shared" si="8"/>
        <v>72</v>
      </c>
      <c r="AX14" s="154" t="str">
        <f t="shared" si="9"/>
        <v xml:space="preserve">SAFA perlu bimbingan dalam mengenal dan dapat menggunakan kosakata: Bangunan, Gedung, Rumah, Kediaman, Arsitek (orang yang merancang bangunan), Arsitektur (bentuk hasil rancangan bangunan). </v>
      </c>
    </row>
    <row r="15" spans="1:50" ht="16.5" x14ac:dyDescent="0.3">
      <c r="A15" s="3"/>
      <c r="B15" s="7"/>
      <c r="C15" s="155">
        <v>8</v>
      </c>
      <c r="D15" s="152" t="str">
        <f>IF(SISWA!G15="","",SISWA!G15)</f>
        <v>SALMA</v>
      </c>
      <c r="E15" s="162">
        <v>82</v>
      </c>
      <c r="F15" s="162">
        <v>82</v>
      </c>
      <c r="G15" s="162">
        <v>86</v>
      </c>
      <c r="H15" s="162">
        <v>86</v>
      </c>
      <c r="I15" s="162">
        <v>92</v>
      </c>
      <c r="J15" s="162"/>
      <c r="K15" s="162"/>
      <c r="L15" s="162"/>
      <c r="M15" s="162"/>
      <c r="N15" s="162"/>
      <c r="O15" s="162"/>
      <c r="P15" s="162">
        <v>68</v>
      </c>
      <c r="Q15" s="162"/>
      <c r="R15" s="162"/>
      <c r="S15" s="162"/>
      <c r="T15" s="162"/>
      <c r="U15" s="162"/>
      <c r="V15" s="162"/>
      <c r="W15" s="162"/>
      <c r="X15" s="162"/>
      <c r="Y15" s="162">
        <v>70</v>
      </c>
      <c r="Z15" s="162"/>
      <c r="AA15" s="162"/>
      <c r="AB15" s="162"/>
      <c r="AC15" s="162"/>
      <c r="AD15" s="162"/>
      <c r="AE15" s="162"/>
      <c r="AF15" s="162"/>
      <c r="AG15" s="162"/>
      <c r="AH15" s="162"/>
      <c r="AI15" s="267">
        <f t="shared" si="5"/>
        <v>76</v>
      </c>
      <c r="AJ15" s="268">
        <f t="shared" si="4"/>
        <v>75</v>
      </c>
      <c r="AK15" s="268">
        <f t="shared" si="4"/>
        <v>86</v>
      </c>
      <c r="AL15" s="268">
        <f t="shared" si="4"/>
        <v>86</v>
      </c>
      <c r="AM15" s="268">
        <f t="shared" si="4"/>
        <v>92</v>
      </c>
      <c r="AN15" s="268" t="str">
        <f t="shared" si="4"/>
        <v/>
      </c>
      <c r="AO15" s="268" t="str">
        <f t="shared" si="4"/>
        <v/>
      </c>
      <c r="AP15" s="268" t="str">
        <f t="shared" si="4"/>
        <v/>
      </c>
      <c r="AQ15" s="268" t="str">
        <f t="shared" si="4"/>
        <v/>
      </c>
      <c r="AR15" s="269" t="str">
        <f t="shared" si="4"/>
        <v/>
      </c>
      <c r="AS15" s="261">
        <f t="shared" si="10"/>
        <v>80.857142857142861</v>
      </c>
      <c r="AT15" s="7"/>
      <c r="AU15" s="154">
        <f t="shared" si="6"/>
        <v>92</v>
      </c>
      <c r="AV15" s="154" t="str">
        <f t="shared" si="7"/>
        <v>SALMA sangat menguasai dalam mengenali bentuk dasar geometris/non geometris dan menggunakan garis untuk menggambar atau membuat kolase untuk membuat potret wajah sendiri atau orang lain.</v>
      </c>
      <c r="AW15" s="154">
        <f t="shared" si="8"/>
        <v>75</v>
      </c>
      <c r="AX15" s="154" t="str">
        <f t="shared" si="9"/>
        <v>SALMA perlu bimbingan dalam mengidentifikasi bentuk alami/natural dan bentuk buatan manusia. memahami bahwa dirinya dapat berperan merancang, merawat dan mengembangkan lingkungannya.</v>
      </c>
    </row>
    <row r="16" spans="1:50" ht="16.5" x14ac:dyDescent="0.3">
      <c r="A16" s="3"/>
      <c r="B16" s="7"/>
      <c r="C16" s="155">
        <v>9</v>
      </c>
      <c r="D16" s="152" t="str">
        <f>IF(SISWA!G16="","",SISWA!G16)</f>
        <v>SALSA</v>
      </c>
      <c r="E16" s="162">
        <v>68</v>
      </c>
      <c r="F16" s="162">
        <v>70</v>
      </c>
      <c r="G16" s="162">
        <v>70</v>
      </c>
      <c r="H16" s="162">
        <v>76</v>
      </c>
      <c r="I16" s="162">
        <v>76</v>
      </c>
      <c r="J16" s="162"/>
      <c r="K16" s="162"/>
      <c r="L16" s="162"/>
      <c r="M16" s="162"/>
      <c r="N16" s="162"/>
      <c r="O16" s="162"/>
      <c r="P16" s="162">
        <v>64</v>
      </c>
      <c r="Q16" s="162"/>
      <c r="R16" s="162"/>
      <c r="S16" s="162"/>
      <c r="T16" s="162"/>
      <c r="U16" s="162"/>
      <c r="V16" s="162"/>
      <c r="W16" s="162"/>
      <c r="X16" s="162"/>
      <c r="Y16" s="162">
        <v>75</v>
      </c>
      <c r="Z16" s="162"/>
      <c r="AA16" s="162"/>
      <c r="AB16" s="162"/>
      <c r="AC16" s="162"/>
      <c r="AD16" s="162"/>
      <c r="AE16" s="162"/>
      <c r="AF16" s="162"/>
      <c r="AG16" s="162"/>
      <c r="AH16" s="162"/>
      <c r="AI16" s="267">
        <f t="shared" si="5"/>
        <v>71.5</v>
      </c>
      <c r="AJ16" s="268">
        <f t="shared" si="4"/>
        <v>67</v>
      </c>
      <c r="AK16" s="268">
        <f t="shared" si="4"/>
        <v>70</v>
      </c>
      <c r="AL16" s="268">
        <f t="shared" si="4"/>
        <v>76</v>
      </c>
      <c r="AM16" s="268">
        <f t="shared" si="4"/>
        <v>76</v>
      </c>
      <c r="AN16" s="268" t="str">
        <f t="shared" si="4"/>
        <v/>
      </c>
      <c r="AO16" s="268" t="str">
        <f t="shared" si="4"/>
        <v/>
      </c>
      <c r="AP16" s="268" t="str">
        <f t="shared" si="4"/>
        <v/>
      </c>
      <c r="AQ16" s="268" t="str">
        <f t="shared" si="4"/>
        <v/>
      </c>
      <c r="AR16" s="269" t="str">
        <f t="shared" si="4"/>
        <v/>
      </c>
      <c r="AS16" s="261">
        <f t="shared" si="10"/>
        <v>71.285714285714292</v>
      </c>
      <c r="AT16" s="7"/>
      <c r="AU16" s="154">
        <f t="shared" si="6"/>
        <v>76</v>
      </c>
      <c r="AV16" s="154" t="str">
        <f t="shared" si="7"/>
        <v>SALSA sangat menguasai dalam mengenal dan dapat menggunakan kosakata: Tekstur, Kasar, Halus, Bergerigi, Berbulu, Licin. Siswa mampu mengenali dan menggunakan tekstur yang didapat dari lingkungan sekitar ke dalam karyanya.</v>
      </c>
      <c r="AW16" s="154">
        <f t="shared" si="8"/>
        <v>67</v>
      </c>
      <c r="AX16" s="154" t="str">
        <f t="shared" si="9"/>
        <v>SALSA perlu bimbingan dalam mengidentifikasi bentuk alami/natural dan bentuk buatan manusia. memahami bahwa dirinya dapat berperan merancang, merawat dan mengembangkan lingkungannya.</v>
      </c>
    </row>
    <row r="17" spans="1:50" ht="16.5" x14ac:dyDescent="0.3">
      <c r="A17" s="3"/>
      <c r="B17" s="7"/>
      <c r="C17" s="155">
        <v>10</v>
      </c>
      <c r="D17" s="152" t="str">
        <f>IF(SISWA!G17="","",SISWA!G17)</f>
        <v>SALWA</v>
      </c>
      <c r="E17" s="162">
        <v>74</v>
      </c>
      <c r="F17" s="162">
        <v>67</v>
      </c>
      <c r="G17" s="162">
        <v>66</v>
      </c>
      <c r="H17" s="162">
        <v>76</v>
      </c>
      <c r="I17" s="162">
        <v>88</v>
      </c>
      <c r="J17" s="162"/>
      <c r="K17" s="162"/>
      <c r="L17" s="162"/>
      <c r="M17" s="162"/>
      <c r="N17" s="162"/>
      <c r="O17" s="162"/>
      <c r="P17" s="162">
        <v>62</v>
      </c>
      <c r="Q17" s="162"/>
      <c r="R17" s="162"/>
      <c r="S17" s="162"/>
      <c r="T17" s="162"/>
      <c r="U17" s="162"/>
      <c r="V17" s="162"/>
      <c r="W17" s="162"/>
      <c r="X17" s="162"/>
      <c r="Y17" s="162">
        <v>55</v>
      </c>
      <c r="Z17" s="162"/>
      <c r="AA17" s="162"/>
      <c r="AB17" s="162"/>
      <c r="AC17" s="162"/>
      <c r="AD17" s="162"/>
      <c r="AE17" s="162"/>
      <c r="AF17" s="162"/>
      <c r="AG17" s="162"/>
      <c r="AH17" s="162"/>
      <c r="AI17" s="267">
        <f t="shared" si="5"/>
        <v>64.5</v>
      </c>
      <c r="AJ17" s="268">
        <f t="shared" si="4"/>
        <v>64.5</v>
      </c>
      <c r="AK17" s="268">
        <f t="shared" si="4"/>
        <v>66</v>
      </c>
      <c r="AL17" s="268">
        <f t="shared" si="4"/>
        <v>76</v>
      </c>
      <c r="AM17" s="268">
        <f t="shared" si="4"/>
        <v>88</v>
      </c>
      <c r="AN17" s="268" t="str">
        <f t="shared" si="4"/>
        <v/>
      </c>
      <c r="AO17" s="268" t="str">
        <f t="shared" si="4"/>
        <v/>
      </c>
      <c r="AP17" s="268" t="str">
        <f t="shared" si="4"/>
        <v/>
      </c>
      <c r="AQ17" s="268" t="str">
        <f t="shared" si="4"/>
        <v/>
      </c>
      <c r="AR17" s="269" t="str">
        <f t="shared" si="4"/>
        <v/>
      </c>
      <c r="AS17" s="261">
        <f t="shared" si="10"/>
        <v>69.714285714285708</v>
      </c>
      <c r="AT17" s="7"/>
      <c r="AU17" s="154">
        <f t="shared" si="6"/>
        <v>88</v>
      </c>
      <c r="AV17" s="154" t="str">
        <f t="shared" si="7"/>
        <v>SALWA sangat menguasai dalam mengenali bentuk dasar geometris/non geometris dan menggunakan garis untuk menggambar atau membuat kolase untuk membuat potret wajah sendiri atau orang lain.</v>
      </c>
      <c r="AW17" s="154">
        <f t="shared" si="8"/>
        <v>64.5</v>
      </c>
      <c r="AX17" s="154" t="str">
        <f t="shared" si="9"/>
        <v xml:space="preserve">SALWA perlu bimbingan dalam mengenal dan dapat menggunakan kosakata: Bangunan, Gedung, Rumah, Kediaman, Arsitek (orang yang merancang bangunan), Arsitektur (bentuk hasil rancangan bangunan). </v>
      </c>
    </row>
    <row r="18" spans="1:50" ht="16.5" x14ac:dyDescent="0.3">
      <c r="A18" s="3"/>
      <c r="B18" s="7"/>
      <c r="C18" s="155">
        <v>11</v>
      </c>
      <c r="D18" s="152" t="str">
        <f>IF(SISWA!G18="","",SISWA!G18)</f>
        <v>WIJAYA</v>
      </c>
      <c r="E18" s="162">
        <v>60</v>
      </c>
      <c r="F18" s="162">
        <v>60</v>
      </c>
      <c r="G18" s="162">
        <v>60</v>
      </c>
      <c r="H18" s="162">
        <v>60</v>
      </c>
      <c r="I18" s="162">
        <v>60</v>
      </c>
      <c r="J18" s="162"/>
      <c r="K18" s="162"/>
      <c r="L18" s="162"/>
      <c r="M18" s="162"/>
      <c r="N18" s="162"/>
      <c r="O18" s="162"/>
      <c r="P18" s="162">
        <v>48</v>
      </c>
      <c r="Q18" s="162"/>
      <c r="R18" s="162"/>
      <c r="S18" s="162"/>
      <c r="T18" s="162"/>
      <c r="U18" s="162"/>
      <c r="V18" s="162"/>
      <c r="W18" s="162"/>
      <c r="X18" s="162"/>
      <c r="Y18" s="162">
        <v>46</v>
      </c>
      <c r="Z18" s="162"/>
      <c r="AA18" s="162"/>
      <c r="AB18" s="162"/>
      <c r="AC18" s="162"/>
      <c r="AD18" s="162"/>
      <c r="AE18" s="162"/>
      <c r="AF18" s="162"/>
      <c r="AG18" s="162"/>
      <c r="AH18" s="162"/>
      <c r="AI18" s="267">
        <f t="shared" si="5"/>
        <v>53</v>
      </c>
      <c r="AJ18" s="268">
        <f t="shared" si="4"/>
        <v>54</v>
      </c>
      <c r="AK18" s="268">
        <f t="shared" si="4"/>
        <v>60</v>
      </c>
      <c r="AL18" s="268">
        <f t="shared" si="4"/>
        <v>60</v>
      </c>
      <c r="AM18" s="268">
        <f t="shared" si="4"/>
        <v>60</v>
      </c>
      <c r="AN18" s="268" t="str">
        <f t="shared" si="4"/>
        <v/>
      </c>
      <c r="AO18" s="268" t="str">
        <f t="shared" si="4"/>
        <v/>
      </c>
      <c r="AP18" s="268" t="str">
        <f t="shared" si="4"/>
        <v/>
      </c>
      <c r="AQ18" s="268" t="str">
        <f t="shared" si="4"/>
        <v/>
      </c>
      <c r="AR18" s="269" t="str">
        <f t="shared" si="4"/>
        <v/>
      </c>
      <c r="AS18" s="261">
        <f t="shared" si="10"/>
        <v>56.285714285714285</v>
      </c>
      <c r="AT18" s="7"/>
      <c r="AU18" s="154">
        <f t="shared" si="6"/>
        <v>60</v>
      </c>
      <c r="AV18" s="154" t="str">
        <f t="shared" si="7"/>
        <v xml:space="preserve">WIJAYA sangat menguasai dalam  mengenal dan dapat menggunakan kosakata: Lengkung, Kurva, Bergelombang, Spiral, Garis Rangka/Outline. </v>
      </c>
      <c r="AW18" s="154">
        <f t="shared" si="8"/>
        <v>53</v>
      </c>
      <c r="AX18" s="154" t="str">
        <f t="shared" si="9"/>
        <v xml:space="preserve">WIJAYA perlu bimbingan dalam mengenal dan dapat menggunakan kosakata: Bangunan, Gedung, Rumah, Kediaman, Arsitek (orang yang merancang bangunan), Arsitektur (bentuk hasil rancangan bangunan). </v>
      </c>
    </row>
    <row r="19" spans="1:50" ht="16.5" x14ac:dyDescent="0.3">
      <c r="A19" s="3"/>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0"/>
        <v/>
      </c>
      <c r="AT19" s="7"/>
      <c r="AU19" s="154">
        <f t="shared" si="6"/>
        <v>0</v>
      </c>
      <c r="AV19" s="154" t="str">
        <f t="shared" si="7"/>
        <v/>
      </c>
      <c r="AW19" s="154">
        <f t="shared" si="8"/>
        <v>0</v>
      </c>
      <c r="AX19" s="154" t="str">
        <f t="shared" si="9"/>
        <v/>
      </c>
    </row>
    <row r="20" spans="1:50" ht="16.5" x14ac:dyDescent="0.3">
      <c r="A20" s="3"/>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0"/>
        <v/>
      </c>
      <c r="AT20" s="7"/>
      <c r="AU20" s="154">
        <f t="shared" si="6"/>
        <v>0</v>
      </c>
      <c r="AV20" s="154" t="str">
        <f t="shared" si="7"/>
        <v/>
      </c>
      <c r="AW20" s="154">
        <f t="shared" si="8"/>
        <v>0</v>
      </c>
      <c r="AX20" s="154" t="str">
        <f t="shared" si="9"/>
        <v/>
      </c>
    </row>
    <row r="21" spans="1:50" ht="16.5" x14ac:dyDescent="0.3">
      <c r="A21" s="3"/>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0"/>
        <v/>
      </c>
      <c r="AT21" s="7"/>
      <c r="AU21" s="154">
        <f t="shared" si="6"/>
        <v>0</v>
      </c>
      <c r="AV21" s="154" t="str">
        <f t="shared" si="7"/>
        <v/>
      </c>
      <c r="AW21" s="154">
        <f t="shared" si="8"/>
        <v>0</v>
      </c>
      <c r="AX21" s="154" t="str">
        <f t="shared" si="9"/>
        <v/>
      </c>
    </row>
    <row r="22" spans="1:50" ht="16.5" x14ac:dyDescent="0.3">
      <c r="A22" s="3"/>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0"/>
        <v/>
      </c>
      <c r="AT22" s="7"/>
      <c r="AU22" s="154">
        <f t="shared" si="6"/>
        <v>0</v>
      </c>
      <c r="AV22" s="154" t="str">
        <f t="shared" si="7"/>
        <v/>
      </c>
      <c r="AW22" s="154">
        <f t="shared" si="8"/>
        <v>0</v>
      </c>
      <c r="AX22" s="154" t="str">
        <f t="shared" si="9"/>
        <v/>
      </c>
    </row>
    <row r="23" spans="1:50" ht="16.5" x14ac:dyDescent="0.3">
      <c r="A23" s="3"/>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0"/>
        <v/>
      </c>
      <c r="AT23" s="7"/>
      <c r="AU23" s="154">
        <f t="shared" si="6"/>
        <v>0</v>
      </c>
      <c r="AV23" s="154" t="str">
        <f t="shared" si="7"/>
        <v/>
      </c>
      <c r="AW23" s="154">
        <f t="shared" si="8"/>
        <v>0</v>
      </c>
      <c r="AX23" s="154" t="str">
        <f t="shared" si="9"/>
        <v/>
      </c>
    </row>
    <row r="24" spans="1:50" ht="16.5" x14ac:dyDescent="0.3">
      <c r="A24" s="3"/>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0"/>
        <v/>
      </c>
      <c r="AT24" s="7"/>
      <c r="AU24" s="154">
        <f t="shared" si="6"/>
        <v>0</v>
      </c>
      <c r="AV24" s="154" t="str">
        <f t="shared" si="7"/>
        <v/>
      </c>
      <c r="AW24" s="154">
        <f t="shared" si="8"/>
        <v>0</v>
      </c>
      <c r="AX24" s="154" t="str">
        <f t="shared" si="9"/>
        <v/>
      </c>
    </row>
    <row r="25" spans="1:50" ht="16.5" x14ac:dyDescent="0.3">
      <c r="A25" s="3"/>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0"/>
        <v/>
      </c>
      <c r="AT25" s="7"/>
      <c r="AU25" s="154">
        <f t="shared" si="6"/>
        <v>0</v>
      </c>
      <c r="AV25" s="154" t="str">
        <f t="shared" si="7"/>
        <v/>
      </c>
      <c r="AW25" s="154">
        <f t="shared" si="8"/>
        <v>0</v>
      </c>
      <c r="AX25" s="154" t="str">
        <f t="shared" si="9"/>
        <v/>
      </c>
    </row>
    <row r="26" spans="1:50" ht="16.5" x14ac:dyDescent="0.3">
      <c r="A26" s="3"/>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0"/>
        <v/>
      </c>
      <c r="AT26" s="7"/>
      <c r="AU26" s="154">
        <f t="shared" si="6"/>
        <v>0</v>
      </c>
      <c r="AV26" s="154" t="str">
        <f t="shared" si="7"/>
        <v/>
      </c>
      <c r="AW26" s="154">
        <f t="shared" si="8"/>
        <v>0</v>
      </c>
      <c r="AX26" s="154" t="str">
        <f t="shared" si="9"/>
        <v/>
      </c>
    </row>
    <row r="27" spans="1:50" ht="16.5" x14ac:dyDescent="0.3">
      <c r="A27" s="3"/>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0"/>
        <v/>
      </c>
      <c r="AT27" s="7"/>
      <c r="AU27" s="154">
        <f t="shared" si="6"/>
        <v>0</v>
      </c>
      <c r="AV27" s="154" t="str">
        <f t="shared" si="7"/>
        <v/>
      </c>
      <c r="AW27" s="154">
        <f t="shared" si="8"/>
        <v>0</v>
      </c>
      <c r="AX27" s="154" t="str">
        <f t="shared" si="9"/>
        <v/>
      </c>
    </row>
    <row r="28" spans="1:50" ht="16.5" x14ac:dyDescent="0.3">
      <c r="A28" s="3"/>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0"/>
        <v/>
      </c>
      <c r="AT28" s="7"/>
      <c r="AU28" s="154">
        <f t="shared" si="6"/>
        <v>0</v>
      </c>
      <c r="AV28" s="154" t="str">
        <f t="shared" si="7"/>
        <v/>
      </c>
      <c r="AW28" s="154">
        <f t="shared" si="8"/>
        <v>0</v>
      </c>
      <c r="AX28" s="154" t="str">
        <f t="shared" si="9"/>
        <v/>
      </c>
    </row>
    <row r="29" spans="1:50" ht="16.5" x14ac:dyDescent="0.3">
      <c r="A29" s="3"/>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0"/>
        <v/>
      </c>
      <c r="AT29" s="7"/>
      <c r="AU29" s="154">
        <f t="shared" si="6"/>
        <v>0</v>
      </c>
      <c r="AV29" s="154" t="str">
        <f t="shared" si="7"/>
        <v/>
      </c>
      <c r="AW29" s="154">
        <f t="shared" si="8"/>
        <v>0</v>
      </c>
      <c r="AX29" s="154" t="str">
        <f t="shared" si="9"/>
        <v/>
      </c>
    </row>
    <row r="30" spans="1:50" ht="16.5" x14ac:dyDescent="0.3">
      <c r="A30" s="3"/>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0"/>
        <v/>
      </c>
      <c r="AT30" s="7"/>
      <c r="AU30" s="154">
        <f t="shared" si="6"/>
        <v>0</v>
      </c>
      <c r="AV30" s="154" t="str">
        <f t="shared" si="7"/>
        <v/>
      </c>
      <c r="AW30" s="154">
        <f t="shared" si="8"/>
        <v>0</v>
      </c>
      <c r="AX30" s="154" t="str">
        <f t="shared" si="9"/>
        <v/>
      </c>
    </row>
    <row r="31" spans="1:50" ht="16.5" x14ac:dyDescent="0.3">
      <c r="A31" s="3"/>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0"/>
        <v/>
      </c>
      <c r="AT31" s="7"/>
      <c r="AU31" s="154">
        <f t="shared" si="6"/>
        <v>0</v>
      </c>
      <c r="AV31" s="154" t="str">
        <f t="shared" si="7"/>
        <v/>
      </c>
      <c r="AW31" s="154">
        <f t="shared" si="8"/>
        <v>0</v>
      </c>
      <c r="AX31" s="154" t="str">
        <f t="shared" si="9"/>
        <v/>
      </c>
    </row>
    <row r="32" spans="1:50" ht="16.5" x14ac:dyDescent="0.3">
      <c r="A32" s="3"/>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0"/>
        <v/>
      </c>
      <c r="AT32" s="7"/>
      <c r="AU32" s="154">
        <f t="shared" si="6"/>
        <v>0</v>
      </c>
      <c r="AV32" s="154" t="str">
        <f t="shared" si="7"/>
        <v/>
      </c>
      <c r="AW32" s="154">
        <f t="shared" si="8"/>
        <v>0</v>
      </c>
      <c r="AX32" s="154" t="str">
        <f t="shared" si="9"/>
        <v/>
      </c>
    </row>
    <row r="33" spans="1:50" ht="16.5" x14ac:dyDescent="0.3">
      <c r="A33" s="3"/>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0"/>
        <v/>
      </c>
      <c r="AT33" s="7"/>
      <c r="AU33" s="154">
        <f t="shared" si="6"/>
        <v>0</v>
      </c>
      <c r="AV33" s="154" t="str">
        <f t="shared" si="7"/>
        <v/>
      </c>
      <c r="AW33" s="154">
        <f t="shared" si="8"/>
        <v>0</v>
      </c>
      <c r="AX33" s="154" t="str">
        <f t="shared" si="9"/>
        <v/>
      </c>
    </row>
    <row r="34" spans="1:50" ht="16.5" x14ac:dyDescent="0.3">
      <c r="A34" s="3"/>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0"/>
        <v/>
      </c>
      <c r="AT34" s="7"/>
      <c r="AU34" s="154">
        <f t="shared" si="6"/>
        <v>0</v>
      </c>
      <c r="AV34" s="154" t="str">
        <f t="shared" si="7"/>
        <v/>
      </c>
      <c r="AW34" s="154">
        <f t="shared" si="8"/>
        <v>0</v>
      </c>
      <c r="AX34" s="154" t="str">
        <f t="shared" si="9"/>
        <v/>
      </c>
    </row>
    <row r="35" spans="1:50" ht="16.5" x14ac:dyDescent="0.3">
      <c r="A35" s="3"/>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0"/>
        <v/>
      </c>
      <c r="AT35" s="7"/>
      <c r="AU35" s="154">
        <f t="shared" si="6"/>
        <v>0</v>
      </c>
      <c r="AV35" s="154" t="str">
        <f t="shared" si="7"/>
        <v/>
      </c>
      <c r="AW35" s="154">
        <f t="shared" si="8"/>
        <v>0</v>
      </c>
      <c r="AX35" s="154" t="str">
        <f t="shared" si="9"/>
        <v/>
      </c>
    </row>
    <row r="36" spans="1:50" ht="16.5" x14ac:dyDescent="0.3">
      <c r="A36" s="3"/>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0"/>
        <v/>
      </c>
      <c r="AT36" s="7"/>
      <c r="AU36" s="154">
        <f t="shared" si="6"/>
        <v>0</v>
      </c>
      <c r="AV36" s="154" t="str">
        <f t="shared" si="7"/>
        <v/>
      </c>
      <c r="AW36" s="154">
        <f t="shared" si="8"/>
        <v>0</v>
      </c>
      <c r="AX36" s="154" t="str">
        <f t="shared" si="9"/>
        <v/>
      </c>
    </row>
    <row r="37" spans="1:50" ht="16.5" x14ac:dyDescent="0.3">
      <c r="A37" s="3"/>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0"/>
        <v/>
      </c>
      <c r="AT37" s="7"/>
      <c r="AU37" s="154">
        <f t="shared" si="6"/>
        <v>0</v>
      </c>
      <c r="AV37" s="154" t="str">
        <f t="shared" si="7"/>
        <v/>
      </c>
      <c r="AW37" s="154">
        <f t="shared" si="8"/>
        <v>0</v>
      </c>
      <c r="AX37" s="154" t="str">
        <f t="shared" si="9"/>
        <v/>
      </c>
    </row>
    <row r="38" spans="1:50" ht="16.5" x14ac:dyDescent="0.3">
      <c r="A38" s="3"/>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0"/>
        <v/>
      </c>
      <c r="AT38" s="7"/>
      <c r="AU38" s="154">
        <f t="shared" si="6"/>
        <v>0</v>
      </c>
      <c r="AV38" s="154" t="str">
        <f t="shared" si="7"/>
        <v/>
      </c>
      <c r="AW38" s="154">
        <f t="shared" si="8"/>
        <v>0</v>
      </c>
      <c r="AX38" s="154" t="str">
        <f t="shared" si="9"/>
        <v/>
      </c>
    </row>
    <row r="39" spans="1:50" ht="16.5" x14ac:dyDescent="0.3">
      <c r="A39" s="3"/>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0"/>
        <v/>
      </c>
      <c r="AT39" s="7"/>
      <c r="AU39" s="154">
        <f t="shared" si="6"/>
        <v>0</v>
      </c>
      <c r="AV39" s="154" t="str">
        <f t="shared" si="7"/>
        <v/>
      </c>
      <c r="AW39" s="154">
        <f t="shared" si="8"/>
        <v>0</v>
      </c>
      <c r="AX39" s="154" t="str">
        <f t="shared" si="9"/>
        <v/>
      </c>
    </row>
    <row r="40" spans="1:50" ht="16.5" x14ac:dyDescent="0.3">
      <c r="A40" s="3"/>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0"/>
        <v/>
      </c>
      <c r="AT40" s="7"/>
      <c r="AU40" s="154">
        <f t="shared" si="6"/>
        <v>0</v>
      </c>
      <c r="AV40" s="154" t="str">
        <f t="shared" si="7"/>
        <v/>
      </c>
      <c r="AW40" s="154">
        <f t="shared" si="8"/>
        <v>0</v>
      </c>
      <c r="AX40" s="154" t="str">
        <f t="shared" si="9"/>
        <v/>
      </c>
    </row>
    <row r="41" spans="1:50" ht="16.5" x14ac:dyDescent="0.3">
      <c r="A41" s="3"/>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0"/>
        <v/>
      </c>
      <c r="AT41" s="7"/>
      <c r="AU41" s="154">
        <f t="shared" si="6"/>
        <v>0</v>
      </c>
      <c r="AV41" s="154" t="str">
        <f t="shared" si="7"/>
        <v/>
      </c>
      <c r="AW41" s="154">
        <f t="shared" si="8"/>
        <v>0</v>
      </c>
      <c r="AX41" s="154" t="str">
        <f t="shared" si="9"/>
        <v/>
      </c>
    </row>
    <row r="42" spans="1:50" ht="16.5" x14ac:dyDescent="0.3">
      <c r="A42" s="3"/>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0"/>
        <v/>
      </c>
      <c r="AT42" s="7"/>
      <c r="AU42" s="154">
        <f t="shared" si="6"/>
        <v>0</v>
      </c>
      <c r="AV42" s="154" t="str">
        <f t="shared" si="7"/>
        <v/>
      </c>
      <c r="AW42" s="154">
        <f t="shared" si="8"/>
        <v>0</v>
      </c>
      <c r="AX42" s="154" t="str">
        <f t="shared" si="9"/>
        <v/>
      </c>
    </row>
    <row r="43" spans="1:50" ht="16.5" x14ac:dyDescent="0.3">
      <c r="A43" s="3"/>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0"/>
        <v/>
      </c>
      <c r="AT43" s="7"/>
      <c r="AU43" s="154">
        <f t="shared" si="6"/>
        <v>0</v>
      </c>
      <c r="AV43" s="154" t="str">
        <f t="shared" si="7"/>
        <v/>
      </c>
      <c r="AW43" s="154">
        <f t="shared" si="8"/>
        <v>0</v>
      </c>
      <c r="AX43" s="154" t="str">
        <f t="shared" si="9"/>
        <v/>
      </c>
    </row>
    <row r="44" spans="1:50" ht="16.5" x14ac:dyDescent="0.3">
      <c r="A44" s="3"/>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0"/>
        <v/>
      </c>
      <c r="AT44" s="7"/>
      <c r="AU44" s="154">
        <f t="shared" si="6"/>
        <v>0</v>
      </c>
      <c r="AV44" s="154" t="str">
        <f t="shared" si="7"/>
        <v/>
      </c>
      <c r="AW44" s="154">
        <f t="shared" si="8"/>
        <v>0</v>
      </c>
      <c r="AX44" s="154" t="str">
        <f t="shared" si="9"/>
        <v/>
      </c>
    </row>
    <row r="45" spans="1:50" ht="16.5" x14ac:dyDescent="0.3">
      <c r="A45" s="3"/>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0"/>
        <v/>
      </c>
      <c r="AT45" s="7"/>
      <c r="AU45" s="154">
        <f t="shared" si="6"/>
        <v>0</v>
      </c>
      <c r="AV45" s="154" t="str">
        <f t="shared" si="7"/>
        <v/>
      </c>
      <c r="AW45" s="154">
        <f t="shared" si="8"/>
        <v>0</v>
      </c>
      <c r="AX45" s="154" t="str">
        <f t="shared" si="9"/>
        <v/>
      </c>
    </row>
    <row r="46" spans="1:50" ht="16.5" x14ac:dyDescent="0.3">
      <c r="A46" s="3"/>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0"/>
        <v/>
      </c>
      <c r="AT46" s="7"/>
      <c r="AU46" s="154">
        <f t="shared" si="6"/>
        <v>0</v>
      </c>
      <c r="AV46" s="154" t="str">
        <f t="shared" si="7"/>
        <v/>
      </c>
      <c r="AW46" s="154">
        <f t="shared" si="8"/>
        <v>0</v>
      </c>
      <c r="AX46" s="154" t="str">
        <f t="shared" si="9"/>
        <v/>
      </c>
    </row>
    <row r="47" spans="1:50" ht="16.5" x14ac:dyDescent="0.3">
      <c r="A47" s="3"/>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0"/>
        <v/>
      </c>
      <c r="AT47" s="7"/>
      <c r="AU47" s="154">
        <f t="shared" si="6"/>
        <v>0</v>
      </c>
      <c r="AV47" s="154" t="str">
        <f t="shared" si="7"/>
        <v/>
      </c>
      <c r="AW47" s="154">
        <f t="shared" si="8"/>
        <v>0</v>
      </c>
      <c r="AX47" s="154" t="str">
        <f t="shared" si="9"/>
        <v/>
      </c>
    </row>
    <row r="48" spans="1:50" ht="16.5" x14ac:dyDescent="0.3">
      <c r="A48" s="3"/>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1">IFERROR(AVERAGE(E48,O48,Y48),"")</f>
        <v/>
      </c>
      <c r="AJ48" s="268" t="str">
        <f t="shared" si="11"/>
        <v/>
      </c>
      <c r="AK48" s="268" t="str">
        <f t="shared" si="11"/>
        <v/>
      </c>
      <c r="AL48" s="268" t="str">
        <f t="shared" si="11"/>
        <v/>
      </c>
      <c r="AM48" s="268" t="str">
        <f t="shared" si="11"/>
        <v/>
      </c>
      <c r="AN48" s="268" t="str">
        <f t="shared" si="11"/>
        <v/>
      </c>
      <c r="AO48" s="268" t="str">
        <f t="shared" si="11"/>
        <v/>
      </c>
      <c r="AP48" s="268" t="str">
        <f t="shared" si="11"/>
        <v/>
      </c>
      <c r="AQ48" s="268" t="str">
        <f t="shared" si="11"/>
        <v/>
      </c>
      <c r="AR48" s="269" t="str">
        <f t="shared" si="11"/>
        <v/>
      </c>
      <c r="AS48" s="261" t="str">
        <f t="shared" si="10"/>
        <v/>
      </c>
      <c r="AT48" s="7"/>
      <c r="AU48" s="154">
        <f t="shared" si="6"/>
        <v>0</v>
      </c>
      <c r="AV48" s="154" t="str">
        <f t="shared" si="7"/>
        <v/>
      </c>
      <c r="AW48" s="154">
        <f t="shared" si="8"/>
        <v>0</v>
      </c>
      <c r="AX48" s="154" t="str">
        <f t="shared" si="9"/>
        <v/>
      </c>
    </row>
    <row r="49" spans="1:50" ht="16.5" x14ac:dyDescent="0.3">
      <c r="A49" s="3"/>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1"/>
        <v/>
      </c>
      <c r="AJ49" s="268" t="str">
        <f t="shared" si="11"/>
        <v/>
      </c>
      <c r="AK49" s="268" t="str">
        <f t="shared" si="11"/>
        <v/>
      </c>
      <c r="AL49" s="268" t="str">
        <f t="shared" si="11"/>
        <v/>
      </c>
      <c r="AM49" s="268" t="str">
        <f t="shared" si="11"/>
        <v/>
      </c>
      <c r="AN49" s="268" t="str">
        <f t="shared" si="11"/>
        <v/>
      </c>
      <c r="AO49" s="268" t="str">
        <f t="shared" si="11"/>
        <v/>
      </c>
      <c r="AP49" s="268" t="str">
        <f t="shared" si="11"/>
        <v/>
      </c>
      <c r="AQ49" s="268" t="str">
        <f t="shared" si="11"/>
        <v/>
      </c>
      <c r="AR49" s="269" t="str">
        <f t="shared" si="11"/>
        <v/>
      </c>
      <c r="AS49" s="261" t="str">
        <f t="shared" si="10"/>
        <v/>
      </c>
      <c r="AT49" s="7"/>
      <c r="AU49" s="154">
        <f t="shared" si="6"/>
        <v>0</v>
      </c>
      <c r="AV49" s="154" t="str">
        <f t="shared" si="7"/>
        <v/>
      </c>
      <c r="AW49" s="154">
        <f t="shared" si="8"/>
        <v>0</v>
      </c>
      <c r="AX49" s="154" t="str">
        <f t="shared" si="9"/>
        <v/>
      </c>
    </row>
    <row r="50" spans="1:50" ht="16.5" x14ac:dyDescent="0.3">
      <c r="A50" s="3"/>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1"/>
        <v/>
      </c>
      <c r="AJ50" s="268" t="str">
        <f t="shared" si="11"/>
        <v/>
      </c>
      <c r="AK50" s="268" t="str">
        <f t="shared" si="11"/>
        <v/>
      </c>
      <c r="AL50" s="268" t="str">
        <f t="shared" si="11"/>
        <v/>
      </c>
      <c r="AM50" s="268" t="str">
        <f t="shared" si="11"/>
        <v/>
      </c>
      <c r="AN50" s="268" t="str">
        <f t="shared" si="11"/>
        <v/>
      </c>
      <c r="AO50" s="268" t="str">
        <f t="shared" si="11"/>
        <v/>
      </c>
      <c r="AP50" s="268" t="str">
        <f t="shared" si="11"/>
        <v/>
      </c>
      <c r="AQ50" s="268" t="str">
        <f t="shared" si="11"/>
        <v/>
      </c>
      <c r="AR50" s="269" t="str">
        <f t="shared" si="11"/>
        <v/>
      </c>
      <c r="AS50" s="261" t="str">
        <f t="shared" si="10"/>
        <v/>
      </c>
      <c r="AT50" s="7"/>
      <c r="AU50" s="154">
        <f t="shared" si="6"/>
        <v>0</v>
      </c>
      <c r="AV50" s="154" t="str">
        <f t="shared" si="7"/>
        <v/>
      </c>
      <c r="AW50" s="154">
        <f t="shared" si="8"/>
        <v>0</v>
      </c>
      <c r="AX50" s="154" t="str">
        <f t="shared" si="9"/>
        <v/>
      </c>
    </row>
    <row r="51" spans="1:50" ht="16.5" x14ac:dyDescent="0.3">
      <c r="A51" s="3"/>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1"/>
        <v/>
      </c>
      <c r="AJ51" s="268" t="str">
        <f t="shared" si="11"/>
        <v/>
      </c>
      <c r="AK51" s="268" t="str">
        <f t="shared" si="11"/>
        <v/>
      </c>
      <c r="AL51" s="268" t="str">
        <f t="shared" si="11"/>
        <v/>
      </c>
      <c r="AM51" s="268" t="str">
        <f t="shared" si="11"/>
        <v/>
      </c>
      <c r="AN51" s="268" t="str">
        <f t="shared" si="11"/>
        <v/>
      </c>
      <c r="AO51" s="268" t="str">
        <f t="shared" si="11"/>
        <v/>
      </c>
      <c r="AP51" s="268" t="str">
        <f t="shared" si="11"/>
        <v/>
      </c>
      <c r="AQ51" s="268" t="str">
        <f t="shared" si="11"/>
        <v/>
      </c>
      <c r="AR51" s="269" t="str">
        <f t="shared" si="11"/>
        <v/>
      </c>
      <c r="AS51" s="261" t="str">
        <f t="shared" si="10"/>
        <v/>
      </c>
      <c r="AT51" s="7"/>
      <c r="AU51" s="154">
        <f t="shared" si="6"/>
        <v>0</v>
      </c>
      <c r="AV51" s="154" t="str">
        <f t="shared" si="7"/>
        <v/>
      </c>
      <c r="AW51" s="154">
        <f t="shared" si="8"/>
        <v>0</v>
      </c>
      <c r="AX51" s="154" t="str">
        <f t="shared" si="9"/>
        <v/>
      </c>
    </row>
    <row r="52" spans="1:50" ht="16.5" x14ac:dyDescent="0.3">
      <c r="A52" s="3"/>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1"/>
        <v/>
      </c>
      <c r="AJ52" s="268" t="str">
        <f t="shared" si="11"/>
        <v/>
      </c>
      <c r="AK52" s="268" t="str">
        <f t="shared" si="11"/>
        <v/>
      </c>
      <c r="AL52" s="268" t="str">
        <f t="shared" si="11"/>
        <v/>
      </c>
      <c r="AM52" s="268" t="str">
        <f t="shared" si="11"/>
        <v/>
      </c>
      <c r="AN52" s="268" t="str">
        <f t="shared" si="11"/>
        <v/>
      </c>
      <c r="AO52" s="268" t="str">
        <f t="shared" si="11"/>
        <v/>
      </c>
      <c r="AP52" s="268" t="str">
        <f t="shared" si="11"/>
        <v/>
      </c>
      <c r="AQ52" s="268" t="str">
        <f t="shared" si="11"/>
        <v/>
      </c>
      <c r="AR52" s="269" t="str">
        <f t="shared" si="11"/>
        <v/>
      </c>
      <c r="AS52" s="261" t="str">
        <f t="shared" si="10"/>
        <v/>
      </c>
      <c r="AT52" s="7"/>
      <c r="AU52" s="154">
        <f t="shared" si="6"/>
        <v>0</v>
      </c>
      <c r="AV52" s="154" t="str">
        <f t="shared" si="7"/>
        <v/>
      </c>
      <c r="AW52" s="154">
        <f t="shared" si="8"/>
        <v>0</v>
      </c>
      <c r="AX52" s="154" t="str">
        <f t="shared" si="9"/>
        <v/>
      </c>
    </row>
    <row r="53" spans="1:50" ht="16.5" x14ac:dyDescent="0.3">
      <c r="A53" s="3"/>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1"/>
        <v/>
      </c>
      <c r="AJ53" s="268" t="str">
        <f t="shared" si="11"/>
        <v/>
      </c>
      <c r="AK53" s="268" t="str">
        <f t="shared" si="11"/>
        <v/>
      </c>
      <c r="AL53" s="268" t="str">
        <f t="shared" si="11"/>
        <v/>
      </c>
      <c r="AM53" s="268" t="str">
        <f t="shared" si="11"/>
        <v/>
      </c>
      <c r="AN53" s="268" t="str">
        <f t="shared" si="11"/>
        <v/>
      </c>
      <c r="AO53" s="268" t="str">
        <f t="shared" si="11"/>
        <v/>
      </c>
      <c r="AP53" s="268" t="str">
        <f t="shared" si="11"/>
        <v/>
      </c>
      <c r="AQ53" s="268" t="str">
        <f t="shared" si="11"/>
        <v/>
      </c>
      <c r="AR53" s="269" t="str">
        <f t="shared" si="11"/>
        <v/>
      </c>
      <c r="AS53" s="261" t="str">
        <f t="shared" si="10"/>
        <v/>
      </c>
      <c r="AT53" s="7"/>
      <c r="AU53" s="154">
        <f t="shared" si="6"/>
        <v>0</v>
      </c>
      <c r="AV53" s="154" t="str">
        <f t="shared" si="7"/>
        <v/>
      </c>
      <c r="AW53" s="154">
        <f t="shared" si="8"/>
        <v>0</v>
      </c>
      <c r="AX53" s="154" t="str">
        <f t="shared" si="9"/>
        <v/>
      </c>
    </row>
    <row r="54" spans="1:50" ht="16.5" x14ac:dyDescent="0.3">
      <c r="A54" s="3"/>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1"/>
        <v/>
      </c>
      <c r="AJ54" s="268" t="str">
        <f t="shared" si="11"/>
        <v/>
      </c>
      <c r="AK54" s="268" t="str">
        <f t="shared" si="11"/>
        <v/>
      </c>
      <c r="AL54" s="268" t="str">
        <f t="shared" si="11"/>
        <v/>
      </c>
      <c r="AM54" s="268" t="str">
        <f t="shared" si="11"/>
        <v/>
      </c>
      <c r="AN54" s="268" t="str">
        <f t="shared" si="11"/>
        <v/>
      </c>
      <c r="AO54" s="268" t="str">
        <f t="shared" si="11"/>
        <v/>
      </c>
      <c r="AP54" s="268" t="str">
        <f t="shared" si="11"/>
        <v/>
      </c>
      <c r="AQ54" s="268" t="str">
        <f t="shared" si="11"/>
        <v/>
      </c>
      <c r="AR54" s="269" t="str">
        <f t="shared" si="11"/>
        <v/>
      </c>
      <c r="AS54" s="261" t="str">
        <f t="shared" si="10"/>
        <v/>
      </c>
      <c r="AT54" s="7"/>
      <c r="AU54" s="154">
        <f t="shared" si="6"/>
        <v>0</v>
      </c>
      <c r="AV54" s="154" t="str">
        <f t="shared" si="7"/>
        <v/>
      </c>
      <c r="AW54" s="154">
        <f t="shared" si="8"/>
        <v>0</v>
      </c>
      <c r="AX54" s="154" t="str">
        <f t="shared" si="9"/>
        <v/>
      </c>
    </row>
    <row r="55" spans="1:50" ht="16.5" x14ac:dyDescent="0.3">
      <c r="A55" s="3"/>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1"/>
        <v/>
      </c>
      <c r="AJ55" s="268" t="str">
        <f t="shared" si="11"/>
        <v/>
      </c>
      <c r="AK55" s="268" t="str">
        <f t="shared" si="11"/>
        <v/>
      </c>
      <c r="AL55" s="268" t="str">
        <f t="shared" si="11"/>
        <v/>
      </c>
      <c r="AM55" s="268" t="str">
        <f t="shared" si="11"/>
        <v/>
      </c>
      <c r="AN55" s="268" t="str">
        <f t="shared" si="11"/>
        <v/>
      </c>
      <c r="AO55" s="268" t="str">
        <f t="shared" si="11"/>
        <v/>
      </c>
      <c r="AP55" s="268" t="str">
        <f t="shared" si="11"/>
        <v/>
      </c>
      <c r="AQ55" s="268" t="str">
        <f t="shared" si="11"/>
        <v/>
      </c>
      <c r="AR55" s="269" t="str">
        <f t="shared" si="11"/>
        <v/>
      </c>
      <c r="AS55" s="261" t="str">
        <f t="shared" si="10"/>
        <v/>
      </c>
      <c r="AT55" s="7"/>
      <c r="AU55" s="154">
        <f t="shared" si="6"/>
        <v>0</v>
      </c>
      <c r="AV55" s="154" t="str">
        <f t="shared" si="7"/>
        <v/>
      </c>
      <c r="AW55" s="154">
        <f t="shared" si="8"/>
        <v>0</v>
      </c>
      <c r="AX55" s="154" t="str">
        <f t="shared" si="9"/>
        <v/>
      </c>
    </row>
    <row r="56" spans="1:50" ht="16.5" x14ac:dyDescent="0.3">
      <c r="A56" s="3"/>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1"/>
        <v/>
      </c>
      <c r="AJ56" s="268" t="str">
        <f t="shared" si="11"/>
        <v/>
      </c>
      <c r="AK56" s="268" t="str">
        <f t="shared" si="11"/>
        <v/>
      </c>
      <c r="AL56" s="268" t="str">
        <f t="shared" si="11"/>
        <v/>
      </c>
      <c r="AM56" s="268" t="str">
        <f t="shared" si="11"/>
        <v/>
      </c>
      <c r="AN56" s="268" t="str">
        <f t="shared" si="11"/>
        <v/>
      </c>
      <c r="AO56" s="268" t="str">
        <f t="shared" si="11"/>
        <v/>
      </c>
      <c r="AP56" s="268" t="str">
        <f t="shared" si="11"/>
        <v/>
      </c>
      <c r="AQ56" s="268" t="str">
        <f t="shared" si="11"/>
        <v/>
      </c>
      <c r="AR56" s="269" t="str">
        <f t="shared" si="11"/>
        <v/>
      </c>
      <c r="AS56" s="261" t="str">
        <f t="shared" si="10"/>
        <v/>
      </c>
      <c r="AT56" s="7"/>
      <c r="AU56" s="154">
        <f t="shared" si="6"/>
        <v>0</v>
      </c>
      <c r="AV56" s="154" t="str">
        <f t="shared" si="7"/>
        <v/>
      </c>
      <c r="AW56" s="154">
        <f t="shared" si="8"/>
        <v>0</v>
      </c>
      <c r="AX56" s="154" t="str">
        <f t="shared" si="9"/>
        <v/>
      </c>
    </row>
    <row r="57" spans="1:50" ht="17.25" thickBot="1" x14ac:dyDescent="0.35">
      <c r="A57" s="3"/>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1"/>
        <v/>
      </c>
      <c r="AJ57" s="271" t="str">
        <f t="shared" si="11"/>
        <v/>
      </c>
      <c r="AK57" s="271" t="str">
        <f t="shared" si="11"/>
        <v/>
      </c>
      <c r="AL57" s="271" t="str">
        <f t="shared" si="11"/>
        <v/>
      </c>
      <c r="AM57" s="271" t="str">
        <f t="shared" si="11"/>
        <v/>
      </c>
      <c r="AN57" s="271" t="str">
        <f t="shared" si="11"/>
        <v/>
      </c>
      <c r="AO57" s="271" t="str">
        <f t="shared" si="11"/>
        <v/>
      </c>
      <c r="AP57" s="271" t="str">
        <f t="shared" si="11"/>
        <v/>
      </c>
      <c r="AQ57" s="271" t="str">
        <f t="shared" si="11"/>
        <v/>
      </c>
      <c r="AR57" s="272" t="str">
        <f t="shared" si="11"/>
        <v/>
      </c>
      <c r="AS57" s="261" t="str">
        <f t="shared" si="10"/>
        <v/>
      </c>
      <c r="AT57" s="7"/>
      <c r="AU57" s="154">
        <f t="shared" si="6"/>
        <v>0</v>
      </c>
      <c r="AV57" s="154" t="str">
        <f t="shared" si="7"/>
        <v/>
      </c>
      <c r="AW57" s="154">
        <f t="shared" si="8"/>
        <v>0</v>
      </c>
      <c r="AX57" s="154" t="str">
        <f t="shared" si="9"/>
        <v/>
      </c>
    </row>
    <row r="58" spans="1:50" ht="17.25" thickBot="1" x14ac:dyDescent="0.35">
      <c r="A58" s="3"/>
      <c r="B58" s="7"/>
      <c r="C58" s="472" t="s">
        <v>622</v>
      </c>
      <c r="D58" s="473"/>
      <c r="E58" s="157">
        <f>IFERROR(AVERAGE(E8:E57),0)</f>
        <v>68.545454545454547</v>
      </c>
      <c r="F58" s="157">
        <f>IFERROR(AVERAGE(F8:F57),0)</f>
        <v>74.63636363636364</v>
      </c>
      <c r="G58" s="157">
        <f>IFERROR(AVERAGE(G8:G57),0)</f>
        <v>76.272727272727266</v>
      </c>
      <c r="H58" s="157">
        <f t="shared" ref="H58:AS58" si="12">IFERROR(AVERAGE(H8:H57),0)</f>
        <v>80.727272727272734</v>
      </c>
      <c r="I58" s="157">
        <f t="shared" si="12"/>
        <v>77.818181818181813</v>
      </c>
      <c r="J58" s="157">
        <f t="shared" si="12"/>
        <v>0</v>
      </c>
      <c r="K58" s="157">
        <f t="shared" si="12"/>
        <v>0</v>
      </c>
      <c r="L58" s="157">
        <f t="shared" si="12"/>
        <v>0</v>
      </c>
      <c r="M58" s="157">
        <f t="shared" si="12"/>
        <v>0</v>
      </c>
      <c r="N58" s="158">
        <f t="shared" si="12"/>
        <v>0</v>
      </c>
      <c r="O58" s="159">
        <f t="shared" si="12"/>
        <v>0</v>
      </c>
      <c r="P58" s="157">
        <f t="shared" si="12"/>
        <v>66.909090909090907</v>
      </c>
      <c r="Q58" s="157">
        <f t="shared" si="12"/>
        <v>0</v>
      </c>
      <c r="R58" s="157">
        <f t="shared" si="12"/>
        <v>0</v>
      </c>
      <c r="S58" s="157">
        <f t="shared" si="12"/>
        <v>0</v>
      </c>
      <c r="T58" s="157">
        <f t="shared" si="12"/>
        <v>0</v>
      </c>
      <c r="U58" s="157">
        <f t="shared" si="12"/>
        <v>0</v>
      </c>
      <c r="V58" s="157">
        <f t="shared" si="12"/>
        <v>0</v>
      </c>
      <c r="W58" s="157">
        <f t="shared" si="12"/>
        <v>0</v>
      </c>
      <c r="X58" s="157">
        <f t="shared" si="12"/>
        <v>0</v>
      </c>
      <c r="Y58" s="160">
        <f t="shared" si="12"/>
        <v>60.090909090909093</v>
      </c>
      <c r="Z58" s="157">
        <f t="shared" si="12"/>
        <v>0</v>
      </c>
      <c r="AA58" s="157">
        <f t="shared" si="12"/>
        <v>0</v>
      </c>
      <c r="AB58" s="157">
        <f t="shared" si="12"/>
        <v>0</v>
      </c>
      <c r="AC58" s="157">
        <f t="shared" si="12"/>
        <v>0</v>
      </c>
      <c r="AD58" s="157">
        <f t="shared" si="12"/>
        <v>0</v>
      </c>
      <c r="AE58" s="157">
        <f t="shared" si="12"/>
        <v>0</v>
      </c>
      <c r="AF58" s="157">
        <f t="shared" si="12"/>
        <v>0</v>
      </c>
      <c r="AG58" s="157">
        <f t="shared" si="12"/>
        <v>0</v>
      </c>
      <c r="AH58" s="157">
        <f t="shared" si="12"/>
        <v>0</v>
      </c>
      <c r="AI58" s="157">
        <f t="shared" si="12"/>
        <v>64.318181818181813</v>
      </c>
      <c r="AJ58" s="157">
        <f t="shared" si="12"/>
        <v>70.772727272727266</v>
      </c>
      <c r="AK58" s="157">
        <f t="shared" si="12"/>
        <v>76.272727272727266</v>
      </c>
      <c r="AL58" s="157">
        <f t="shared" si="12"/>
        <v>80.727272727272734</v>
      </c>
      <c r="AM58" s="157">
        <f t="shared" si="12"/>
        <v>77.818181818181813</v>
      </c>
      <c r="AN58" s="157">
        <f t="shared" si="12"/>
        <v>0</v>
      </c>
      <c r="AO58" s="157">
        <f t="shared" si="12"/>
        <v>0</v>
      </c>
      <c r="AP58" s="157">
        <f t="shared" si="12"/>
        <v>0</v>
      </c>
      <c r="AQ58" s="157">
        <f t="shared" si="12"/>
        <v>0</v>
      </c>
      <c r="AR58" s="157">
        <f t="shared" si="12"/>
        <v>0</v>
      </c>
      <c r="AS58" s="157">
        <f t="shared" si="12"/>
        <v>72.142857142857153</v>
      </c>
      <c r="AT58" s="7"/>
    </row>
    <row r="59" spans="1:50" x14ac:dyDescent="0.25">
      <c r="A59" s="3"/>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0" x14ac:dyDescent="0.25">
      <c r="A60" s="3"/>
      <c r="B60" s="7"/>
      <c r="C60" s="7"/>
      <c r="D60" s="161">
        <f>HOME!E20</f>
        <v>9</v>
      </c>
      <c r="E60" s="7" t="str">
        <f>E7</f>
        <v xml:space="preserve">mengenal dan dapat menggunakan kosakata: Bangunan, Gedung, Rumah, Kediaman, Arsitek (orang yang merancang bangunan), Arsitektur (bentuk hasil rancangan bangunan). </v>
      </c>
      <c r="F60" s="7" t="str">
        <f t="shared" ref="F60:N60" si="13">F7</f>
        <v>mengidentifikasi bentuk alami/natural dan bentuk buatan manusia. memahami bahwa dirinya dapat berperan merancang, merawat dan mengembangkan lingkungannya.</v>
      </c>
      <c r="G60" s="7" t="str">
        <f t="shared" si="13"/>
        <v xml:space="preserve"> mengenal dan dapat menggunakan kosakata: Lengkung, Kurva, Bergelombang, Spiral, Garis Rangka/Outline. </v>
      </c>
      <c r="H60" s="7" t="str">
        <f t="shared" si="13"/>
        <v>mengenal dan dapat menggunakan kosakata: Tekstur, Kasar, Halus, Bergerigi, Berbulu, Licin. Siswa mampu mengenali dan menggunakan tekstur yang didapat dari lingkungan sekitar ke dalam karyanya.</v>
      </c>
      <c r="I60" s="7" t="str">
        <f t="shared" si="13"/>
        <v>mengenali bentuk dasar geometris/non geometris dan menggunakan garis untuk menggambar atau membuat kolase untuk membuat potret wajah sendiri atau orang lain.</v>
      </c>
      <c r="J60" s="7" t="str">
        <f t="shared" si="13"/>
        <v>menuangkan pengalaman, pengamatan atau hasil tiruan bentuk ke dalam karya. Dan mengenali bentuk dasar geometris/non geometris dan menggunakan garis untuk membuat karya 2 atau 3 dimensi.</v>
      </c>
      <c r="K60" s="7" t="str">
        <f t="shared" si="13"/>
        <v>mengeksplorasi proses pencampuran warna dan menemukan berbagai macam warna sebagai hasilnya.</v>
      </c>
      <c r="L60" s="7" t="str">
        <f t="shared" si="13"/>
        <v>membuat sebuah lukisan yang didominasi dengan warna terang, dan menggunakan warna gelap untuk detail bagian.</v>
      </c>
      <c r="M60" s="7" t="str">
        <f t="shared" si="13"/>
        <v>mampu membuat karya cetak dengan menggunakan pewarna basah dan bentuk natural dari dedaunan yang mereka pilih.</v>
      </c>
      <c r="N60" s="7" t="str">
        <f t="shared" si="13"/>
        <v>menerapkan pengetahuan dan keterampilan yang telah dipelajarinya untuk membuat karya berdasarkan minat atau ketersediaan bahan di sekitarnya.</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0" x14ac:dyDescent="0.25">
      <c r="A61" s="3"/>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0" ht="15" customHeight="1" x14ac:dyDescent="0.25">
      <c r="AI62" s="4">
        <v>33</v>
      </c>
      <c r="AJ62" s="4">
        <v>34</v>
      </c>
      <c r="AK62" s="4">
        <v>35</v>
      </c>
      <c r="AL62" s="4">
        <v>36</v>
      </c>
      <c r="AM62" s="4">
        <v>37</v>
      </c>
      <c r="AN62" s="4">
        <v>38</v>
      </c>
      <c r="AO62" s="4">
        <v>39</v>
      </c>
      <c r="AP62" s="4">
        <v>40</v>
      </c>
      <c r="AQ62" s="4">
        <v>41</v>
      </c>
      <c r="AR62" s="4">
        <v>42</v>
      </c>
    </row>
  </sheetData>
  <sheetProtection algorithmName="SHA-512" hashValue="2s0JXB81UlQ+h8LVtqtkm1S9u5Xf7YhR8zwzo95Esyq/x+SaPN5S3uh07HY9TW7wXknOlbmH5pZnxznxRUpZJQ==" saltValue="ewGA7zv2+VrA1igjRupjNQ==" spinCount="100000" sheet="1" formatColumns="0"/>
  <mergeCells count="9">
    <mergeCell ref="C58:D58"/>
    <mergeCell ref="C4:C7"/>
    <mergeCell ref="D4:D7"/>
    <mergeCell ref="E4:AH4"/>
    <mergeCell ref="AS4:AS7"/>
    <mergeCell ref="E5:N5"/>
    <mergeCell ref="O5:X5"/>
    <mergeCell ref="Y5:AH5"/>
    <mergeCell ref="AI5:AR5"/>
  </mergeCells>
  <conditionalFormatting sqref="E8:AH57">
    <cfRule type="expression" dxfId="10" priority="1">
      <formula>E$7=0</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BH61"/>
  <sheetViews>
    <sheetView showRowColHeaders="0" zoomScale="80" zoomScaleNormal="80" workbookViewId="0">
      <pane xSplit="4" ySplit="7" topLeftCell="E8" activePane="bottomRight" state="frozen"/>
      <selection pane="topRight" activeCell="E1" sqref="E1"/>
      <selection pane="bottomLeft" activeCell="A8" sqref="A8"/>
      <selection pane="bottomRight"/>
    </sheetView>
  </sheetViews>
  <sheetFormatPr defaultColWidth="0" defaultRowHeight="0" customHeight="1" zeroHeight="1" x14ac:dyDescent="0.25"/>
  <cols>
    <col min="1" max="1" width="30.140625" style="4" customWidth="1"/>
    <col min="2" max="2" width="1.85546875" style="4" customWidth="1"/>
    <col min="3" max="3" width="5.5703125" style="4" customWidth="1"/>
    <col min="4" max="4" width="23.28515625" style="4" customWidth="1"/>
    <col min="5" max="14" width="5.140625" style="4" customWidth="1"/>
    <col min="15" max="34" width="5.28515625" style="4" customWidth="1"/>
    <col min="35" max="44" width="5.28515625" style="4" hidden="1" customWidth="1"/>
    <col min="45" max="45" width="9" style="4" customWidth="1"/>
    <col min="46" max="54" width="5.28515625" style="4" hidden="1" customWidth="1"/>
    <col min="55" max="57" width="9.140625" style="4" hidden="1" customWidth="1"/>
    <col min="58" max="58" width="12.85546875" style="4" hidden="1" customWidth="1"/>
    <col min="59" max="16384" width="9.140625" style="4" hidden="1"/>
  </cols>
  <sheetData>
    <row r="1" spans="1:60" ht="28.5" x14ac:dyDescent="0.25">
      <c r="A1" s="1" t="str">
        <f>"       "&amp; MAPEL!D14</f>
        <v xml:space="preserve">       Seni Teater</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row>
    <row r="2" spans="1:60"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row>
    <row r="3" spans="1:60" ht="14.25" customHeight="1" thickBot="1" x14ac:dyDescent="0.3">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row>
    <row r="4" spans="1:60" ht="2.25" customHeight="1" thickBot="1" x14ac:dyDescent="0.35">
      <c r="A4" s="6"/>
      <c r="B4" s="7"/>
      <c r="C4" s="477" t="s">
        <v>580</v>
      </c>
      <c r="D4" s="480" t="s">
        <v>608</v>
      </c>
      <c r="E4" s="348" t="str">
        <f>A1</f>
        <v xml:space="preserve">       Seni Teater</v>
      </c>
      <c r="F4" s="349"/>
      <c r="G4" s="349"/>
      <c r="H4" s="349"/>
      <c r="I4" s="349"/>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c r="AJ4" s="349"/>
      <c r="AK4" s="349"/>
      <c r="AL4" s="349"/>
      <c r="AM4" s="349"/>
      <c r="AN4" s="349"/>
      <c r="AO4" s="349"/>
      <c r="AP4" s="349"/>
      <c r="AQ4" s="349"/>
      <c r="AR4" s="349"/>
      <c r="AS4" s="349"/>
      <c r="AT4" s="349"/>
      <c r="AU4" s="349"/>
      <c r="AV4" s="349"/>
      <c r="AW4" s="349"/>
      <c r="AX4" s="349"/>
      <c r="AY4" s="349"/>
      <c r="AZ4" s="349"/>
      <c r="BA4" s="349"/>
      <c r="BB4" s="350"/>
      <c r="BC4" s="341" t="s">
        <v>610</v>
      </c>
      <c r="BD4" s="7"/>
    </row>
    <row r="5" spans="1:60" ht="15.75" customHeight="1" x14ac:dyDescent="0.25">
      <c r="A5" s="6"/>
      <c r="B5" s="7"/>
      <c r="C5" s="478"/>
      <c r="D5" s="481"/>
      <c r="E5" s="475" t="s">
        <v>611</v>
      </c>
      <c r="F5" s="476"/>
      <c r="G5" s="476"/>
      <c r="H5" s="476"/>
      <c r="I5" s="476"/>
      <c r="J5" s="476"/>
      <c r="K5" s="476"/>
      <c r="L5" s="476"/>
      <c r="M5" s="476"/>
      <c r="N5" s="498"/>
      <c r="O5" s="499" t="s">
        <v>623</v>
      </c>
      <c r="P5" s="500"/>
      <c r="Q5" s="500"/>
      <c r="R5" s="500"/>
      <c r="S5" s="500"/>
      <c r="T5" s="500"/>
      <c r="U5" s="500"/>
      <c r="V5" s="500"/>
      <c r="W5" s="500"/>
      <c r="X5" s="501"/>
      <c r="Y5" s="502" t="s">
        <v>624</v>
      </c>
      <c r="Z5" s="503"/>
      <c r="AA5" s="503"/>
      <c r="AB5" s="503"/>
      <c r="AC5" s="503"/>
      <c r="AD5" s="503"/>
      <c r="AE5" s="503"/>
      <c r="AF5" s="503"/>
      <c r="AG5" s="503"/>
      <c r="AH5" s="504"/>
      <c r="AI5" s="494" t="s">
        <v>958</v>
      </c>
      <c r="AJ5" s="495"/>
      <c r="AK5" s="495"/>
      <c r="AL5" s="495"/>
      <c r="AM5" s="495"/>
      <c r="AN5" s="495"/>
      <c r="AO5" s="495"/>
      <c r="AP5" s="495"/>
      <c r="AQ5" s="495"/>
      <c r="AR5" s="496"/>
      <c r="AS5" s="484" t="s">
        <v>958</v>
      </c>
      <c r="AT5" s="7"/>
    </row>
    <row r="6" spans="1:60" ht="24" customHeight="1" x14ac:dyDescent="0.25">
      <c r="A6" s="6"/>
      <c r="B6" s="7"/>
      <c r="C6" s="478"/>
      <c r="D6" s="481"/>
      <c r="E6" s="143" t="s">
        <v>612</v>
      </c>
      <c r="F6" s="144" t="s">
        <v>613</v>
      </c>
      <c r="G6" s="144" t="s">
        <v>614</v>
      </c>
      <c r="H6" s="144" t="s">
        <v>615</v>
      </c>
      <c r="I6" s="144" t="s">
        <v>616</v>
      </c>
      <c r="J6" s="144" t="s">
        <v>617</v>
      </c>
      <c r="K6" s="144" t="s">
        <v>618</v>
      </c>
      <c r="L6" s="144" t="s">
        <v>619</v>
      </c>
      <c r="M6" s="144" t="s">
        <v>620</v>
      </c>
      <c r="N6" s="163" t="s">
        <v>621</v>
      </c>
      <c r="O6" s="342" t="str">
        <f>E6</f>
        <v>TP 1</v>
      </c>
      <c r="P6" s="343" t="str">
        <f t="shared" ref="P6:X7" si="0">F6</f>
        <v>TP 2</v>
      </c>
      <c r="Q6" s="343" t="str">
        <f t="shared" si="0"/>
        <v>TP 3</v>
      </c>
      <c r="R6" s="343" t="str">
        <f t="shared" si="0"/>
        <v>TP 4</v>
      </c>
      <c r="S6" s="343" t="str">
        <f t="shared" si="0"/>
        <v>TP 5</v>
      </c>
      <c r="T6" s="343" t="str">
        <f t="shared" si="0"/>
        <v>TP 6</v>
      </c>
      <c r="U6" s="343" t="str">
        <f t="shared" si="0"/>
        <v>TP 7</v>
      </c>
      <c r="V6" s="343" t="str">
        <f t="shared" si="0"/>
        <v>TP 8</v>
      </c>
      <c r="W6" s="343" t="str">
        <f t="shared" si="0"/>
        <v>TP 9</v>
      </c>
      <c r="X6" s="344" t="str">
        <f t="shared" si="0"/>
        <v>TP 10</v>
      </c>
      <c r="Y6" s="345" t="str">
        <f>E6</f>
        <v>TP 1</v>
      </c>
      <c r="Z6" s="346" t="str">
        <f t="shared" ref="Z6:AH7" si="1">F6</f>
        <v>TP 2</v>
      </c>
      <c r="AA6" s="346" t="str">
        <f t="shared" si="1"/>
        <v>TP 3</v>
      </c>
      <c r="AB6" s="346" t="str">
        <f t="shared" si="1"/>
        <v>TP 4</v>
      </c>
      <c r="AC6" s="346" t="str">
        <f t="shared" si="1"/>
        <v>TP 5</v>
      </c>
      <c r="AD6" s="346" t="str">
        <f t="shared" si="1"/>
        <v>TP 6</v>
      </c>
      <c r="AE6" s="346" t="str">
        <f t="shared" si="1"/>
        <v>TP 7</v>
      </c>
      <c r="AF6" s="346" t="str">
        <f t="shared" si="1"/>
        <v>TP 8</v>
      </c>
      <c r="AG6" s="346" t="str">
        <f t="shared" si="1"/>
        <v>TP 9</v>
      </c>
      <c r="AH6" s="347"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60" ht="28.5" customHeight="1" thickBot="1" x14ac:dyDescent="0.35">
      <c r="A7" s="6"/>
      <c r="B7" s="7"/>
      <c r="C7" s="479"/>
      <c r="D7" s="482"/>
      <c r="E7" s="165" t="str">
        <f>ATP!E145</f>
        <v xml:space="preserve"> memberi saran atau pendapat yang santun pada karakter yang ditiru oleh temannya.  menggabungkan properti pendukung dengan permainan pantomim.</v>
      </c>
      <c r="F7" s="166" t="str">
        <f>ATP!$E$146</f>
        <v>meniru dan menggunakan properti dan kostum sesuai peran, mampu memerankan tokoh sesuai cerita dalam pertunjukan di kelas.</v>
      </c>
      <c r="G7" s="166">
        <f>ATP!$E$147</f>
        <v>0</v>
      </c>
      <c r="H7" s="166">
        <f>ATP!$E$148</f>
        <v>0</v>
      </c>
      <c r="I7" s="166">
        <f>ATP!$E$149</f>
        <v>0</v>
      </c>
      <c r="J7" s="166">
        <f>ATP!$E$150</f>
        <v>0</v>
      </c>
      <c r="K7" s="166">
        <f>ATP!$E$151</f>
        <v>0</v>
      </c>
      <c r="L7" s="166">
        <f>ATP!$E$152</f>
        <v>0</v>
      </c>
      <c r="M7" s="166">
        <f>ATP!$E$153</f>
        <v>0</v>
      </c>
      <c r="N7" s="166">
        <f>ATP!$E$154</f>
        <v>0</v>
      </c>
      <c r="O7" s="208" t="str">
        <f>E7</f>
        <v xml:space="preserve"> memberi saran atau pendapat yang santun pada karakter yang ditiru oleh temannya.  menggabungkan properti pendukung dengan permainan pantomim.</v>
      </c>
      <c r="P7" s="209" t="str">
        <f t="shared" si="0"/>
        <v>meniru dan menggunakan properti dan kostum sesuai peran, mampu memerankan tokoh sesuai cerita dalam pertunjukan di kelas.</v>
      </c>
      <c r="Q7" s="209">
        <f t="shared" si="0"/>
        <v>0</v>
      </c>
      <c r="R7" s="209">
        <f t="shared" si="0"/>
        <v>0</v>
      </c>
      <c r="S7" s="209">
        <f t="shared" si="0"/>
        <v>0</v>
      </c>
      <c r="T7" s="209">
        <f t="shared" si="0"/>
        <v>0</v>
      </c>
      <c r="U7" s="209">
        <f t="shared" si="0"/>
        <v>0</v>
      </c>
      <c r="V7" s="209">
        <f t="shared" si="0"/>
        <v>0</v>
      </c>
      <c r="W7" s="209">
        <f t="shared" si="0"/>
        <v>0</v>
      </c>
      <c r="X7" s="210">
        <f t="shared" si="0"/>
        <v>0</v>
      </c>
      <c r="Y7" s="213" t="str">
        <f>E7</f>
        <v xml:space="preserve"> memberi saran atau pendapat yang santun pada karakter yang ditiru oleh temannya.  menggabungkan properti pendukung dengan permainan pantomim.</v>
      </c>
      <c r="Z7" s="214" t="str">
        <f t="shared" si="1"/>
        <v>meniru dan menggunakan properti dan kostum sesuai peran, mampu memerankan tokoh sesuai cerita dalam pertunjukan di kelas.</v>
      </c>
      <c r="AA7" s="214">
        <f t="shared" si="1"/>
        <v>0</v>
      </c>
      <c r="AB7" s="214">
        <f t="shared" si="1"/>
        <v>0</v>
      </c>
      <c r="AC7" s="214">
        <f t="shared" si="1"/>
        <v>0</v>
      </c>
      <c r="AD7" s="214">
        <f t="shared" si="1"/>
        <v>0</v>
      </c>
      <c r="AE7" s="214">
        <f t="shared" si="1"/>
        <v>0</v>
      </c>
      <c r="AF7" s="214">
        <f t="shared" si="1"/>
        <v>0</v>
      </c>
      <c r="AG7" s="214">
        <f t="shared" si="1"/>
        <v>0</v>
      </c>
      <c r="AH7" s="215">
        <f t="shared" si="1"/>
        <v>0</v>
      </c>
      <c r="AI7" s="262" t="str">
        <f>E7</f>
        <v xml:space="preserve"> memberi saran atau pendapat yang santun pada karakter yang ditiru oleh temannya.  menggabungkan properti pendukung dengan permainan pantomim.</v>
      </c>
      <c r="AJ7" s="263" t="str">
        <f>F7</f>
        <v>meniru dan menggunakan properti dan kostum sesuai peran, mampu memerankan tokoh sesuai cerita dalam pertunjukan di kelas.</v>
      </c>
      <c r="AK7" s="263">
        <f t="shared" ref="AK7:AR7" si="3">G7</f>
        <v>0</v>
      </c>
      <c r="AL7" s="263">
        <f t="shared" si="3"/>
        <v>0</v>
      </c>
      <c r="AM7" s="263">
        <f t="shared" si="3"/>
        <v>0</v>
      </c>
      <c r="AN7" s="263">
        <f t="shared" si="3"/>
        <v>0</v>
      </c>
      <c r="AO7" s="263">
        <f t="shared" si="3"/>
        <v>0</v>
      </c>
      <c r="AP7" s="263">
        <f t="shared" si="3"/>
        <v>0</v>
      </c>
      <c r="AQ7" s="263">
        <f t="shared" si="3"/>
        <v>0</v>
      </c>
      <c r="AR7" s="263">
        <f t="shared" si="3"/>
        <v>0</v>
      </c>
      <c r="AS7" s="485"/>
      <c r="AT7" s="7"/>
      <c r="AU7" s="149" t="s">
        <v>625</v>
      </c>
      <c r="AV7" s="149" t="s">
        <v>626</v>
      </c>
      <c r="AW7" s="150" t="s">
        <v>627</v>
      </c>
      <c r="AX7" s="150" t="s">
        <v>626</v>
      </c>
      <c r="BF7" s="149"/>
      <c r="BG7" s="150"/>
      <c r="BH7" s="150"/>
    </row>
    <row r="8" spans="1:60" ht="16.5" x14ac:dyDescent="0.3">
      <c r="A8" s="6"/>
      <c r="B8" s="7"/>
      <c r="C8" s="151">
        <v>1</v>
      </c>
      <c r="D8" s="152" t="str">
        <f>IF(SISWA!G8="","",SISWA!G8)</f>
        <v>ASKA</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64" t="str">
        <f>IFERROR(AVERAGE(E8,O8,Y8),"")</f>
        <v/>
      </c>
      <c r="AJ8" s="265" t="str">
        <f t="shared" ref="AJ8:AR23" si="4">IFERROR(AVERAGE(F8,P8,Z8),"")</f>
        <v/>
      </c>
      <c r="AK8" s="265" t="str">
        <f t="shared" si="4"/>
        <v/>
      </c>
      <c r="AL8" s="265" t="str">
        <f t="shared" si="4"/>
        <v/>
      </c>
      <c r="AM8" s="265" t="str">
        <f t="shared" si="4"/>
        <v/>
      </c>
      <c r="AN8" s="265" t="str">
        <f t="shared" si="4"/>
        <v/>
      </c>
      <c r="AO8" s="265" t="str">
        <f t="shared" si="4"/>
        <v/>
      </c>
      <c r="AP8" s="265" t="str">
        <f t="shared" si="4"/>
        <v/>
      </c>
      <c r="AQ8" s="265" t="str">
        <f t="shared" si="4"/>
        <v/>
      </c>
      <c r="AR8" s="266" t="str">
        <f t="shared" si="4"/>
        <v/>
      </c>
      <c r="AS8" s="260" t="str">
        <f>IFERROR(AVERAGE(E8:AH8),"")</f>
        <v/>
      </c>
      <c r="AT8" s="7">
        <f>COUNTA(E8:E56)</f>
        <v>0</v>
      </c>
      <c r="AU8" s="154">
        <f>MAX(AI8:AR8)</f>
        <v>0</v>
      </c>
      <c r="AV8" s="154" t="str">
        <f>IFERROR(D8&amp;" sangat menguasai dalam "&amp;(INDEX($AI$7:$AR$7,MATCH(AU8,AI8:AR8,0))),"")</f>
        <v/>
      </c>
      <c r="AW8" s="154">
        <f>MIN(AI8:AR8)</f>
        <v>0</v>
      </c>
      <c r="AX8" s="154" t="str">
        <f>IFERROR(D8&amp;" perlu bimbingan dalam "&amp;(INDEX($AI$7:$AR$7,MATCH(AW8,AI8:AR8,0))),"")</f>
        <v/>
      </c>
      <c r="BF8" s="154"/>
      <c r="BG8" s="154"/>
      <c r="BH8" s="154"/>
    </row>
    <row r="9" spans="1:60" ht="16.5" x14ac:dyDescent="0.3">
      <c r="A9" s="6"/>
      <c r="B9" s="7"/>
      <c r="C9" s="155">
        <v>2</v>
      </c>
      <c r="D9" s="152" t="str">
        <f>IF(SISWA!G9="","",SISWA!G9)</f>
        <v>BIHAN</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267" t="str">
        <f t="shared" ref="AI9:AR47" si="5">IFERROR(AVERAGE(E9,O9,Y9),"")</f>
        <v/>
      </c>
      <c r="AJ9" s="268" t="str">
        <f t="shared" si="4"/>
        <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t="str">
        <f>IFERROR(AVERAGE(E9:AH9),"")</f>
        <v/>
      </c>
      <c r="AT9" s="7"/>
      <c r="AU9" s="154">
        <f t="shared" ref="AU9:AU57" si="6">MAX(AI9:AR9)</f>
        <v>0</v>
      </c>
      <c r="AV9" s="154" t="str">
        <f t="shared" ref="AV9:AV57" si="7">IFERROR(D9&amp;" sangat menguasai dalam "&amp;(INDEX($AI$7:$AR$7,MATCH(AU9,AI9:AR9,0))),"")</f>
        <v/>
      </c>
      <c r="AW9" s="154">
        <f t="shared" ref="AW9:AW57" si="8">MIN(AI9:AR9)</f>
        <v>0</v>
      </c>
      <c r="AX9" s="154" t="str">
        <f t="shared" ref="AX9:AX57" si="9">IFERROR(D9&amp;" perlu bimbingan dalam "&amp;(INDEX($AI$7:$AR$7,MATCH(AW9,AI9:AR9,0))),"")</f>
        <v/>
      </c>
      <c r="BF9" s="154"/>
      <c r="BG9" s="154"/>
      <c r="BH9" s="154"/>
    </row>
    <row r="10" spans="1:60" ht="16.5" x14ac:dyDescent="0.3">
      <c r="A10" s="6"/>
      <c r="B10" s="7"/>
      <c r="C10" s="155">
        <v>3</v>
      </c>
      <c r="D10" s="152" t="str">
        <f>IF(SISWA!G10="","",SISWA!G10)</f>
        <v>DARMA</v>
      </c>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267" t="str">
        <f t="shared" si="5"/>
        <v/>
      </c>
      <c r="AJ10" s="268" t="str">
        <f t="shared" si="4"/>
        <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261" t="str">
        <f t="shared" ref="AS10:AS57" si="10">IFERROR(AVERAGE(E10:AH10),"")</f>
        <v/>
      </c>
      <c r="AT10" s="7"/>
      <c r="AU10" s="154">
        <f t="shared" si="6"/>
        <v>0</v>
      </c>
      <c r="AV10" s="154" t="str">
        <f t="shared" si="7"/>
        <v/>
      </c>
      <c r="AW10" s="154">
        <f t="shared" si="8"/>
        <v>0</v>
      </c>
      <c r="AX10" s="154" t="str">
        <f t="shared" si="9"/>
        <v/>
      </c>
      <c r="BF10" s="154"/>
      <c r="BG10" s="154"/>
      <c r="BH10" s="154"/>
    </row>
    <row r="11" spans="1:60" ht="16.5" x14ac:dyDescent="0.3">
      <c r="A11" s="6"/>
      <c r="B11" s="7"/>
      <c r="C11" s="155">
        <v>4</v>
      </c>
      <c r="D11" s="152" t="str">
        <f>IF(SISWA!G11="","",SISWA!G11)</f>
        <v>AQILA</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267" t="str">
        <f t="shared" si="5"/>
        <v/>
      </c>
      <c r="AJ11" s="268" t="str">
        <f t="shared" si="4"/>
        <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t="str">
        <f t="shared" si="10"/>
        <v/>
      </c>
      <c r="AT11" s="7"/>
      <c r="AU11" s="154">
        <f t="shared" si="6"/>
        <v>0</v>
      </c>
      <c r="AV11" s="154" t="str">
        <f t="shared" si="7"/>
        <v/>
      </c>
      <c r="AW11" s="154">
        <f t="shared" si="8"/>
        <v>0</v>
      </c>
      <c r="AX11" s="154" t="str">
        <f t="shared" si="9"/>
        <v/>
      </c>
      <c r="BF11" s="154"/>
      <c r="BG11" s="154"/>
      <c r="BH11" s="154"/>
    </row>
    <row r="12" spans="1:60" ht="16.5" x14ac:dyDescent="0.3">
      <c r="A12" s="6"/>
      <c r="B12" s="7"/>
      <c r="C12" s="155">
        <v>5</v>
      </c>
      <c r="D12" s="152" t="str">
        <f>IF(SISWA!G12="","",SISWA!G12)</f>
        <v>YUSUF</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267" t="str">
        <f t="shared" si="5"/>
        <v/>
      </c>
      <c r="AJ12" s="268" t="str">
        <f t="shared" si="4"/>
        <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t="str">
        <f t="shared" si="10"/>
        <v/>
      </c>
      <c r="AT12" s="7"/>
      <c r="AU12" s="154">
        <f t="shared" si="6"/>
        <v>0</v>
      </c>
      <c r="AV12" s="154" t="str">
        <f t="shared" si="7"/>
        <v/>
      </c>
      <c r="AW12" s="154">
        <f t="shared" si="8"/>
        <v>0</v>
      </c>
      <c r="AX12" s="154" t="str">
        <f t="shared" si="9"/>
        <v/>
      </c>
      <c r="BF12" s="154"/>
      <c r="BG12" s="154"/>
      <c r="BH12" s="154"/>
    </row>
    <row r="13" spans="1:60" ht="16.5" x14ac:dyDescent="0.3">
      <c r="A13" s="6"/>
      <c r="B13" s="7"/>
      <c r="C13" s="155">
        <v>6</v>
      </c>
      <c r="D13" s="152" t="str">
        <f>IF(SISWA!G13="","",SISWA!G13)</f>
        <v>FADHIL</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267" t="str">
        <f t="shared" si="5"/>
        <v/>
      </c>
      <c r="AJ13" s="268" t="str">
        <f t="shared" si="4"/>
        <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t="str">
        <f t="shared" si="10"/>
        <v/>
      </c>
      <c r="AT13" s="7"/>
      <c r="AU13" s="154">
        <f t="shared" si="6"/>
        <v>0</v>
      </c>
      <c r="AV13" s="154" t="str">
        <f t="shared" si="7"/>
        <v/>
      </c>
      <c r="AW13" s="154">
        <f t="shared" si="8"/>
        <v>0</v>
      </c>
      <c r="AX13" s="154" t="str">
        <f t="shared" si="9"/>
        <v/>
      </c>
      <c r="BF13" s="154"/>
      <c r="BG13" s="154"/>
      <c r="BH13" s="154"/>
    </row>
    <row r="14" spans="1:60" ht="16.5" x14ac:dyDescent="0.3">
      <c r="A14" s="6"/>
      <c r="B14" s="7"/>
      <c r="C14" s="155">
        <v>7</v>
      </c>
      <c r="D14" s="152" t="str">
        <f>IF(SISWA!G14="","",SISWA!G14)</f>
        <v>SAFA</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267" t="str">
        <f t="shared" si="5"/>
        <v/>
      </c>
      <c r="AJ14" s="268" t="str">
        <f t="shared" si="4"/>
        <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t="str">
        <f t="shared" si="10"/>
        <v/>
      </c>
      <c r="AT14" s="7"/>
      <c r="AU14" s="154">
        <f t="shared" si="6"/>
        <v>0</v>
      </c>
      <c r="AV14" s="154" t="str">
        <f t="shared" si="7"/>
        <v/>
      </c>
      <c r="AW14" s="154">
        <f t="shared" si="8"/>
        <v>0</v>
      </c>
      <c r="AX14" s="154" t="str">
        <f t="shared" si="9"/>
        <v/>
      </c>
      <c r="BF14" s="154"/>
      <c r="BG14" s="154"/>
      <c r="BH14" s="154"/>
    </row>
    <row r="15" spans="1:60" ht="16.5" x14ac:dyDescent="0.3">
      <c r="A15" s="6"/>
      <c r="B15" s="7"/>
      <c r="C15" s="155">
        <v>8</v>
      </c>
      <c r="D15" s="152" t="str">
        <f>IF(SISWA!G15="","",SISWA!G15)</f>
        <v>SALMA</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267" t="str">
        <f t="shared" si="5"/>
        <v/>
      </c>
      <c r="AJ15" s="268" t="str">
        <f t="shared" si="4"/>
        <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t="str">
        <f t="shared" si="10"/>
        <v/>
      </c>
      <c r="AT15" s="7"/>
      <c r="AU15" s="154">
        <f t="shared" si="6"/>
        <v>0</v>
      </c>
      <c r="AV15" s="154" t="str">
        <f t="shared" si="7"/>
        <v/>
      </c>
      <c r="AW15" s="154">
        <f t="shared" si="8"/>
        <v>0</v>
      </c>
      <c r="AX15" s="154" t="str">
        <f t="shared" si="9"/>
        <v/>
      </c>
      <c r="BF15" s="154"/>
      <c r="BG15" s="154"/>
      <c r="BH15" s="154"/>
    </row>
    <row r="16" spans="1:60" ht="16.5" x14ac:dyDescent="0.3">
      <c r="A16" s="6"/>
      <c r="B16" s="7"/>
      <c r="C16" s="155">
        <v>9</v>
      </c>
      <c r="D16" s="152" t="str">
        <f>IF(SISWA!G16="","",SISWA!G16)</f>
        <v>SALSA</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267" t="str">
        <f t="shared" si="5"/>
        <v/>
      </c>
      <c r="AJ16" s="268" t="str">
        <f t="shared" si="4"/>
        <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t="str">
        <f t="shared" si="10"/>
        <v/>
      </c>
      <c r="AT16" s="7"/>
      <c r="AU16" s="154">
        <f t="shared" si="6"/>
        <v>0</v>
      </c>
      <c r="AV16" s="154" t="str">
        <f t="shared" si="7"/>
        <v/>
      </c>
      <c r="AW16" s="154">
        <f t="shared" si="8"/>
        <v>0</v>
      </c>
      <c r="AX16" s="154" t="str">
        <f t="shared" si="9"/>
        <v/>
      </c>
      <c r="BF16" s="154"/>
      <c r="BG16" s="154"/>
      <c r="BH16" s="154"/>
    </row>
    <row r="17" spans="1:60" ht="16.5" x14ac:dyDescent="0.3">
      <c r="A17" s="6"/>
      <c r="B17" s="7"/>
      <c r="C17" s="155">
        <v>10</v>
      </c>
      <c r="D17" s="152" t="str">
        <f>IF(SISWA!G17="","",SISWA!G17)</f>
        <v>SALWA</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267" t="str">
        <f t="shared" si="5"/>
        <v/>
      </c>
      <c r="AJ17" s="268" t="str">
        <f t="shared" si="4"/>
        <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t="str">
        <f t="shared" si="10"/>
        <v/>
      </c>
      <c r="AT17" s="7"/>
      <c r="AU17" s="154">
        <f t="shared" si="6"/>
        <v>0</v>
      </c>
      <c r="AV17" s="154" t="str">
        <f t="shared" si="7"/>
        <v/>
      </c>
      <c r="AW17" s="154">
        <f t="shared" si="8"/>
        <v>0</v>
      </c>
      <c r="AX17" s="154" t="str">
        <f t="shared" si="9"/>
        <v/>
      </c>
      <c r="BF17" s="154"/>
      <c r="BG17" s="154"/>
      <c r="BH17" s="154"/>
    </row>
    <row r="18" spans="1:60" ht="16.5" x14ac:dyDescent="0.3">
      <c r="A18" s="6"/>
      <c r="B18" s="7"/>
      <c r="C18" s="155">
        <v>11</v>
      </c>
      <c r="D18" s="152" t="str">
        <f>IF(SISWA!G18="","",SISWA!G18)</f>
        <v>WIJAYA</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267" t="str">
        <f t="shared" si="5"/>
        <v/>
      </c>
      <c r="AJ18" s="268" t="str">
        <f t="shared" si="4"/>
        <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t="str">
        <f t="shared" si="10"/>
        <v/>
      </c>
      <c r="AT18" s="7"/>
      <c r="AU18" s="154">
        <f t="shared" si="6"/>
        <v>0</v>
      </c>
      <c r="AV18" s="154" t="str">
        <f t="shared" si="7"/>
        <v/>
      </c>
      <c r="AW18" s="154">
        <f t="shared" si="8"/>
        <v>0</v>
      </c>
      <c r="AX18" s="154" t="str">
        <f t="shared" si="9"/>
        <v/>
      </c>
      <c r="BF18" s="154"/>
      <c r="BG18" s="154"/>
      <c r="BH18" s="154"/>
    </row>
    <row r="19" spans="1:60" ht="16.5" x14ac:dyDescent="0.3">
      <c r="A19" s="6"/>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0"/>
        <v/>
      </c>
      <c r="AT19" s="7"/>
      <c r="AU19" s="154">
        <f t="shared" si="6"/>
        <v>0</v>
      </c>
      <c r="AV19" s="154" t="str">
        <f t="shared" si="7"/>
        <v/>
      </c>
      <c r="AW19" s="154">
        <f t="shared" si="8"/>
        <v>0</v>
      </c>
      <c r="AX19" s="154" t="str">
        <f t="shared" si="9"/>
        <v/>
      </c>
      <c r="BF19" s="154"/>
      <c r="BG19" s="154"/>
      <c r="BH19" s="154"/>
    </row>
    <row r="20" spans="1:60" ht="16.5" x14ac:dyDescent="0.3">
      <c r="A20" s="6"/>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0"/>
        <v/>
      </c>
      <c r="AT20" s="7"/>
      <c r="AU20" s="154">
        <f t="shared" si="6"/>
        <v>0</v>
      </c>
      <c r="AV20" s="154" t="str">
        <f t="shared" si="7"/>
        <v/>
      </c>
      <c r="AW20" s="154">
        <f t="shared" si="8"/>
        <v>0</v>
      </c>
      <c r="AX20" s="154" t="str">
        <f t="shared" si="9"/>
        <v/>
      </c>
      <c r="BF20" s="154"/>
      <c r="BG20" s="154"/>
      <c r="BH20" s="154"/>
    </row>
    <row r="21" spans="1:60" ht="16.5" x14ac:dyDescent="0.3">
      <c r="A21" s="6"/>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0"/>
        <v/>
      </c>
      <c r="AT21" s="7"/>
      <c r="AU21" s="154">
        <f t="shared" si="6"/>
        <v>0</v>
      </c>
      <c r="AV21" s="154" t="str">
        <f t="shared" si="7"/>
        <v/>
      </c>
      <c r="AW21" s="154">
        <f t="shared" si="8"/>
        <v>0</v>
      </c>
      <c r="AX21" s="154" t="str">
        <f t="shared" si="9"/>
        <v/>
      </c>
      <c r="BF21" s="154"/>
      <c r="BG21" s="154"/>
      <c r="BH21" s="154"/>
    </row>
    <row r="22" spans="1:60" ht="16.5" x14ac:dyDescent="0.3">
      <c r="A22" s="6"/>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0"/>
        <v/>
      </c>
      <c r="AT22" s="7"/>
      <c r="AU22" s="154">
        <f t="shared" si="6"/>
        <v>0</v>
      </c>
      <c r="AV22" s="154" t="str">
        <f t="shared" si="7"/>
        <v/>
      </c>
      <c r="AW22" s="154">
        <f t="shared" si="8"/>
        <v>0</v>
      </c>
      <c r="AX22" s="154" t="str">
        <f t="shared" si="9"/>
        <v/>
      </c>
      <c r="BF22" s="154"/>
      <c r="BG22" s="154"/>
      <c r="BH22" s="154"/>
    </row>
    <row r="23" spans="1:60" ht="16.5" x14ac:dyDescent="0.3">
      <c r="A23" s="6"/>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0"/>
        <v/>
      </c>
      <c r="AT23" s="7"/>
      <c r="AU23" s="154">
        <f t="shared" si="6"/>
        <v>0</v>
      </c>
      <c r="AV23" s="154" t="str">
        <f t="shared" si="7"/>
        <v/>
      </c>
      <c r="AW23" s="154">
        <f t="shared" si="8"/>
        <v>0</v>
      </c>
      <c r="AX23" s="154" t="str">
        <f t="shared" si="9"/>
        <v/>
      </c>
      <c r="BF23" s="154"/>
      <c r="BG23" s="154"/>
      <c r="BH23" s="154"/>
    </row>
    <row r="24" spans="1:60" ht="16.5" x14ac:dyDescent="0.3">
      <c r="A24" s="6"/>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0"/>
        <v/>
      </c>
      <c r="AT24" s="7"/>
      <c r="AU24" s="154">
        <f t="shared" si="6"/>
        <v>0</v>
      </c>
      <c r="AV24" s="154" t="str">
        <f t="shared" si="7"/>
        <v/>
      </c>
      <c r="AW24" s="154">
        <f t="shared" si="8"/>
        <v>0</v>
      </c>
      <c r="AX24" s="154" t="str">
        <f t="shared" si="9"/>
        <v/>
      </c>
      <c r="BF24" s="154"/>
      <c r="BG24" s="154"/>
      <c r="BH24" s="154"/>
    </row>
    <row r="25" spans="1:60" ht="16.5" x14ac:dyDescent="0.3">
      <c r="A25" s="6"/>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0"/>
        <v/>
      </c>
      <c r="AT25" s="7"/>
      <c r="AU25" s="154">
        <f t="shared" si="6"/>
        <v>0</v>
      </c>
      <c r="AV25" s="154" t="str">
        <f t="shared" si="7"/>
        <v/>
      </c>
      <c r="AW25" s="154">
        <f t="shared" si="8"/>
        <v>0</v>
      </c>
      <c r="AX25" s="154" t="str">
        <f t="shared" si="9"/>
        <v/>
      </c>
      <c r="BF25" s="154"/>
      <c r="BG25" s="154"/>
      <c r="BH25" s="154"/>
    </row>
    <row r="26" spans="1:60" ht="16.5" x14ac:dyDescent="0.3">
      <c r="A26" s="6"/>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0"/>
        <v/>
      </c>
      <c r="AT26" s="7"/>
      <c r="AU26" s="154">
        <f t="shared" si="6"/>
        <v>0</v>
      </c>
      <c r="AV26" s="154" t="str">
        <f t="shared" si="7"/>
        <v/>
      </c>
      <c r="AW26" s="154">
        <f t="shared" si="8"/>
        <v>0</v>
      </c>
      <c r="AX26" s="154" t="str">
        <f t="shared" si="9"/>
        <v/>
      </c>
      <c r="BF26" s="154"/>
      <c r="BG26" s="154"/>
      <c r="BH26" s="154"/>
    </row>
    <row r="27" spans="1:60" ht="16.5" x14ac:dyDescent="0.3">
      <c r="A27" s="6"/>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0"/>
        <v/>
      </c>
      <c r="AT27" s="7"/>
      <c r="AU27" s="154">
        <f t="shared" si="6"/>
        <v>0</v>
      </c>
      <c r="AV27" s="154" t="str">
        <f t="shared" si="7"/>
        <v/>
      </c>
      <c r="AW27" s="154">
        <f t="shared" si="8"/>
        <v>0</v>
      </c>
      <c r="AX27" s="154" t="str">
        <f t="shared" si="9"/>
        <v/>
      </c>
      <c r="BF27" s="154"/>
      <c r="BG27" s="154"/>
      <c r="BH27" s="154"/>
    </row>
    <row r="28" spans="1:60" ht="16.5" x14ac:dyDescent="0.3">
      <c r="A28" s="6"/>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0"/>
        <v/>
      </c>
      <c r="AT28" s="7"/>
      <c r="AU28" s="154">
        <f t="shared" si="6"/>
        <v>0</v>
      </c>
      <c r="AV28" s="154" t="str">
        <f t="shared" si="7"/>
        <v/>
      </c>
      <c r="AW28" s="154">
        <f t="shared" si="8"/>
        <v>0</v>
      </c>
      <c r="AX28" s="154" t="str">
        <f t="shared" si="9"/>
        <v/>
      </c>
      <c r="BF28" s="154"/>
      <c r="BG28" s="154"/>
      <c r="BH28" s="154"/>
    </row>
    <row r="29" spans="1:60" ht="16.5" x14ac:dyDescent="0.3">
      <c r="A29" s="6"/>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0"/>
        <v/>
      </c>
      <c r="AT29" s="7"/>
      <c r="AU29" s="154">
        <f t="shared" si="6"/>
        <v>0</v>
      </c>
      <c r="AV29" s="154" t="str">
        <f t="shared" si="7"/>
        <v/>
      </c>
      <c r="AW29" s="154">
        <f t="shared" si="8"/>
        <v>0</v>
      </c>
      <c r="AX29" s="154" t="str">
        <f t="shared" si="9"/>
        <v/>
      </c>
      <c r="BF29" s="154"/>
      <c r="BG29" s="154"/>
      <c r="BH29" s="154"/>
    </row>
    <row r="30" spans="1:60" ht="16.5" x14ac:dyDescent="0.3">
      <c r="A30" s="6"/>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0"/>
        <v/>
      </c>
      <c r="AT30" s="7"/>
      <c r="AU30" s="154">
        <f t="shared" si="6"/>
        <v>0</v>
      </c>
      <c r="AV30" s="154" t="str">
        <f t="shared" si="7"/>
        <v/>
      </c>
      <c r="AW30" s="154">
        <f t="shared" si="8"/>
        <v>0</v>
      </c>
      <c r="AX30" s="154" t="str">
        <f t="shared" si="9"/>
        <v/>
      </c>
      <c r="BF30" s="154"/>
      <c r="BG30" s="154"/>
      <c r="BH30" s="154"/>
    </row>
    <row r="31" spans="1:60" ht="16.5" x14ac:dyDescent="0.3">
      <c r="A31" s="6"/>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0"/>
        <v/>
      </c>
      <c r="AT31" s="7"/>
      <c r="AU31" s="154">
        <f t="shared" si="6"/>
        <v>0</v>
      </c>
      <c r="AV31" s="154" t="str">
        <f t="shared" si="7"/>
        <v/>
      </c>
      <c r="AW31" s="154">
        <f t="shared" si="8"/>
        <v>0</v>
      </c>
      <c r="AX31" s="154" t="str">
        <f t="shared" si="9"/>
        <v/>
      </c>
      <c r="BF31" s="154"/>
      <c r="BG31" s="154"/>
      <c r="BH31" s="154"/>
    </row>
    <row r="32" spans="1:60" ht="16.5" x14ac:dyDescent="0.3">
      <c r="A32" s="6"/>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0"/>
        <v/>
      </c>
      <c r="AT32" s="7"/>
      <c r="AU32" s="154">
        <f t="shared" si="6"/>
        <v>0</v>
      </c>
      <c r="AV32" s="154" t="str">
        <f t="shared" si="7"/>
        <v/>
      </c>
      <c r="AW32" s="154">
        <f t="shared" si="8"/>
        <v>0</v>
      </c>
      <c r="AX32" s="154" t="str">
        <f t="shared" si="9"/>
        <v/>
      </c>
      <c r="BF32" s="154"/>
      <c r="BG32" s="154"/>
      <c r="BH32" s="154"/>
    </row>
    <row r="33" spans="1:60" ht="16.5" x14ac:dyDescent="0.3">
      <c r="A33" s="6"/>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0"/>
        <v/>
      </c>
      <c r="AT33" s="7"/>
      <c r="AU33" s="154">
        <f t="shared" si="6"/>
        <v>0</v>
      </c>
      <c r="AV33" s="154" t="str">
        <f t="shared" si="7"/>
        <v/>
      </c>
      <c r="AW33" s="154">
        <f t="shared" si="8"/>
        <v>0</v>
      </c>
      <c r="AX33" s="154" t="str">
        <f t="shared" si="9"/>
        <v/>
      </c>
      <c r="BF33" s="154"/>
      <c r="BG33" s="154"/>
      <c r="BH33" s="154"/>
    </row>
    <row r="34" spans="1:60" ht="16.5" x14ac:dyDescent="0.3">
      <c r="A34" s="6"/>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0"/>
        <v/>
      </c>
      <c r="AT34" s="7"/>
      <c r="AU34" s="154">
        <f t="shared" si="6"/>
        <v>0</v>
      </c>
      <c r="AV34" s="154" t="str">
        <f t="shared" si="7"/>
        <v/>
      </c>
      <c r="AW34" s="154">
        <f t="shared" si="8"/>
        <v>0</v>
      </c>
      <c r="AX34" s="154" t="str">
        <f t="shared" si="9"/>
        <v/>
      </c>
      <c r="BF34" s="154"/>
      <c r="BG34" s="154"/>
      <c r="BH34" s="154"/>
    </row>
    <row r="35" spans="1:60" ht="16.5" x14ac:dyDescent="0.3">
      <c r="A35" s="6"/>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0"/>
        <v/>
      </c>
      <c r="AT35" s="7"/>
      <c r="AU35" s="154">
        <f t="shared" si="6"/>
        <v>0</v>
      </c>
      <c r="AV35" s="154" t="str">
        <f t="shared" si="7"/>
        <v/>
      </c>
      <c r="AW35" s="154">
        <f t="shared" si="8"/>
        <v>0</v>
      </c>
      <c r="AX35" s="154" t="str">
        <f t="shared" si="9"/>
        <v/>
      </c>
      <c r="BF35" s="154"/>
      <c r="BG35" s="154"/>
      <c r="BH35" s="154"/>
    </row>
    <row r="36" spans="1:60" ht="16.5" x14ac:dyDescent="0.3">
      <c r="A36" s="6"/>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0"/>
        <v/>
      </c>
      <c r="AT36" s="7"/>
      <c r="AU36" s="154">
        <f t="shared" si="6"/>
        <v>0</v>
      </c>
      <c r="AV36" s="154" t="str">
        <f t="shared" si="7"/>
        <v/>
      </c>
      <c r="AW36" s="154">
        <f t="shared" si="8"/>
        <v>0</v>
      </c>
      <c r="AX36" s="154" t="str">
        <f t="shared" si="9"/>
        <v/>
      </c>
      <c r="BF36" s="154"/>
      <c r="BG36" s="154"/>
      <c r="BH36" s="154"/>
    </row>
    <row r="37" spans="1:60" ht="16.5" x14ac:dyDescent="0.3">
      <c r="A37" s="6"/>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0"/>
        <v/>
      </c>
      <c r="AT37" s="7"/>
      <c r="AU37" s="154">
        <f t="shared" si="6"/>
        <v>0</v>
      </c>
      <c r="AV37" s="154" t="str">
        <f t="shared" si="7"/>
        <v/>
      </c>
      <c r="AW37" s="154">
        <f t="shared" si="8"/>
        <v>0</v>
      </c>
      <c r="AX37" s="154" t="str">
        <f t="shared" si="9"/>
        <v/>
      </c>
      <c r="BF37" s="154"/>
      <c r="BG37" s="154"/>
      <c r="BH37" s="154"/>
    </row>
    <row r="38" spans="1:60" ht="16.5" x14ac:dyDescent="0.3">
      <c r="A38" s="6"/>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0"/>
        <v/>
      </c>
      <c r="AT38" s="7"/>
      <c r="AU38" s="154">
        <f t="shared" si="6"/>
        <v>0</v>
      </c>
      <c r="AV38" s="154" t="str">
        <f t="shared" si="7"/>
        <v/>
      </c>
      <c r="AW38" s="154">
        <f t="shared" si="8"/>
        <v>0</v>
      </c>
      <c r="AX38" s="154" t="str">
        <f t="shared" si="9"/>
        <v/>
      </c>
      <c r="BF38" s="154"/>
      <c r="BG38" s="154"/>
      <c r="BH38" s="154"/>
    </row>
    <row r="39" spans="1:60" ht="16.5" x14ac:dyDescent="0.3">
      <c r="A39" s="6"/>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0"/>
        <v/>
      </c>
      <c r="AT39" s="7"/>
      <c r="AU39" s="154">
        <f t="shared" si="6"/>
        <v>0</v>
      </c>
      <c r="AV39" s="154" t="str">
        <f t="shared" si="7"/>
        <v/>
      </c>
      <c r="AW39" s="154">
        <f t="shared" si="8"/>
        <v>0</v>
      </c>
      <c r="AX39" s="154" t="str">
        <f t="shared" si="9"/>
        <v/>
      </c>
      <c r="BF39" s="154"/>
      <c r="BG39" s="154"/>
      <c r="BH39" s="154"/>
    </row>
    <row r="40" spans="1:60" ht="16.5" x14ac:dyDescent="0.3">
      <c r="A40" s="6"/>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0"/>
        <v/>
      </c>
      <c r="AT40" s="7"/>
      <c r="AU40" s="154">
        <f t="shared" si="6"/>
        <v>0</v>
      </c>
      <c r="AV40" s="154" t="str">
        <f t="shared" si="7"/>
        <v/>
      </c>
      <c r="AW40" s="154">
        <f t="shared" si="8"/>
        <v>0</v>
      </c>
      <c r="AX40" s="154" t="str">
        <f t="shared" si="9"/>
        <v/>
      </c>
      <c r="BF40" s="154"/>
      <c r="BG40" s="154"/>
      <c r="BH40" s="154"/>
    </row>
    <row r="41" spans="1:60" ht="16.5" x14ac:dyDescent="0.3">
      <c r="A41" s="6"/>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0"/>
        <v/>
      </c>
      <c r="AT41" s="7"/>
      <c r="AU41" s="154">
        <f t="shared" si="6"/>
        <v>0</v>
      </c>
      <c r="AV41" s="154" t="str">
        <f t="shared" si="7"/>
        <v/>
      </c>
      <c r="AW41" s="154">
        <f t="shared" si="8"/>
        <v>0</v>
      </c>
      <c r="AX41" s="154" t="str">
        <f t="shared" si="9"/>
        <v/>
      </c>
      <c r="BF41" s="154"/>
      <c r="BG41" s="154"/>
      <c r="BH41" s="154"/>
    </row>
    <row r="42" spans="1:60" ht="16.5" x14ac:dyDescent="0.3">
      <c r="A42" s="6"/>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0"/>
        <v/>
      </c>
      <c r="AT42" s="7"/>
      <c r="AU42" s="154">
        <f t="shared" si="6"/>
        <v>0</v>
      </c>
      <c r="AV42" s="154" t="str">
        <f t="shared" si="7"/>
        <v/>
      </c>
      <c r="AW42" s="154">
        <f t="shared" si="8"/>
        <v>0</v>
      </c>
      <c r="AX42" s="154" t="str">
        <f t="shared" si="9"/>
        <v/>
      </c>
      <c r="BF42" s="154"/>
      <c r="BG42" s="154"/>
      <c r="BH42" s="154"/>
    </row>
    <row r="43" spans="1:60" ht="16.5" x14ac:dyDescent="0.3">
      <c r="A43" s="6"/>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0"/>
        <v/>
      </c>
      <c r="AT43" s="7"/>
      <c r="AU43" s="154">
        <f t="shared" si="6"/>
        <v>0</v>
      </c>
      <c r="AV43" s="154" t="str">
        <f t="shared" si="7"/>
        <v/>
      </c>
      <c r="AW43" s="154">
        <f t="shared" si="8"/>
        <v>0</v>
      </c>
      <c r="AX43" s="154" t="str">
        <f t="shared" si="9"/>
        <v/>
      </c>
      <c r="BF43" s="154"/>
      <c r="BG43" s="154"/>
      <c r="BH43" s="154"/>
    </row>
    <row r="44" spans="1:60" ht="16.5" x14ac:dyDescent="0.3">
      <c r="A44" s="6"/>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0"/>
        <v/>
      </c>
      <c r="AT44" s="7"/>
      <c r="AU44" s="154">
        <f t="shared" si="6"/>
        <v>0</v>
      </c>
      <c r="AV44" s="154" t="str">
        <f t="shared" si="7"/>
        <v/>
      </c>
      <c r="AW44" s="154">
        <f t="shared" si="8"/>
        <v>0</v>
      </c>
      <c r="AX44" s="154" t="str">
        <f t="shared" si="9"/>
        <v/>
      </c>
      <c r="BF44" s="154"/>
      <c r="BG44" s="154"/>
      <c r="BH44" s="154"/>
    </row>
    <row r="45" spans="1:60" ht="16.5" x14ac:dyDescent="0.3">
      <c r="A45" s="6"/>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0"/>
        <v/>
      </c>
      <c r="AT45" s="7"/>
      <c r="AU45" s="154">
        <f t="shared" si="6"/>
        <v>0</v>
      </c>
      <c r="AV45" s="154" t="str">
        <f t="shared" si="7"/>
        <v/>
      </c>
      <c r="AW45" s="154">
        <f t="shared" si="8"/>
        <v>0</v>
      </c>
      <c r="AX45" s="154" t="str">
        <f t="shared" si="9"/>
        <v/>
      </c>
      <c r="BF45" s="154"/>
      <c r="BG45" s="154"/>
      <c r="BH45" s="154"/>
    </row>
    <row r="46" spans="1:60" ht="16.5" x14ac:dyDescent="0.3">
      <c r="A46" s="6"/>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0"/>
        <v/>
      </c>
      <c r="AT46" s="7"/>
      <c r="AU46" s="154">
        <f t="shared" si="6"/>
        <v>0</v>
      </c>
      <c r="AV46" s="154" t="str">
        <f t="shared" si="7"/>
        <v/>
      </c>
      <c r="AW46" s="154">
        <f t="shared" si="8"/>
        <v>0</v>
      </c>
      <c r="AX46" s="154" t="str">
        <f t="shared" si="9"/>
        <v/>
      </c>
      <c r="BF46" s="154"/>
      <c r="BG46" s="154"/>
      <c r="BH46" s="154"/>
    </row>
    <row r="47" spans="1:60" ht="16.5" x14ac:dyDescent="0.3">
      <c r="A47" s="6"/>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0"/>
        <v/>
      </c>
      <c r="AT47" s="7"/>
      <c r="AU47" s="154">
        <f t="shared" si="6"/>
        <v>0</v>
      </c>
      <c r="AV47" s="154" t="str">
        <f t="shared" si="7"/>
        <v/>
      </c>
      <c r="AW47" s="154">
        <f t="shared" si="8"/>
        <v>0</v>
      </c>
      <c r="AX47" s="154" t="str">
        <f t="shared" si="9"/>
        <v/>
      </c>
      <c r="BF47" s="154"/>
      <c r="BG47" s="154"/>
      <c r="BH47" s="154"/>
    </row>
    <row r="48" spans="1:60" ht="16.5" x14ac:dyDescent="0.3">
      <c r="A48" s="6"/>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1">IFERROR(AVERAGE(E48,O48,Y48),"")</f>
        <v/>
      </c>
      <c r="AJ48" s="268" t="str">
        <f t="shared" si="11"/>
        <v/>
      </c>
      <c r="AK48" s="268" t="str">
        <f t="shared" si="11"/>
        <v/>
      </c>
      <c r="AL48" s="268" t="str">
        <f t="shared" si="11"/>
        <v/>
      </c>
      <c r="AM48" s="268" t="str">
        <f t="shared" si="11"/>
        <v/>
      </c>
      <c r="AN48" s="268" t="str">
        <f t="shared" si="11"/>
        <v/>
      </c>
      <c r="AO48" s="268" t="str">
        <f t="shared" si="11"/>
        <v/>
      </c>
      <c r="AP48" s="268" t="str">
        <f t="shared" si="11"/>
        <v/>
      </c>
      <c r="AQ48" s="268" t="str">
        <f t="shared" si="11"/>
        <v/>
      </c>
      <c r="AR48" s="269" t="str">
        <f t="shared" si="11"/>
        <v/>
      </c>
      <c r="AS48" s="261" t="str">
        <f t="shared" si="10"/>
        <v/>
      </c>
      <c r="AT48" s="7"/>
      <c r="AU48" s="154">
        <f t="shared" si="6"/>
        <v>0</v>
      </c>
      <c r="AV48" s="154" t="str">
        <f t="shared" si="7"/>
        <v/>
      </c>
      <c r="AW48" s="154">
        <f t="shared" si="8"/>
        <v>0</v>
      </c>
      <c r="AX48" s="154" t="str">
        <f t="shared" si="9"/>
        <v/>
      </c>
      <c r="BF48" s="154"/>
      <c r="BG48" s="154"/>
      <c r="BH48" s="154"/>
    </row>
    <row r="49" spans="1:60" ht="16.5" x14ac:dyDescent="0.3">
      <c r="A49" s="6"/>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1"/>
        <v/>
      </c>
      <c r="AJ49" s="268" t="str">
        <f t="shared" si="11"/>
        <v/>
      </c>
      <c r="AK49" s="268" t="str">
        <f t="shared" si="11"/>
        <v/>
      </c>
      <c r="AL49" s="268" t="str">
        <f t="shared" si="11"/>
        <v/>
      </c>
      <c r="AM49" s="268" t="str">
        <f t="shared" si="11"/>
        <v/>
      </c>
      <c r="AN49" s="268" t="str">
        <f t="shared" si="11"/>
        <v/>
      </c>
      <c r="AO49" s="268" t="str">
        <f t="shared" si="11"/>
        <v/>
      </c>
      <c r="AP49" s="268" t="str">
        <f t="shared" si="11"/>
        <v/>
      </c>
      <c r="AQ49" s="268" t="str">
        <f t="shared" si="11"/>
        <v/>
      </c>
      <c r="AR49" s="269" t="str">
        <f t="shared" si="11"/>
        <v/>
      </c>
      <c r="AS49" s="261" t="str">
        <f t="shared" si="10"/>
        <v/>
      </c>
      <c r="AT49" s="7"/>
      <c r="AU49" s="154">
        <f t="shared" si="6"/>
        <v>0</v>
      </c>
      <c r="AV49" s="154" t="str">
        <f t="shared" si="7"/>
        <v/>
      </c>
      <c r="AW49" s="154">
        <f t="shared" si="8"/>
        <v>0</v>
      </c>
      <c r="AX49" s="154" t="str">
        <f t="shared" si="9"/>
        <v/>
      </c>
      <c r="BF49" s="154"/>
      <c r="BG49" s="154"/>
      <c r="BH49" s="154"/>
    </row>
    <row r="50" spans="1:60" ht="16.5" x14ac:dyDescent="0.3">
      <c r="A50" s="6"/>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1"/>
        <v/>
      </c>
      <c r="AJ50" s="268" t="str">
        <f t="shared" si="11"/>
        <v/>
      </c>
      <c r="AK50" s="268" t="str">
        <f t="shared" si="11"/>
        <v/>
      </c>
      <c r="AL50" s="268" t="str">
        <f t="shared" si="11"/>
        <v/>
      </c>
      <c r="AM50" s="268" t="str">
        <f t="shared" si="11"/>
        <v/>
      </c>
      <c r="AN50" s="268" t="str">
        <f t="shared" si="11"/>
        <v/>
      </c>
      <c r="AO50" s="268" t="str">
        <f t="shared" si="11"/>
        <v/>
      </c>
      <c r="AP50" s="268" t="str">
        <f t="shared" si="11"/>
        <v/>
      </c>
      <c r="AQ50" s="268" t="str">
        <f t="shared" si="11"/>
        <v/>
      </c>
      <c r="AR50" s="269" t="str">
        <f t="shared" si="11"/>
        <v/>
      </c>
      <c r="AS50" s="261" t="str">
        <f t="shared" si="10"/>
        <v/>
      </c>
      <c r="AT50" s="7"/>
      <c r="AU50" s="154">
        <f t="shared" si="6"/>
        <v>0</v>
      </c>
      <c r="AV50" s="154" t="str">
        <f t="shared" si="7"/>
        <v/>
      </c>
      <c r="AW50" s="154">
        <f t="shared" si="8"/>
        <v>0</v>
      </c>
      <c r="AX50" s="154" t="str">
        <f t="shared" si="9"/>
        <v/>
      </c>
      <c r="BF50" s="154"/>
      <c r="BG50" s="154"/>
      <c r="BH50" s="154"/>
    </row>
    <row r="51" spans="1:60" ht="16.5" x14ac:dyDescent="0.3">
      <c r="A51" s="6"/>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1"/>
        <v/>
      </c>
      <c r="AJ51" s="268" t="str">
        <f t="shared" si="11"/>
        <v/>
      </c>
      <c r="AK51" s="268" t="str">
        <f t="shared" si="11"/>
        <v/>
      </c>
      <c r="AL51" s="268" t="str">
        <f t="shared" si="11"/>
        <v/>
      </c>
      <c r="AM51" s="268" t="str">
        <f t="shared" si="11"/>
        <v/>
      </c>
      <c r="AN51" s="268" t="str">
        <f t="shared" si="11"/>
        <v/>
      </c>
      <c r="AO51" s="268" t="str">
        <f t="shared" si="11"/>
        <v/>
      </c>
      <c r="AP51" s="268" t="str">
        <f t="shared" si="11"/>
        <v/>
      </c>
      <c r="AQ51" s="268" t="str">
        <f t="shared" si="11"/>
        <v/>
      </c>
      <c r="AR51" s="269" t="str">
        <f t="shared" si="11"/>
        <v/>
      </c>
      <c r="AS51" s="261" t="str">
        <f t="shared" si="10"/>
        <v/>
      </c>
      <c r="AT51" s="7"/>
      <c r="AU51" s="154">
        <f t="shared" si="6"/>
        <v>0</v>
      </c>
      <c r="AV51" s="154" t="str">
        <f t="shared" si="7"/>
        <v/>
      </c>
      <c r="AW51" s="154">
        <f t="shared" si="8"/>
        <v>0</v>
      </c>
      <c r="AX51" s="154" t="str">
        <f t="shared" si="9"/>
        <v/>
      </c>
      <c r="BF51" s="154"/>
      <c r="BG51" s="154"/>
      <c r="BH51" s="154"/>
    </row>
    <row r="52" spans="1:60" ht="16.5" x14ac:dyDescent="0.3">
      <c r="A52" s="6"/>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1"/>
        <v/>
      </c>
      <c r="AJ52" s="268" t="str">
        <f t="shared" si="11"/>
        <v/>
      </c>
      <c r="AK52" s="268" t="str">
        <f t="shared" si="11"/>
        <v/>
      </c>
      <c r="AL52" s="268" t="str">
        <f t="shared" si="11"/>
        <v/>
      </c>
      <c r="AM52" s="268" t="str">
        <f t="shared" si="11"/>
        <v/>
      </c>
      <c r="AN52" s="268" t="str">
        <f t="shared" si="11"/>
        <v/>
      </c>
      <c r="AO52" s="268" t="str">
        <f t="shared" si="11"/>
        <v/>
      </c>
      <c r="AP52" s="268" t="str">
        <f t="shared" si="11"/>
        <v/>
      </c>
      <c r="AQ52" s="268" t="str">
        <f t="shared" si="11"/>
        <v/>
      </c>
      <c r="AR52" s="269" t="str">
        <f t="shared" si="11"/>
        <v/>
      </c>
      <c r="AS52" s="261" t="str">
        <f t="shared" si="10"/>
        <v/>
      </c>
      <c r="AT52" s="7"/>
      <c r="AU52" s="154">
        <f t="shared" si="6"/>
        <v>0</v>
      </c>
      <c r="AV52" s="154" t="str">
        <f t="shared" si="7"/>
        <v/>
      </c>
      <c r="AW52" s="154">
        <f t="shared" si="8"/>
        <v>0</v>
      </c>
      <c r="AX52" s="154" t="str">
        <f t="shared" si="9"/>
        <v/>
      </c>
      <c r="BF52" s="154"/>
      <c r="BG52" s="154"/>
      <c r="BH52" s="154"/>
    </row>
    <row r="53" spans="1:60" ht="16.5" x14ac:dyDescent="0.3">
      <c r="A53" s="6"/>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1"/>
        <v/>
      </c>
      <c r="AJ53" s="268" t="str">
        <f t="shared" si="11"/>
        <v/>
      </c>
      <c r="AK53" s="268" t="str">
        <f t="shared" si="11"/>
        <v/>
      </c>
      <c r="AL53" s="268" t="str">
        <f t="shared" si="11"/>
        <v/>
      </c>
      <c r="AM53" s="268" t="str">
        <f t="shared" si="11"/>
        <v/>
      </c>
      <c r="AN53" s="268" t="str">
        <f t="shared" si="11"/>
        <v/>
      </c>
      <c r="AO53" s="268" t="str">
        <f t="shared" si="11"/>
        <v/>
      </c>
      <c r="AP53" s="268" t="str">
        <f t="shared" si="11"/>
        <v/>
      </c>
      <c r="AQ53" s="268" t="str">
        <f t="shared" si="11"/>
        <v/>
      </c>
      <c r="AR53" s="269" t="str">
        <f t="shared" si="11"/>
        <v/>
      </c>
      <c r="AS53" s="261" t="str">
        <f t="shared" si="10"/>
        <v/>
      </c>
      <c r="AT53" s="7"/>
      <c r="AU53" s="154">
        <f t="shared" si="6"/>
        <v>0</v>
      </c>
      <c r="AV53" s="154" t="str">
        <f t="shared" si="7"/>
        <v/>
      </c>
      <c r="AW53" s="154">
        <f t="shared" si="8"/>
        <v>0</v>
      </c>
      <c r="AX53" s="154" t="str">
        <f t="shared" si="9"/>
        <v/>
      </c>
      <c r="BF53" s="154"/>
      <c r="BG53" s="154"/>
      <c r="BH53" s="154"/>
    </row>
    <row r="54" spans="1:60" ht="16.5" x14ac:dyDescent="0.3">
      <c r="A54" s="6"/>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1"/>
        <v/>
      </c>
      <c r="AJ54" s="268" t="str">
        <f t="shared" si="11"/>
        <v/>
      </c>
      <c r="AK54" s="268" t="str">
        <f t="shared" si="11"/>
        <v/>
      </c>
      <c r="AL54" s="268" t="str">
        <f t="shared" si="11"/>
        <v/>
      </c>
      <c r="AM54" s="268" t="str">
        <f t="shared" si="11"/>
        <v/>
      </c>
      <c r="AN54" s="268" t="str">
        <f t="shared" si="11"/>
        <v/>
      </c>
      <c r="AO54" s="268" t="str">
        <f t="shared" si="11"/>
        <v/>
      </c>
      <c r="AP54" s="268" t="str">
        <f t="shared" si="11"/>
        <v/>
      </c>
      <c r="AQ54" s="268" t="str">
        <f t="shared" si="11"/>
        <v/>
      </c>
      <c r="AR54" s="269" t="str">
        <f t="shared" si="11"/>
        <v/>
      </c>
      <c r="AS54" s="261" t="str">
        <f t="shared" si="10"/>
        <v/>
      </c>
      <c r="AT54" s="7"/>
      <c r="AU54" s="154">
        <f t="shared" si="6"/>
        <v>0</v>
      </c>
      <c r="AV54" s="154" t="str">
        <f t="shared" si="7"/>
        <v/>
      </c>
      <c r="AW54" s="154">
        <f t="shared" si="8"/>
        <v>0</v>
      </c>
      <c r="AX54" s="154" t="str">
        <f t="shared" si="9"/>
        <v/>
      </c>
      <c r="BF54" s="154"/>
      <c r="BG54" s="154"/>
      <c r="BH54" s="154"/>
    </row>
    <row r="55" spans="1:60" ht="16.5" x14ac:dyDescent="0.3">
      <c r="A55" s="6"/>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1"/>
        <v/>
      </c>
      <c r="AJ55" s="268" t="str">
        <f t="shared" si="11"/>
        <v/>
      </c>
      <c r="AK55" s="268" t="str">
        <f t="shared" si="11"/>
        <v/>
      </c>
      <c r="AL55" s="268" t="str">
        <f t="shared" si="11"/>
        <v/>
      </c>
      <c r="AM55" s="268" t="str">
        <f t="shared" si="11"/>
        <v/>
      </c>
      <c r="AN55" s="268" t="str">
        <f t="shared" si="11"/>
        <v/>
      </c>
      <c r="AO55" s="268" t="str">
        <f t="shared" si="11"/>
        <v/>
      </c>
      <c r="AP55" s="268" t="str">
        <f t="shared" si="11"/>
        <v/>
      </c>
      <c r="AQ55" s="268" t="str">
        <f t="shared" si="11"/>
        <v/>
      </c>
      <c r="AR55" s="269" t="str">
        <f t="shared" si="11"/>
        <v/>
      </c>
      <c r="AS55" s="261" t="str">
        <f t="shared" si="10"/>
        <v/>
      </c>
      <c r="AT55" s="7"/>
      <c r="AU55" s="154">
        <f t="shared" si="6"/>
        <v>0</v>
      </c>
      <c r="AV55" s="154" t="str">
        <f t="shared" si="7"/>
        <v/>
      </c>
      <c r="AW55" s="154">
        <f t="shared" si="8"/>
        <v>0</v>
      </c>
      <c r="AX55" s="154" t="str">
        <f t="shared" si="9"/>
        <v/>
      </c>
      <c r="BF55" s="154"/>
      <c r="BG55" s="154"/>
      <c r="BH55" s="154"/>
    </row>
    <row r="56" spans="1:60" ht="16.5" x14ac:dyDescent="0.3">
      <c r="A56" s="6"/>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1"/>
        <v/>
      </c>
      <c r="AJ56" s="268" t="str">
        <f t="shared" si="11"/>
        <v/>
      </c>
      <c r="AK56" s="268" t="str">
        <f t="shared" si="11"/>
        <v/>
      </c>
      <c r="AL56" s="268" t="str">
        <f t="shared" si="11"/>
        <v/>
      </c>
      <c r="AM56" s="268" t="str">
        <f t="shared" si="11"/>
        <v/>
      </c>
      <c r="AN56" s="268" t="str">
        <f t="shared" si="11"/>
        <v/>
      </c>
      <c r="AO56" s="268" t="str">
        <f t="shared" si="11"/>
        <v/>
      </c>
      <c r="AP56" s="268" t="str">
        <f t="shared" si="11"/>
        <v/>
      </c>
      <c r="AQ56" s="268" t="str">
        <f t="shared" si="11"/>
        <v/>
      </c>
      <c r="AR56" s="269" t="str">
        <f t="shared" si="11"/>
        <v/>
      </c>
      <c r="AS56" s="261" t="str">
        <f t="shared" si="10"/>
        <v/>
      </c>
      <c r="AT56" s="7"/>
      <c r="AU56" s="154">
        <f t="shared" si="6"/>
        <v>0</v>
      </c>
      <c r="AV56" s="154" t="str">
        <f t="shared" si="7"/>
        <v/>
      </c>
      <c r="AW56" s="154">
        <f t="shared" si="8"/>
        <v>0</v>
      </c>
      <c r="AX56" s="154" t="str">
        <f t="shared" si="9"/>
        <v/>
      </c>
      <c r="BF56" s="154"/>
      <c r="BG56" s="154"/>
      <c r="BH56" s="154"/>
    </row>
    <row r="57" spans="1:60" ht="17.25" thickBot="1" x14ac:dyDescent="0.35">
      <c r="A57" s="6"/>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1"/>
        <v/>
      </c>
      <c r="AJ57" s="271" t="str">
        <f t="shared" si="11"/>
        <v/>
      </c>
      <c r="AK57" s="271" t="str">
        <f t="shared" si="11"/>
        <v/>
      </c>
      <c r="AL57" s="271" t="str">
        <f t="shared" si="11"/>
        <v/>
      </c>
      <c r="AM57" s="271" t="str">
        <f t="shared" si="11"/>
        <v/>
      </c>
      <c r="AN57" s="271" t="str">
        <f t="shared" si="11"/>
        <v/>
      </c>
      <c r="AO57" s="271" t="str">
        <f t="shared" si="11"/>
        <v/>
      </c>
      <c r="AP57" s="271" t="str">
        <f t="shared" si="11"/>
        <v/>
      </c>
      <c r="AQ57" s="271" t="str">
        <f t="shared" si="11"/>
        <v/>
      </c>
      <c r="AR57" s="272" t="str">
        <f t="shared" si="11"/>
        <v/>
      </c>
      <c r="AS57" s="261" t="str">
        <f t="shared" si="10"/>
        <v/>
      </c>
      <c r="AT57" s="7"/>
      <c r="AU57" s="154">
        <f t="shared" si="6"/>
        <v>0</v>
      </c>
      <c r="AV57" s="154" t="str">
        <f t="shared" si="7"/>
        <v/>
      </c>
      <c r="AW57" s="154">
        <f t="shared" si="8"/>
        <v>0</v>
      </c>
      <c r="AX57" s="154" t="str">
        <f t="shared" si="9"/>
        <v/>
      </c>
      <c r="BF57" s="154"/>
      <c r="BG57" s="154"/>
      <c r="BH57" s="154"/>
    </row>
    <row r="58" spans="1:60" ht="17.25" thickBot="1" x14ac:dyDescent="0.35">
      <c r="A58" s="6"/>
      <c r="B58" s="7"/>
      <c r="C58" s="472" t="s">
        <v>622</v>
      </c>
      <c r="D58" s="473"/>
      <c r="E58" s="157">
        <f>IFERROR(AVERAGE(E8:E57),0)</f>
        <v>0</v>
      </c>
      <c r="F58" s="157">
        <f>IFERROR(AVERAGE(F8:F57),0)</f>
        <v>0</v>
      </c>
      <c r="G58" s="157">
        <f>IFERROR(AVERAGE(G8:G57),0)</f>
        <v>0</v>
      </c>
      <c r="H58" s="157">
        <f t="shared" ref="H58:AS58" si="12">IFERROR(AVERAGE(H8:H57),0)</f>
        <v>0</v>
      </c>
      <c r="I58" s="157">
        <f t="shared" si="12"/>
        <v>0</v>
      </c>
      <c r="J58" s="157">
        <f t="shared" si="12"/>
        <v>0</v>
      </c>
      <c r="K58" s="157">
        <f t="shared" si="12"/>
        <v>0</v>
      </c>
      <c r="L58" s="157">
        <f t="shared" si="12"/>
        <v>0</v>
      </c>
      <c r="M58" s="157">
        <f t="shared" si="12"/>
        <v>0</v>
      </c>
      <c r="N58" s="158">
        <f t="shared" si="12"/>
        <v>0</v>
      </c>
      <c r="O58" s="159">
        <f t="shared" si="12"/>
        <v>0</v>
      </c>
      <c r="P58" s="157">
        <f t="shared" si="12"/>
        <v>0</v>
      </c>
      <c r="Q58" s="157">
        <f t="shared" si="12"/>
        <v>0</v>
      </c>
      <c r="R58" s="157">
        <f t="shared" si="12"/>
        <v>0</v>
      </c>
      <c r="S58" s="157">
        <f t="shared" si="12"/>
        <v>0</v>
      </c>
      <c r="T58" s="157">
        <f t="shared" si="12"/>
        <v>0</v>
      </c>
      <c r="U58" s="157">
        <f t="shared" si="12"/>
        <v>0</v>
      </c>
      <c r="V58" s="157">
        <f t="shared" si="12"/>
        <v>0</v>
      </c>
      <c r="W58" s="157">
        <f t="shared" si="12"/>
        <v>0</v>
      </c>
      <c r="X58" s="157">
        <f t="shared" si="12"/>
        <v>0</v>
      </c>
      <c r="Y58" s="160">
        <f t="shared" si="12"/>
        <v>0</v>
      </c>
      <c r="Z58" s="157">
        <f t="shared" si="12"/>
        <v>0</v>
      </c>
      <c r="AA58" s="157">
        <f t="shared" si="12"/>
        <v>0</v>
      </c>
      <c r="AB58" s="157">
        <f t="shared" si="12"/>
        <v>0</v>
      </c>
      <c r="AC58" s="157">
        <f t="shared" si="12"/>
        <v>0</v>
      </c>
      <c r="AD58" s="157">
        <f t="shared" si="12"/>
        <v>0</v>
      </c>
      <c r="AE58" s="157">
        <f t="shared" si="12"/>
        <v>0</v>
      </c>
      <c r="AF58" s="157">
        <f t="shared" si="12"/>
        <v>0</v>
      </c>
      <c r="AG58" s="157">
        <f t="shared" si="12"/>
        <v>0</v>
      </c>
      <c r="AH58" s="157">
        <f t="shared" si="12"/>
        <v>0</v>
      </c>
      <c r="AI58" s="157">
        <f t="shared" si="12"/>
        <v>0</v>
      </c>
      <c r="AJ58" s="157">
        <f t="shared" si="12"/>
        <v>0</v>
      </c>
      <c r="AK58" s="157">
        <f t="shared" si="12"/>
        <v>0</v>
      </c>
      <c r="AL58" s="157">
        <f t="shared" si="12"/>
        <v>0</v>
      </c>
      <c r="AM58" s="157">
        <f t="shared" si="12"/>
        <v>0</v>
      </c>
      <c r="AN58" s="157">
        <f t="shared" si="12"/>
        <v>0</v>
      </c>
      <c r="AO58" s="157">
        <f t="shared" si="12"/>
        <v>0</v>
      </c>
      <c r="AP58" s="157">
        <f t="shared" si="12"/>
        <v>0</v>
      </c>
      <c r="AQ58" s="157">
        <f t="shared" si="12"/>
        <v>0</v>
      </c>
      <c r="AR58" s="157">
        <f t="shared" si="12"/>
        <v>0</v>
      </c>
      <c r="AS58" s="157">
        <f t="shared" si="12"/>
        <v>0</v>
      </c>
      <c r="AT58" s="7"/>
    </row>
    <row r="59" spans="1:60" ht="15"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c r="BB59" s="7"/>
      <c r="BC59" s="7"/>
      <c r="BD59" s="7"/>
    </row>
    <row r="60" spans="1:60" ht="15" hidden="1" customHeight="1" x14ac:dyDescent="0.25">
      <c r="A60" s="6"/>
      <c r="B60" s="7"/>
      <c r="C60" s="7"/>
      <c r="D60" s="161">
        <f>HOME!E20</f>
        <v>9</v>
      </c>
      <c r="E60" s="7" t="str">
        <f>E7</f>
        <v xml:space="preserve"> memberi saran atau pendapat yang santun pada karakter yang ditiru oleh temannya.  menggabungkan properti pendukung dengan permainan pantomim.</v>
      </c>
      <c r="F60" s="7" t="str">
        <f t="shared" ref="F60:N60" si="13">F7</f>
        <v>meniru dan menggunakan properti dan kostum sesuai peran, mampu memerankan tokoh sesuai cerita dalam pertunjukan di kelas.</v>
      </c>
      <c r="G60" s="7">
        <f t="shared" si="13"/>
        <v>0</v>
      </c>
      <c r="H60" s="7">
        <f t="shared" si="13"/>
        <v>0</v>
      </c>
      <c r="I60" s="7">
        <f t="shared" si="13"/>
        <v>0</v>
      </c>
      <c r="J60" s="7">
        <f t="shared" si="13"/>
        <v>0</v>
      </c>
      <c r="K60" s="7">
        <f t="shared" si="13"/>
        <v>0</v>
      </c>
      <c r="L60" s="7">
        <f t="shared" si="13"/>
        <v>0</v>
      </c>
      <c r="M60" s="7">
        <f t="shared" si="13"/>
        <v>0</v>
      </c>
      <c r="N60" s="7">
        <f t="shared" si="13"/>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 t="shared" ref="Y60" si="14">IF(Y6=0,0,Y6)</f>
        <v>TP 1</v>
      </c>
      <c r="Z60" s="7" t="str">
        <f t="shared" ref="Z60" si="15">IF(Y6=0,0,Y6)</f>
        <v>TP 1</v>
      </c>
      <c r="AA60" s="7" t="str">
        <f t="shared" ref="AA60" si="16">IF(AA6=0,0,AA6)</f>
        <v>TP 3</v>
      </c>
      <c r="AB60" s="7" t="str">
        <f t="shared" ref="AB60" si="17">IF(AA6=0,0,AA6)</f>
        <v>TP 3</v>
      </c>
      <c r="AC60" s="7" t="str">
        <f t="shared" ref="AC60" si="18">IF(AC6=0,0,AC6)</f>
        <v>TP 5</v>
      </c>
      <c r="AD60" s="7" t="str">
        <f t="shared" ref="AD60" si="19">IF(AC6=0,0,AC6)</f>
        <v>TP 5</v>
      </c>
      <c r="AE60" s="7" t="str">
        <f>IF(AE6=0,0,AE6)</f>
        <v>TP 7</v>
      </c>
      <c r="AF60" s="7" t="str">
        <f>IF(AE6=0,0,AE6)</f>
        <v>TP 7</v>
      </c>
      <c r="AG60" s="7" t="str">
        <f>IF(AG6=0,0,AG6)</f>
        <v>TP 9</v>
      </c>
      <c r="AH60" s="7" t="str">
        <f>IF(AG6=0,0,AG6)</f>
        <v>TP 9</v>
      </c>
      <c r="AI60" s="7" t="str">
        <f>IF(AI6=0,0,AI6)</f>
        <v>TP 1</v>
      </c>
      <c r="AJ60" s="7" t="str">
        <f>IF(AI6=0,0,AI6)</f>
        <v>TP 1</v>
      </c>
      <c r="AK60" s="7" t="str">
        <f>IF(AK6=0,0,AK6)</f>
        <v>TP 3</v>
      </c>
      <c r="AL60" s="7" t="str">
        <f>IF(AK6=0,0,AK6)</f>
        <v>TP 3</v>
      </c>
      <c r="AM60" s="7" t="str">
        <f>IF(AM6=0,0,AM6)</f>
        <v>TP 5</v>
      </c>
      <c r="AN60" s="7" t="str">
        <f>IF(AM6=0,0,AM6)</f>
        <v>TP 5</v>
      </c>
      <c r="AO60" s="7" t="str">
        <f>IF(AO6=0,0,AO6)</f>
        <v>TP 7</v>
      </c>
      <c r="AP60" s="7" t="str">
        <f>IF(AO6=0,0,AO6)</f>
        <v>TP 7</v>
      </c>
      <c r="AQ60" s="7" t="str">
        <f>IF(AQ6=0,0,AQ6)</f>
        <v>TP 9</v>
      </c>
      <c r="AR60" s="7" t="str">
        <f>IF(AQ6=0,0,AQ6)</f>
        <v>TP 9</v>
      </c>
      <c r="AS60" s="7">
        <f>IF(AS6=0,0,AS6)</f>
        <v>0</v>
      </c>
      <c r="AT60" s="7">
        <f>IF(AS6=0,0,AS6)</f>
        <v>0</v>
      </c>
      <c r="AU60" s="7">
        <f>IF(AU6=0,0,AU6)</f>
        <v>0</v>
      </c>
      <c r="AV60" s="7">
        <f>IF(AU6=0,0,AU6)</f>
        <v>0</v>
      </c>
      <c r="AW60" s="7">
        <f>IF(AW6=0,0,AW6)</f>
        <v>0</v>
      </c>
      <c r="AX60" s="7">
        <f>IF(AW6=0,0,AW6)</f>
        <v>0</v>
      </c>
      <c r="AY60" s="7">
        <f>IF(AY6=0,0,AY6)</f>
        <v>0</v>
      </c>
      <c r="AZ60" s="7">
        <f>IF(AY6=0,0,AY6)</f>
        <v>0</v>
      </c>
      <c r="BA60" s="7">
        <f>IF(BA6=0,0,BA6)</f>
        <v>0</v>
      </c>
      <c r="BB60" s="7">
        <f>IF(BA6=0,0,BA6)</f>
        <v>0</v>
      </c>
      <c r="BC60" s="7"/>
      <c r="BD60" s="7"/>
    </row>
    <row r="61" spans="1:60" ht="15" x14ac:dyDescent="0.25">
      <c r="A61" s="6"/>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c r="AU61" s="7"/>
      <c r="AV61" s="7"/>
      <c r="AW61" s="7"/>
      <c r="AX61" s="7"/>
      <c r="AY61" s="7"/>
      <c r="AZ61" s="7"/>
      <c r="BA61" s="7"/>
      <c r="BB61" s="7"/>
      <c r="BC61" s="7"/>
      <c r="BD61" s="7"/>
    </row>
  </sheetData>
  <sheetProtection algorithmName="SHA-512" hashValue="iSqz/4IZkOGvqVIBWUmF9B+WjmDDmLXeT0k03rd/HQWGiSCAhvaGOk9ztq3ALJs9ZD16Jr+N3NMTWcf5IgyXoQ==" saltValue="tW78tzwyFhpfdBevhcmkfg==" spinCount="100000" sheet="1" objects="1" scenarios="1" formatColumns="0"/>
  <mergeCells count="8">
    <mergeCell ref="AS5:AS7"/>
    <mergeCell ref="E5:N5"/>
    <mergeCell ref="O5:X5"/>
    <mergeCell ref="C58:D58"/>
    <mergeCell ref="C4:C7"/>
    <mergeCell ref="D4:D7"/>
    <mergeCell ref="Y5:AH5"/>
    <mergeCell ref="AI5:AR5"/>
  </mergeCells>
  <conditionalFormatting sqref="E8:N57">
    <cfRule type="expression" dxfId="9" priority="2">
      <formula>E$7=0</formula>
    </cfRule>
  </conditionalFormatting>
  <conditionalFormatting sqref="O8:AH57">
    <cfRule type="expression" dxfId="8" priority="1">
      <formula>O$7=0</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BP63"/>
  <sheetViews>
    <sheetView showRowColHeaders="0" zoomScale="80" zoomScaleNormal="80" workbookViewId="0">
      <pane xSplit="4" ySplit="7" topLeftCell="Q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style="4" customWidth="1"/>
    <col min="2" max="2" width="1.85546875" style="4" customWidth="1"/>
    <col min="3" max="3" width="5.5703125" style="4" customWidth="1"/>
    <col min="4" max="4" width="23.28515625" style="4" customWidth="1"/>
    <col min="5" max="14" width="5.140625" style="4" customWidth="1"/>
    <col min="15" max="34" width="5.28515625" style="4" customWidth="1"/>
    <col min="35" max="44" width="5.28515625" style="4" hidden="1" customWidth="1"/>
    <col min="45" max="45" width="9.140625" style="4" customWidth="1"/>
    <col min="46" max="47" width="9.140625" style="4" hidden="1" customWidth="1"/>
    <col min="48" max="48" width="12.85546875" style="4" hidden="1" customWidth="1"/>
    <col min="49" max="57" width="9.140625" style="4" hidden="1" customWidth="1"/>
    <col min="58" max="58" width="12.85546875" style="4" hidden="1" customWidth="1"/>
    <col min="59" max="67" width="9.140625" style="4" hidden="1" customWidth="1"/>
    <col min="68" max="68" width="12.85546875" style="4" hidden="1" customWidth="1"/>
    <col min="69" max="16384" width="9.140625" style="4" hidden="1"/>
  </cols>
  <sheetData>
    <row r="1" spans="1:51" ht="28.5" x14ac:dyDescent="0.25">
      <c r="A1" s="1" t="str">
        <f>"       "&amp; MAPEL!D15</f>
        <v xml:space="preserve">       Pendidikan Jasmani dan Olahraga</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1"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1" ht="15" customHeight="1" thickBot="1" x14ac:dyDescent="0.3">
      <c r="A3" s="3"/>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1" ht="2.25" customHeight="1" thickBot="1" x14ac:dyDescent="0.35">
      <c r="A4" s="3"/>
      <c r="B4" s="7"/>
      <c r="C4" s="477" t="s">
        <v>580</v>
      </c>
      <c r="D4" s="480" t="s">
        <v>608</v>
      </c>
      <c r="E4" s="486" t="str">
        <f>A1</f>
        <v xml:space="preserve">       Pendidikan Jasmani dan Olahraga</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row>
    <row r="5" spans="1:51" ht="15.75" x14ac:dyDescent="0.25">
      <c r="A5" s="3"/>
      <c r="B5" s="7"/>
      <c r="C5" s="478"/>
      <c r="D5" s="481"/>
      <c r="E5" s="505" t="s">
        <v>611</v>
      </c>
      <c r="F5" s="506"/>
      <c r="G5" s="506"/>
      <c r="H5" s="506"/>
      <c r="I5" s="506"/>
      <c r="J5" s="506"/>
      <c r="K5" s="506"/>
      <c r="L5" s="506"/>
      <c r="M5" s="506"/>
      <c r="N5" s="507"/>
      <c r="O5" s="488" t="s">
        <v>623</v>
      </c>
      <c r="P5" s="489"/>
      <c r="Q5" s="489"/>
      <c r="R5" s="489"/>
      <c r="S5" s="489"/>
      <c r="T5" s="489"/>
      <c r="U5" s="489"/>
      <c r="V5" s="489"/>
      <c r="W5" s="489"/>
      <c r="X5" s="489"/>
      <c r="Y5" s="497" t="s">
        <v>624</v>
      </c>
      <c r="Z5" s="492"/>
      <c r="AA5" s="492"/>
      <c r="AB5" s="492"/>
      <c r="AC5" s="492"/>
      <c r="AD5" s="492"/>
      <c r="AE5" s="492"/>
      <c r="AF5" s="492"/>
      <c r="AG5" s="492"/>
      <c r="AH5" s="492"/>
      <c r="AI5" s="494" t="s">
        <v>958</v>
      </c>
      <c r="AJ5" s="495"/>
      <c r="AK5" s="495"/>
      <c r="AL5" s="495"/>
      <c r="AM5" s="495"/>
      <c r="AN5" s="495"/>
      <c r="AO5" s="495"/>
      <c r="AP5" s="495"/>
      <c r="AQ5" s="495"/>
      <c r="AR5" s="496"/>
      <c r="AS5" s="484"/>
      <c r="AT5" s="7"/>
    </row>
    <row r="6" spans="1:51" ht="24" customHeight="1" x14ac:dyDescent="0.25">
      <c r="A6" s="3"/>
      <c r="B6" s="7"/>
      <c r="C6" s="478"/>
      <c r="D6" s="481"/>
      <c r="E6" s="143" t="s">
        <v>612</v>
      </c>
      <c r="F6" s="144" t="s">
        <v>613</v>
      </c>
      <c r="G6" s="144" t="s">
        <v>614</v>
      </c>
      <c r="H6" s="144" t="s">
        <v>615</v>
      </c>
      <c r="I6" s="144" t="s">
        <v>616</v>
      </c>
      <c r="J6" s="144" t="s">
        <v>617</v>
      </c>
      <c r="K6" s="144" t="s">
        <v>618</v>
      </c>
      <c r="L6" s="144" t="s">
        <v>619</v>
      </c>
      <c r="M6" s="144" t="s">
        <v>620</v>
      </c>
      <c r="N6" s="163"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1" ht="28.5" customHeight="1" thickBot="1" x14ac:dyDescent="0.35">
      <c r="A7" s="3"/>
      <c r="B7" s="7"/>
      <c r="C7" s="479"/>
      <c r="D7" s="482"/>
      <c r="E7" s="165" t="str">
        <f>ATP!E85</f>
        <v>menunjukkan kemampuan dalam Mengetahui dan mempraktekkan  jalan, lari, dan lompat aktivitas gerak dasar lokomotor, dengan benar.</v>
      </c>
      <c r="F7" s="166" t="str">
        <f>ATP!$E$86</f>
        <v>menunjukkan kemampuan dalam Mengetahui dan mempraktekkan  gerak dasar lokomotor dan non-lokomotor sesuai dengan irama (ketukan) tanpa/dengan musik dalam aktivitas gerak berirama dengan benar.</v>
      </c>
      <c r="G7" s="166" t="str">
        <f>ATP!$E$87</f>
        <v>menunjukkan kemampuan dalam Mengetahui dan mempraktekkan  berbagai gerak dominan (bertumpu, bergantung, keseimbangan, berpindah/ lokomotor, tolakan, putaran, ayunan, melayang, dan mendarat) dalam aktivitas senam.</v>
      </c>
      <c r="H7" s="166" t="str">
        <f>ATP!$E$88</f>
        <v xml:space="preserve">menunjukkan kemampuan dalam mengetahui dan mempraktekkan  Pengetahuan gerakan kaki, gerakan lengan, pengambilan napas, dan koordinasi gerakan renang gaya dada </v>
      </c>
      <c r="I7" s="166" t="str">
        <f>ATP!$E$89</f>
        <v>mengenal dan mampu mempraktikkan aktivitas kebugaran jasmani untuk kesehatan diantaranya</v>
      </c>
      <c r="J7" s="166">
        <f>ATP!$E$90</f>
        <v>0</v>
      </c>
      <c r="K7" s="166">
        <f>ATP!$E$91</f>
        <v>0</v>
      </c>
      <c r="L7" s="166">
        <f>ATP!$E$92</f>
        <v>0</v>
      </c>
      <c r="M7" s="166">
        <f>ATP!$E$93</f>
        <v>0</v>
      </c>
      <c r="N7" s="166">
        <f>ATP!$E$94</f>
        <v>0</v>
      </c>
      <c r="O7" s="208" t="str">
        <f>E7</f>
        <v>menunjukkan kemampuan dalam Mengetahui dan mempraktekkan  jalan, lari, dan lompat aktivitas gerak dasar lokomotor, dengan benar.</v>
      </c>
      <c r="P7" s="209" t="str">
        <f t="shared" si="0"/>
        <v>menunjukkan kemampuan dalam Mengetahui dan mempraktekkan  gerak dasar lokomotor dan non-lokomotor sesuai dengan irama (ketukan) tanpa/dengan musik dalam aktivitas gerak berirama dengan benar.</v>
      </c>
      <c r="Q7" s="209" t="str">
        <f t="shared" si="0"/>
        <v>menunjukkan kemampuan dalam Mengetahui dan mempraktekkan  berbagai gerak dominan (bertumpu, bergantung, keseimbangan, berpindah/ lokomotor, tolakan, putaran, ayunan, melayang, dan mendarat) dalam aktivitas senam.</v>
      </c>
      <c r="R7" s="209" t="str">
        <f t="shared" si="0"/>
        <v xml:space="preserve">menunjukkan kemampuan dalam mengetahui dan mempraktekkan  Pengetahuan gerakan kaki, gerakan lengan, pengambilan napas, dan koordinasi gerakan renang gaya dada </v>
      </c>
      <c r="S7" s="209" t="str">
        <f t="shared" si="0"/>
        <v>mengenal dan mampu mempraktikkan aktivitas kebugaran jasmani untuk kesehatan diantaranya</v>
      </c>
      <c r="T7" s="209">
        <f t="shared" si="0"/>
        <v>0</v>
      </c>
      <c r="U7" s="209">
        <f t="shared" si="0"/>
        <v>0</v>
      </c>
      <c r="V7" s="209">
        <f t="shared" si="0"/>
        <v>0</v>
      </c>
      <c r="W7" s="209">
        <f t="shared" si="0"/>
        <v>0</v>
      </c>
      <c r="X7" s="210">
        <f t="shared" si="0"/>
        <v>0</v>
      </c>
      <c r="Y7" s="213" t="str">
        <f>E7</f>
        <v>menunjukkan kemampuan dalam Mengetahui dan mempraktekkan  jalan, lari, dan lompat aktivitas gerak dasar lokomotor, dengan benar.</v>
      </c>
      <c r="Z7" s="214" t="str">
        <f t="shared" si="1"/>
        <v>menunjukkan kemampuan dalam Mengetahui dan mempraktekkan  gerak dasar lokomotor dan non-lokomotor sesuai dengan irama (ketukan) tanpa/dengan musik dalam aktivitas gerak berirama dengan benar.</v>
      </c>
      <c r="AA7" s="214" t="str">
        <f t="shared" si="1"/>
        <v>menunjukkan kemampuan dalam Mengetahui dan mempraktekkan  berbagai gerak dominan (bertumpu, bergantung, keseimbangan, berpindah/ lokomotor, tolakan, putaran, ayunan, melayang, dan mendarat) dalam aktivitas senam.</v>
      </c>
      <c r="AB7" s="214" t="str">
        <f t="shared" si="1"/>
        <v xml:space="preserve">menunjukkan kemampuan dalam mengetahui dan mempraktekkan  Pengetahuan gerakan kaki, gerakan lengan, pengambilan napas, dan koordinasi gerakan renang gaya dada </v>
      </c>
      <c r="AC7" s="214" t="str">
        <f t="shared" si="1"/>
        <v>mengenal dan mampu mempraktikkan aktivitas kebugaran jasmani untuk kesehatan diantaranya</v>
      </c>
      <c r="AD7" s="214">
        <f t="shared" si="1"/>
        <v>0</v>
      </c>
      <c r="AE7" s="214">
        <f t="shared" si="1"/>
        <v>0</v>
      </c>
      <c r="AF7" s="214">
        <f t="shared" si="1"/>
        <v>0</v>
      </c>
      <c r="AG7" s="214">
        <f t="shared" si="1"/>
        <v>0</v>
      </c>
      <c r="AH7" s="215">
        <f t="shared" si="1"/>
        <v>0</v>
      </c>
      <c r="AI7" s="262" t="str">
        <f>E7</f>
        <v>menunjukkan kemampuan dalam Mengetahui dan mempraktekkan  jalan, lari, dan lompat aktivitas gerak dasar lokomotor, dengan benar.</v>
      </c>
      <c r="AJ7" s="263" t="str">
        <f>F7</f>
        <v>menunjukkan kemampuan dalam Mengetahui dan mempraktekkan  gerak dasar lokomotor dan non-lokomotor sesuai dengan irama (ketukan) tanpa/dengan musik dalam aktivitas gerak berirama dengan benar.</v>
      </c>
      <c r="AK7" s="263" t="str">
        <f t="shared" ref="AK7:AR7" si="3">G7</f>
        <v>menunjukkan kemampuan dalam Mengetahui dan mempraktekkan  berbagai gerak dominan (bertumpu, bergantung, keseimbangan, berpindah/ lokomotor, tolakan, putaran, ayunan, melayang, dan mendarat) dalam aktivitas senam.</v>
      </c>
      <c r="AL7" s="263" t="str">
        <f t="shared" si="3"/>
        <v xml:space="preserve">menunjukkan kemampuan dalam mengetahui dan mempraktekkan  Pengetahuan gerakan kaki, gerakan lengan, pengambilan napas, dan koordinasi gerakan renang gaya dada </v>
      </c>
      <c r="AM7" s="263" t="str">
        <f t="shared" si="3"/>
        <v>mengenal dan mampu mempraktikkan aktivitas kebugaran jasmani untuk kesehatan diantaranya</v>
      </c>
      <c r="AN7" s="263">
        <f t="shared" si="3"/>
        <v>0</v>
      </c>
      <c r="AO7" s="263">
        <f t="shared" si="3"/>
        <v>0</v>
      </c>
      <c r="AP7" s="263">
        <f t="shared" si="3"/>
        <v>0</v>
      </c>
      <c r="AQ7" s="263">
        <f t="shared" si="3"/>
        <v>0</v>
      </c>
      <c r="AR7" s="263">
        <f t="shared" si="3"/>
        <v>0</v>
      </c>
      <c r="AS7" s="485"/>
      <c r="AT7" s="7"/>
      <c r="AU7" s="149" t="s">
        <v>625</v>
      </c>
      <c r="AV7" s="149" t="s">
        <v>626</v>
      </c>
      <c r="AW7" s="150" t="s">
        <v>627</v>
      </c>
      <c r="AX7" s="150" t="s">
        <v>626</v>
      </c>
    </row>
    <row r="8" spans="1:51" ht="16.5" x14ac:dyDescent="0.3">
      <c r="A8" s="3"/>
      <c r="B8" s="7"/>
      <c r="C8" s="151">
        <v>1</v>
      </c>
      <c r="D8" s="152" t="str">
        <f>IF(SISWA!G8="","",SISWA!G8)</f>
        <v>ASKA</v>
      </c>
      <c r="E8" s="162">
        <v>80</v>
      </c>
      <c r="F8" s="162">
        <v>80</v>
      </c>
      <c r="G8" s="162">
        <v>80</v>
      </c>
      <c r="H8" s="162">
        <v>80</v>
      </c>
      <c r="I8" s="162"/>
      <c r="J8" s="162"/>
      <c r="K8" s="162"/>
      <c r="L8" s="162"/>
      <c r="M8" s="162"/>
      <c r="N8" s="162"/>
      <c r="O8" s="162">
        <v>65</v>
      </c>
      <c r="P8" s="162"/>
      <c r="Q8" s="162"/>
      <c r="R8" s="162"/>
      <c r="S8" s="162"/>
      <c r="T8" s="162"/>
      <c r="U8" s="162"/>
      <c r="V8" s="162"/>
      <c r="W8" s="162"/>
      <c r="X8" s="162"/>
      <c r="Y8" s="162">
        <v>76</v>
      </c>
      <c r="Z8" s="162"/>
      <c r="AA8" s="162"/>
      <c r="AB8" s="162"/>
      <c r="AC8" s="162"/>
      <c r="AD8" s="162"/>
      <c r="AE8" s="162"/>
      <c r="AF8" s="162"/>
      <c r="AG8" s="162"/>
      <c r="AH8" s="162"/>
      <c r="AI8" s="264">
        <f>IFERROR(AVERAGE(E8,O8,Y8),"")</f>
        <v>73.666666666666671</v>
      </c>
      <c r="AJ8" s="265">
        <f t="shared" ref="AJ8:AR23" si="4">IFERROR(AVERAGE(F8,P8,Z8),"")</f>
        <v>80</v>
      </c>
      <c r="AK8" s="265">
        <f t="shared" si="4"/>
        <v>80</v>
      </c>
      <c r="AL8" s="265">
        <f t="shared" si="4"/>
        <v>80</v>
      </c>
      <c r="AM8" s="265" t="str">
        <f t="shared" si="4"/>
        <v/>
      </c>
      <c r="AN8" s="265" t="str">
        <f t="shared" si="4"/>
        <v/>
      </c>
      <c r="AO8" s="265" t="str">
        <f t="shared" si="4"/>
        <v/>
      </c>
      <c r="AP8" s="265" t="str">
        <f t="shared" si="4"/>
        <v/>
      </c>
      <c r="AQ8" s="265" t="str">
        <f t="shared" si="4"/>
        <v/>
      </c>
      <c r="AR8" s="266" t="str">
        <f t="shared" si="4"/>
        <v/>
      </c>
      <c r="AS8" s="260">
        <f>IFERROR(AVERAGE(E8:AH8),"")</f>
        <v>76.833333333333329</v>
      </c>
      <c r="AT8" s="7">
        <f>COUNTIFS(AY8:AY57,"1")</f>
        <v>11</v>
      </c>
      <c r="AU8" s="154">
        <f>MAX(AI8:AR8)</f>
        <v>80</v>
      </c>
      <c r="AV8" s="154" t="str">
        <f>IFERROR(D8&amp;" sangat menguasai dalam "&amp;(INDEX($AI$7:$AR$7,MATCH(AU8,AI8:AR8,0))),"")</f>
        <v>ASKA sangat menguasai dalam menunjukkan kemampuan dalam Mengetahui dan mempraktekkan  gerak dasar lokomotor dan non-lokomotor sesuai dengan irama (ketukan) tanpa/dengan musik dalam aktivitas gerak berirama dengan benar.</v>
      </c>
      <c r="AW8" s="154">
        <f>MIN(AI8:AR8)</f>
        <v>73.666666666666671</v>
      </c>
      <c r="AX8" s="154" t="str">
        <f>IFERROR(D8&amp;" perlu bimbingan dalam "&amp;(INDEX($AI$7:$AR$7,MATCH(AW8,AI8:AR8,0))),"")</f>
        <v>ASKA perlu bimbingan dalam menunjukkan kemampuan dalam Mengetahui dan mempraktekkan  jalan, lari, dan lompat aktivitas gerak dasar lokomotor, dengan benar.</v>
      </c>
      <c r="AY8" s="423" t="str">
        <f>IF(AS8="","","1")</f>
        <v>1</v>
      </c>
    </row>
    <row r="9" spans="1:51" ht="16.5" x14ac:dyDescent="0.3">
      <c r="A9" s="3"/>
      <c r="B9" s="7"/>
      <c r="C9" s="155">
        <v>2</v>
      </c>
      <c r="D9" s="152" t="str">
        <f>IF(SISWA!G9="","",SISWA!G9)</f>
        <v>BIHAN</v>
      </c>
      <c r="E9" s="162">
        <v>80</v>
      </c>
      <c r="F9" s="162">
        <v>80</v>
      </c>
      <c r="G9" s="162">
        <v>80</v>
      </c>
      <c r="H9" s="162">
        <v>80</v>
      </c>
      <c r="I9" s="162"/>
      <c r="J9" s="162"/>
      <c r="K9" s="162"/>
      <c r="L9" s="162"/>
      <c r="M9" s="162"/>
      <c r="N9" s="162"/>
      <c r="O9" s="162">
        <v>74</v>
      </c>
      <c r="P9" s="162"/>
      <c r="Q9" s="162"/>
      <c r="R9" s="162"/>
      <c r="S9" s="162"/>
      <c r="T9" s="162"/>
      <c r="U9" s="162"/>
      <c r="V9" s="162"/>
      <c r="W9" s="162"/>
      <c r="X9" s="162"/>
      <c r="Y9" s="162">
        <v>58</v>
      </c>
      <c r="Z9" s="162"/>
      <c r="AA9" s="162"/>
      <c r="AB9" s="162"/>
      <c r="AC9" s="162"/>
      <c r="AD9" s="162"/>
      <c r="AE9" s="162"/>
      <c r="AF9" s="162"/>
      <c r="AG9" s="162"/>
      <c r="AH9" s="162"/>
      <c r="AI9" s="267">
        <f t="shared" ref="AI9:AR47" si="5">IFERROR(AVERAGE(E9,O9,Y9),"")</f>
        <v>70.666666666666671</v>
      </c>
      <c r="AJ9" s="268">
        <f t="shared" si="4"/>
        <v>80</v>
      </c>
      <c r="AK9" s="268">
        <f t="shared" si="4"/>
        <v>80</v>
      </c>
      <c r="AL9" s="268">
        <f t="shared" si="4"/>
        <v>80</v>
      </c>
      <c r="AM9" s="268" t="str">
        <f t="shared" si="4"/>
        <v/>
      </c>
      <c r="AN9" s="268" t="str">
        <f t="shared" si="4"/>
        <v/>
      </c>
      <c r="AO9" s="268" t="str">
        <f t="shared" si="4"/>
        <v/>
      </c>
      <c r="AP9" s="268" t="str">
        <f t="shared" si="4"/>
        <v/>
      </c>
      <c r="AQ9" s="268" t="str">
        <f t="shared" si="4"/>
        <v/>
      </c>
      <c r="AR9" s="269" t="str">
        <f t="shared" si="4"/>
        <v/>
      </c>
      <c r="AS9" s="261">
        <f>IFERROR(AVERAGE(E9:AH9),"")</f>
        <v>75.333333333333329</v>
      </c>
      <c r="AT9" s="7"/>
      <c r="AU9" s="154">
        <f t="shared" ref="AU9:AU57" si="6">MAX(AI9:AR9)</f>
        <v>80</v>
      </c>
      <c r="AV9" s="154" t="str">
        <f t="shared" ref="AV9:AV57" si="7">IFERROR(D9&amp;" sangat menguasai dalam "&amp;(INDEX($AI$7:$AR$7,MATCH(AU9,AI9:AR9,0))),"")</f>
        <v>BIHAN sangat menguasai dalam menunjukkan kemampuan dalam Mengetahui dan mempraktekkan  gerak dasar lokomotor dan non-lokomotor sesuai dengan irama (ketukan) tanpa/dengan musik dalam aktivitas gerak berirama dengan benar.</v>
      </c>
      <c r="AW9" s="154">
        <f t="shared" ref="AW9:AW57" si="8">MIN(AI9:AR9)</f>
        <v>70.666666666666671</v>
      </c>
      <c r="AX9" s="154" t="str">
        <f t="shared" ref="AX9:AX57" si="9">IFERROR(D9&amp;" perlu bimbingan dalam "&amp;(INDEX($AI$7:$AR$7,MATCH(AW9,AI9:AR9,0))),"")</f>
        <v>BIHAN perlu bimbingan dalam menunjukkan kemampuan dalam Mengetahui dan mempraktekkan  jalan, lari, dan lompat aktivitas gerak dasar lokomotor, dengan benar.</v>
      </c>
      <c r="AY9" s="423" t="str">
        <f t="shared" ref="AY9:AY58" si="10">IF(AS9="","","1")</f>
        <v>1</v>
      </c>
    </row>
    <row r="10" spans="1:51" ht="16.5" x14ac:dyDescent="0.3">
      <c r="A10" s="3"/>
      <c r="B10" s="7"/>
      <c r="C10" s="155">
        <v>3</v>
      </c>
      <c r="D10" s="152" t="str">
        <f>IF(SISWA!G10="","",SISWA!G10)</f>
        <v>DARMA</v>
      </c>
      <c r="E10" s="162">
        <v>80</v>
      </c>
      <c r="F10" s="162">
        <v>80</v>
      </c>
      <c r="G10" s="162">
        <v>80</v>
      </c>
      <c r="H10" s="162">
        <v>80</v>
      </c>
      <c r="I10" s="162"/>
      <c r="J10" s="162"/>
      <c r="K10" s="162"/>
      <c r="L10" s="162"/>
      <c r="M10" s="162"/>
      <c r="N10" s="162"/>
      <c r="O10" s="162">
        <v>60</v>
      </c>
      <c r="P10" s="162"/>
      <c r="Q10" s="162"/>
      <c r="R10" s="162"/>
      <c r="S10" s="162"/>
      <c r="T10" s="162"/>
      <c r="U10" s="162"/>
      <c r="V10" s="162"/>
      <c r="W10" s="162"/>
      <c r="X10" s="162"/>
      <c r="Y10" s="162">
        <v>66</v>
      </c>
      <c r="Z10" s="162"/>
      <c r="AA10" s="162"/>
      <c r="AB10" s="162"/>
      <c r="AC10" s="162"/>
      <c r="AD10" s="162"/>
      <c r="AE10" s="162"/>
      <c r="AF10" s="162"/>
      <c r="AG10" s="162"/>
      <c r="AH10" s="162"/>
      <c r="AI10" s="267">
        <f t="shared" si="5"/>
        <v>68.666666666666671</v>
      </c>
      <c r="AJ10" s="268">
        <f t="shared" si="4"/>
        <v>80</v>
      </c>
      <c r="AK10" s="268">
        <f t="shared" si="4"/>
        <v>80</v>
      </c>
      <c r="AL10" s="268">
        <f t="shared" si="4"/>
        <v>80</v>
      </c>
      <c r="AM10" s="268" t="str">
        <f t="shared" si="4"/>
        <v/>
      </c>
      <c r="AN10" s="268" t="str">
        <f t="shared" si="4"/>
        <v/>
      </c>
      <c r="AO10" s="268" t="str">
        <f t="shared" si="4"/>
        <v/>
      </c>
      <c r="AP10" s="268" t="str">
        <f t="shared" si="4"/>
        <v/>
      </c>
      <c r="AQ10" s="268" t="str">
        <f t="shared" si="4"/>
        <v/>
      </c>
      <c r="AR10" s="269" t="str">
        <f t="shared" si="4"/>
        <v/>
      </c>
      <c r="AS10" s="261">
        <f t="shared" ref="AS10:AS57" si="11">IFERROR(AVERAGE(E10:AH10),"")</f>
        <v>74.333333333333329</v>
      </c>
      <c r="AT10" s="7"/>
      <c r="AU10" s="154">
        <f t="shared" si="6"/>
        <v>80</v>
      </c>
      <c r="AV10" s="154" t="str">
        <f t="shared" si="7"/>
        <v>DARMA sangat menguasai dalam menunjukkan kemampuan dalam Mengetahui dan mempraktekkan  gerak dasar lokomotor dan non-lokomotor sesuai dengan irama (ketukan) tanpa/dengan musik dalam aktivitas gerak berirama dengan benar.</v>
      </c>
      <c r="AW10" s="154">
        <f t="shared" si="8"/>
        <v>68.666666666666671</v>
      </c>
      <c r="AX10" s="154" t="str">
        <f t="shared" si="9"/>
        <v>DARMA perlu bimbingan dalam menunjukkan kemampuan dalam Mengetahui dan mempraktekkan  jalan, lari, dan lompat aktivitas gerak dasar lokomotor, dengan benar.</v>
      </c>
      <c r="AY10" s="423" t="str">
        <f t="shared" si="10"/>
        <v>1</v>
      </c>
    </row>
    <row r="11" spans="1:51" ht="16.5" x14ac:dyDescent="0.3">
      <c r="A11" s="3"/>
      <c r="B11" s="7"/>
      <c r="C11" s="155">
        <v>4</v>
      </c>
      <c r="D11" s="152" t="str">
        <f>IF(SISWA!G11="","",SISWA!G11)</f>
        <v>AQILA</v>
      </c>
      <c r="E11" s="162">
        <v>85</v>
      </c>
      <c r="F11" s="162">
        <v>80</v>
      </c>
      <c r="G11" s="162">
        <v>80</v>
      </c>
      <c r="H11" s="162">
        <f t="shared" ref="H11:H15" si="12">AVERAGE(C11:G11)</f>
        <v>62.25</v>
      </c>
      <c r="I11" s="162"/>
      <c r="J11" s="162"/>
      <c r="K11" s="162"/>
      <c r="L11" s="162"/>
      <c r="M11" s="162"/>
      <c r="N11" s="162"/>
      <c r="O11" s="162">
        <v>50</v>
      </c>
      <c r="P11" s="162"/>
      <c r="Q11" s="162"/>
      <c r="R11" s="162"/>
      <c r="S11" s="162"/>
      <c r="T11" s="162"/>
      <c r="U11" s="162"/>
      <c r="V11" s="162"/>
      <c r="W11" s="162"/>
      <c r="X11" s="162"/>
      <c r="Y11" s="162">
        <v>74</v>
      </c>
      <c r="Z11" s="162"/>
      <c r="AA11" s="162"/>
      <c r="AB11" s="162"/>
      <c r="AC11" s="162"/>
      <c r="AD11" s="162"/>
      <c r="AE11" s="162"/>
      <c r="AF11" s="162"/>
      <c r="AG11" s="162"/>
      <c r="AH11" s="162"/>
      <c r="AI11" s="267">
        <f t="shared" si="5"/>
        <v>69.666666666666671</v>
      </c>
      <c r="AJ11" s="268">
        <f t="shared" si="4"/>
        <v>80</v>
      </c>
      <c r="AK11" s="268">
        <f t="shared" si="4"/>
        <v>80</v>
      </c>
      <c r="AL11" s="268">
        <f t="shared" si="4"/>
        <v>62.25</v>
      </c>
      <c r="AM11" s="268" t="str">
        <f t="shared" si="4"/>
        <v/>
      </c>
      <c r="AN11" s="268" t="str">
        <f t="shared" si="4"/>
        <v/>
      </c>
      <c r="AO11" s="268" t="str">
        <f t="shared" si="4"/>
        <v/>
      </c>
      <c r="AP11" s="268" t="str">
        <f t="shared" si="4"/>
        <v/>
      </c>
      <c r="AQ11" s="268" t="str">
        <f t="shared" si="4"/>
        <v/>
      </c>
      <c r="AR11" s="269" t="str">
        <f t="shared" si="4"/>
        <v/>
      </c>
      <c r="AS11" s="261">
        <f t="shared" si="11"/>
        <v>71.875</v>
      </c>
      <c r="AT11" s="7"/>
      <c r="AU11" s="154">
        <f t="shared" si="6"/>
        <v>80</v>
      </c>
      <c r="AV11" s="154" t="str">
        <f t="shared" si="7"/>
        <v>AQILA sangat menguasai dalam menunjukkan kemampuan dalam Mengetahui dan mempraktekkan  gerak dasar lokomotor dan non-lokomotor sesuai dengan irama (ketukan) tanpa/dengan musik dalam aktivitas gerak berirama dengan benar.</v>
      </c>
      <c r="AW11" s="154">
        <f t="shared" si="8"/>
        <v>62.25</v>
      </c>
      <c r="AX11" s="154" t="str">
        <f t="shared" si="9"/>
        <v xml:space="preserve">AQILA perlu bimbingan dalam menunjukkan kemampuan dalam mengetahui dan mempraktekkan  Pengetahuan gerakan kaki, gerakan lengan, pengambilan napas, dan koordinasi gerakan renang gaya dada </v>
      </c>
      <c r="AY11" s="423" t="str">
        <f t="shared" si="10"/>
        <v>1</v>
      </c>
    </row>
    <row r="12" spans="1:51" ht="16.5" x14ac:dyDescent="0.3">
      <c r="A12" s="3"/>
      <c r="B12" s="7"/>
      <c r="C12" s="155">
        <v>5</v>
      </c>
      <c r="D12" s="152" t="str">
        <f>IF(SISWA!G12="","",SISWA!G12)</f>
        <v>YUSUF</v>
      </c>
      <c r="E12" s="162">
        <v>75</v>
      </c>
      <c r="F12" s="162">
        <v>75</v>
      </c>
      <c r="G12" s="162">
        <v>75</v>
      </c>
      <c r="H12" s="162">
        <v>70</v>
      </c>
      <c r="I12" s="162"/>
      <c r="J12" s="162"/>
      <c r="K12" s="162"/>
      <c r="L12" s="162"/>
      <c r="M12" s="162"/>
      <c r="N12" s="162"/>
      <c r="O12" s="162">
        <v>40</v>
      </c>
      <c r="P12" s="162"/>
      <c r="Q12" s="162"/>
      <c r="R12" s="162"/>
      <c r="S12" s="162"/>
      <c r="T12" s="162"/>
      <c r="U12" s="162"/>
      <c r="V12" s="162"/>
      <c r="W12" s="162"/>
      <c r="X12" s="162"/>
      <c r="Y12" s="162">
        <v>34</v>
      </c>
      <c r="Z12" s="162"/>
      <c r="AA12" s="162"/>
      <c r="AB12" s="162"/>
      <c r="AC12" s="162"/>
      <c r="AD12" s="162"/>
      <c r="AE12" s="162"/>
      <c r="AF12" s="162"/>
      <c r="AG12" s="162"/>
      <c r="AH12" s="162"/>
      <c r="AI12" s="267">
        <f t="shared" si="5"/>
        <v>49.666666666666664</v>
      </c>
      <c r="AJ12" s="268">
        <f t="shared" si="4"/>
        <v>75</v>
      </c>
      <c r="AK12" s="268">
        <f t="shared" si="4"/>
        <v>75</v>
      </c>
      <c r="AL12" s="268">
        <f t="shared" si="4"/>
        <v>70</v>
      </c>
      <c r="AM12" s="268" t="str">
        <f t="shared" si="4"/>
        <v/>
      </c>
      <c r="AN12" s="268" t="str">
        <f t="shared" si="4"/>
        <v/>
      </c>
      <c r="AO12" s="268" t="str">
        <f t="shared" si="4"/>
        <v/>
      </c>
      <c r="AP12" s="268" t="str">
        <f t="shared" si="4"/>
        <v/>
      </c>
      <c r="AQ12" s="268" t="str">
        <f t="shared" si="4"/>
        <v/>
      </c>
      <c r="AR12" s="269" t="str">
        <f t="shared" si="4"/>
        <v/>
      </c>
      <c r="AS12" s="261">
        <f t="shared" si="11"/>
        <v>61.5</v>
      </c>
      <c r="AT12" s="7"/>
      <c r="AU12" s="154">
        <f t="shared" si="6"/>
        <v>75</v>
      </c>
      <c r="AV12" s="154" t="str">
        <f t="shared" si="7"/>
        <v>YUSUF sangat menguasai dalam menunjukkan kemampuan dalam Mengetahui dan mempraktekkan  gerak dasar lokomotor dan non-lokomotor sesuai dengan irama (ketukan) tanpa/dengan musik dalam aktivitas gerak berirama dengan benar.</v>
      </c>
      <c r="AW12" s="154">
        <f t="shared" si="8"/>
        <v>49.666666666666664</v>
      </c>
      <c r="AX12" s="154" t="str">
        <f t="shared" si="9"/>
        <v>YUSUF perlu bimbingan dalam menunjukkan kemampuan dalam Mengetahui dan mempraktekkan  jalan, lari, dan lompat aktivitas gerak dasar lokomotor, dengan benar.</v>
      </c>
      <c r="AY12" s="423" t="str">
        <f t="shared" si="10"/>
        <v>1</v>
      </c>
    </row>
    <row r="13" spans="1:51" ht="16.5" x14ac:dyDescent="0.3">
      <c r="A13" s="3"/>
      <c r="B13" s="7"/>
      <c r="C13" s="155">
        <v>6</v>
      </c>
      <c r="D13" s="152" t="str">
        <f>IF(SISWA!G13="","",SISWA!G13)</f>
        <v>FADHIL</v>
      </c>
      <c r="E13" s="162">
        <v>85</v>
      </c>
      <c r="F13" s="162">
        <v>90</v>
      </c>
      <c r="G13" s="162">
        <v>90</v>
      </c>
      <c r="H13" s="162">
        <v>90</v>
      </c>
      <c r="I13" s="162"/>
      <c r="J13" s="162"/>
      <c r="K13" s="162"/>
      <c r="L13" s="162"/>
      <c r="M13" s="162"/>
      <c r="N13" s="162"/>
      <c r="O13" s="162">
        <v>84</v>
      </c>
      <c r="P13" s="162"/>
      <c r="Q13" s="162"/>
      <c r="R13" s="162"/>
      <c r="S13" s="162"/>
      <c r="T13" s="162"/>
      <c r="U13" s="162"/>
      <c r="V13" s="162"/>
      <c r="W13" s="162"/>
      <c r="X13" s="162"/>
      <c r="Y13" s="162">
        <v>88</v>
      </c>
      <c r="Z13" s="162"/>
      <c r="AA13" s="162"/>
      <c r="AB13" s="162"/>
      <c r="AC13" s="162"/>
      <c r="AD13" s="162"/>
      <c r="AE13" s="162"/>
      <c r="AF13" s="162"/>
      <c r="AG13" s="162"/>
      <c r="AH13" s="162"/>
      <c r="AI13" s="267">
        <f t="shared" si="5"/>
        <v>85.666666666666671</v>
      </c>
      <c r="AJ13" s="268">
        <f t="shared" si="4"/>
        <v>90</v>
      </c>
      <c r="AK13" s="268">
        <f t="shared" si="4"/>
        <v>90</v>
      </c>
      <c r="AL13" s="268">
        <f t="shared" si="4"/>
        <v>90</v>
      </c>
      <c r="AM13" s="268" t="str">
        <f t="shared" si="4"/>
        <v/>
      </c>
      <c r="AN13" s="268" t="str">
        <f t="shared" si="4"/>
        <v/>
      </c>
      <c r="AO13" s="268" t="str">
        <f t="shared" si="4"/>
        <v/>
      </c>
      <c r="AP13" s="268" t="str">
        <f t="shared" si="4"/>
        <v/>
      </c>
      <c r="AQ13" s="268" t="str">
        <f t="shared" si="4"/>
        <v/>
      </c>
      <c r="AR13" s="269" t="str">
        <f t="shared" si="4"/>
        <v/>
      </c>
      <c r="AS13" s="261">
        <f t="shared" si="11"/>
        <v>87.833333333333329</v>
      </c>
      <c r="AT13" s="7"/>
      <c r="AU13" s="154">
        <f t="shared" si="6"/>
        <v>90</v>
      </c>
      <c r="AV13" s="154" t="str">
        <f t="shared" si="7"/>
        <v>FADHIL sangat menguasai dalam menunjukkan kemampuan dalam Mengetahui dan mempraktekkan  gerak dasar lokomotor dan non-lokomotor sesuai dengan irama (ketukan) tanpa/dengan musik dalam aktivitas gerak berirama dengan benar.</v>
      </c>
      <c r="AW13" s="154">
        <f t="shared" si="8"/>
        <v>85.666666666666671</v>
      </c>
      <c r="AX13" s="154" t="str">
        <f t="shared" si="9"/>
        <v>FADHIL perlu bimbingan dalam menunjukkan kemampuan dalam Mengetahui dan mempraktekkan  jalan, lari, dan lompat aktivitas gerak dasar lokomotor, dengan benar.</v>
      </c>
      <c r="AY13" s="423" t="str">
        <f t="shared" si="10"/>
        <v>1</v>
      </c>
    </row>
    <row r="14" spans="1:51" ht="16.5" x14ac:dyDescent="0.3">
      <c r="A14" s="3"/>
      <c r="B14" s="7"/>
      <c r="C14" s="155">
        <v>7</v>
      </c>
      <c r="D14" s="152" t="str">
        <f>IF(SISWA!G14="","",SISWA!G14)</f>
        <v>SAFA</v>
      </c>
      <c r="E14" s="162">
        <v>85</v>
      </c>
      <c r="F14" s="162">
        <v>80</v>
      </c>
      <c r="G14" s="162">
        <v>85</v>
      </c>
      <c r="H14" s="162">
        <f t="shared" si="12"/>
        <v>64.25</v>
      </c>
      <c r="I14" s="162"/>
      <c r="J14" s="162"/>
      <c r="K14" s="162"/>
      <c r="L14" s="162"/>
      <c r="M14" s="162"/>
      <c r="N14" s="162"/>
      <c r="O14" s="162">
        <v>78</v>
      </c>
      <c r="P14" s="162"/>
      <c r="Q14" s="162"/>
      <c r="R14" s="162"/>
      <c r="S14" s="162"/>
      <c r="T14" s="162"/>
      <c r="U14" s="162"/>
      <c r="V14" s="162"/>
      <c r="W14" s="162"/>
      <c r="X14" s="162"/>
      <c r="Y14" s="162">
        <v>70</v>
      </c>
      <c r="Z14" s="162"/>
      <c r="AA14" s="162"/>
      <c r="AB14" s="162"/>
      <c r="AC14" s="162"/>
      <c r="AD14" s="162"/>
      <c r="AE14" s="162"/>
      <c r="AF14" s="162"/>
      <c r="AG14" s="162"/>
      <c r="AH14" s="162"/>
      <c r="AI14" s="267">
        <f t="shared" si="5"/>
        <v>77.666666666666671</v>
      </c>
      <c r="AJ14" s="268">
        <f t="shared" si="4"/>
        <v>80</v>
      </c>
      <c r="AK14" s="268">
        <f t="shared" si="4"/>
        <v>85</v>
      </c>
      <c r="AL14" s="268">
        <f t="shared" si="4"/>
        <v>64.25</v>
      </c>
      <c r="AM14" s="268" t="str">
        <f t="shared" si="4"/>
        <v/>
      </c>
      <c r="AN14" s="268" t="str">
        <f t="shared" si="4"/>
        <v/>
      </c>
      <c r="AO14" s="268" t="str">
        <f t="shared" si="4"/>
        <v/>
      </c>
      <c r="AP14" s="268" t="str">
        <f t="shared" si="4"/>
        <v/>
      </c>
      <c r="AQ14" s="268" t="str">
        <f t="shared" si="4"/>
        <v/>
      </c>
      <c r="AR14" s="269" t="str">
        <f t="shared" si="4"/>
        <v/>
      </c>
      <c r="AS14" s="261">
        <f t="shared" si="11"/>
        <v>77.041666666666671</v>
      </c>
      <c r="AT14" s="7"/>
      <c r="AU14" s="154">
        <f t="shared" si="6"/>
        <v>85</v>
      </c>
      <c r="AV14" s="154" t="str">
        <f t="shared" si="7"/>
        <v>SAFA sangat menguasai dalam menunjukkan kemampuan dalam Mengetahui dan mempraktekkan  berbagai gerak dominan (bertumpu, bergantung, keseimbangan, berpindah/ lokomotor, tolakan, putaran, ayunan, melayang, dan mendarat) dalam aktivitas senam.</v>
      </c>
      <c r="AW14" s="154">
        <f t="shared" si="8"/>
        <v>64.25</v>
      </c>
      <c r="AX14" s="154" t="str">
        <f t="shared" si="9"/>
        <v xml:space="preserve">SAFA perlu bimbingan dalam menunjukkan kemampuan dalam mengetahui dan mempraktekkan  Pengetahuan gerakan kaki, gerakan lengan, pengambilan napas, dan koordinasi gerakan renang gaya dada </v>
      </c>
      <c r="AY14" s="423" t="str">
        <f t="shared" si="10"/>
        <v>1</v>
      </c>
    </row>
    <row r="15" spans="1:51" ht="16.5" x14ac:dyDescent="0.3">
      <c r="A15" s="3"/>
      <c r="B15" s="7"/>
      <c r="C15" s="155">
        <v>8</v>
      </c>
      <c r="D15" s="152" t="str">
        <f>IF(SISWA!G15="","",SISWA!G15)</f>
        <v>SALMA</v>
      </c>
      <c r="E15" s="162">
        <v>85</v>
      </c>
      <c r="F15" s="162">
        <v>85</v>
      </c>
      <c r="G15" s="162">
        <v>85</v>
      </c>
      <c r="H15" s="162">
        <f t="shared" si="12"/>
        <v>65.75</v>
      </c>
      <c r="I15" s="162"/>
      <c r="J15" s="162"/>
      <c r="K15" s="162"/>
      <c r="L15" s="162"/>
      <c r="M15" s="162"/>
      <c r="N15" s="162"/>
      <c r="O15" s="162">
        <v>76</v>
      </c>
      <c r="P15" s="162"/>
      <c r="Q15" s="162"/>
      <c r="R15" s="162"/>
      <c r="S15" s="162"/>
      <c r="T15" s="162"/>
      <c r="U15" s="162"/>
      <c r="V15" s="162"/>
      <c r="W15" s="162"/>
      <c r="X15" s="162"/>
      <c r="Y15" s="162">
        <v>64</v>
      </c>
      <c r="Z15" s="162"/>
      <c r="AA15" s="162"/>
      <c r="AB15" s="162"/>
      <c r="AC15" s="162"/>
      <c r="AD15" s="162"/>
      <c r="AE15" s="162"/>
      <c r="AF15" s="162"/>
      <c r="AG15" s="162"/>
      <c r="AH15" s="162"/>
      <c r="AI15" s="267">
        <f t="shared" si="5"/>
        <v>75</v>
      </c>
      <c r="AJ15" s="268">
        <f t="shared" si="4"/>
        <v>85</v>
      </c>
      <c r="AK15" s="268">
        <f t="shared" si="4"/>
        <v>85</v>
      </c>
      <c r="AL15" s="268">
        <f t="shared" si="4"/>
        <v>65.75</v>
      </c>
      <c r="AM15" s="268" t="str">
        <f t="shared" si="4"/>
        <v/>
      </c>
      <c r="AN15" s="268" t="str">
        <f t="shared" si="4"/>
        <v/>
      </c>
      <c r="AO15" s="268" t="str">
        <f t="shared" si="4"/>
        <v/>
      </c>
      <c r="AP15" s="268" t="str">
        <f t="shared" si="4"/>
        <v/>
      </c>
      <c r="AQ15" s="268" t="str">
        <f t="shared" si="4"/>
        <v/>
      </c>
      <c r="AR15" s="269" t="str">
        <f t="shared" si="4"/>
        <v/>
      </c>
      <c r="AS15" s="261">
        <f t="shared" si="11"/>
        <v>76.791666666666671</v>
      </c>
      <c r="AT15" s="7"/>
      <c r="AU15" s="154">
        <f t="shared" si="6"/>
        <v>85</v>
      </c>
      <c r="AV15" s="154" t="str">
        <f t="shared" si="7"/>
        <v>SALMA sangat menguasai dalam menunjukkan kemampuan dalam Mengetahui dan mempraktekkan  gerak dasar lokomotor dan non-lokomotor sesuai dengan irama (ketukan) tanpa/dengan musik dalam aktivitas gerak berirama dengan benar.</v>
      </c>
      <c r="AW15" s="154">
        <f t="shared" si="8"/>
        <v>65.75</v>
      </c>
      <c r="AX15" s="154" t="str">
        <f t="shared" si="9"/>
        <v xml:space="preserve">SALMA perlu bimbingan dalam menunjukkan kemampuan dalam mengetahui dan mempraktekkan  Pengetahuan gerakan kaki, gerakan lengan, pengambilan napas, dan koordinasi gerakan renang gaya dada </v>
      </c>
      <c r="AY15" s="423" t="str">
        <f t="shared" si="10"/>
        <v>1</v>
      </c>
    </row>
    <row r="16" spans="1:51" ht="16.5" x14ac:dyDescent="0.3">
      <c r="A16" s="3"/>
      <c r="B16" s="7"/>
      <c r="C16" s="155">
        <v>9</v>
      </c>
      <c r="D16" s="152" t="str">
        <f>IF(SISWA!G16="","",SISWA!G16)</f>
        <v>SALSA</v>
      </c>
      <c r="E16" s="162">
        <v>80</v>
      </c>
      <c r="F16" s="162">
        <v>80</v>
      </c>
      <c r="G16" s="162">
        <v>85</v>
      </c>
      <c r="H16" s="162">
        <v>75</v>
      </c>
      <c r="I16" s="162"/>
      <c r="J16" s="162"/>
      <c r="K16" s="162"/>
      <c r="L16" s="162"/>
      <c r="M16" s="162"/>
      <c r="N16" s="162"/>
      <c r="O16" s="162">
        <v>70</v>
      </c>
      <c r="P16" s="162"/>
      <c r="Q16" s="162"/>
      <c r="R16" s="162"/>
      <c r="S16" s="162"/>
      <c r="T16" s="162"/>
      <c r="U16" s="162"/>
      <c r="V16" s="162"/>
      <c r="W16" s="162"/>
      <c r="X16" s="162"/>
      <c r="Y16" s="162">
        <v>62</v>
      </c>
      <c r="Z16" s="162"/>
      <c r="AA16" s="162"/>
      <c r="AB16" s="162"/>
      <c r="AC16" s="162"/>
      <c r="AD16" s="162"/>
      <c r="AE16" s="162"/>
      <c r="AF16" s="162"/>
      <c r="AG16" s="162"/>
      <c r="AH16" s="162"/>
      <c r="AI16" s="267">
        <f t="shared" si="5"/>
        <v>70.666666666666671</v>
      </c>
      <c r="AJ16" s="268">
        <f t="shared" si="4"/>
        <v>80</v>
      </c>
      <c r="AK16" s="268">
        <f t="shared" si="4"/>
        <v>85</v>
      </c>
      <c r="AL16" s="268">
        <f t="shared" si="4"/>
        <v>75</v>
      </c>
      <c r="AM16" s="268" t="str">
        <f t="shared" si="4"/>
        <v/>
      </c>
      <c r="AN16" s="268" t="str">
        <f t="shared" si="4"/>
        <v/>
      </c>
      <c r="AO16" s="268" t="str">
        <f t="shared" si="4"/>
        <v/>
      </c>
      <c r="AP16" s="268" t="str">
        <f t="shared" si="4"/>
        <v/>
      </c>
      <c r="AQ16" s="268" t="str">
        <f t="shared" si="4"/>
        <v/>
      </c>
      <c r="AR16" s="269" t="str">
        <f t="shared" si="4"/>
        <v/>
      </c>
      <c r="AS16" s="261">
        <f t="shared" si="11"/>
        <v>75.333333333333329</v>
      </c>
      <c r="AT16" s="7"/>
      <c r="AU16" s="154">
        <f t="shared" si="6"/>
        <v>85</v>
      </c>
      <c r="AV16" s="154" t="str">
        <f t="shared" si="7"/>
        <v>SALSA sangat menguasai dalam menunjukkan kemampuan dalam Mengetahui dan mempraktekkan  berbagai gerak dominan (bertumpu, bergantung, keseimbangan, berpindah/ lokomotor, tolakan, putaran, ayunan, melayang, dan mendarat) dalam aktivitas senam.</v>
      </c>
      <c r="AW16" s="154">
        <f t="shared" si="8"/>
        <v>70.666666666666671</v>
      </c>
      <c r="AX16" s="154" t="str">
        <f t="shared" si="9"/>
        <v>SALSA perlu bimbingan dalam menunjukkan kemampuan dalam Mengetahui dan mempraktekkan  jalan, lari, dan lompat aktivitas gerak dasar lokomotor, dengan benar.</v>
      </c>
      <c r="AY16" s="423" t="str">
        <f t="shared" si="10"/>
        <v>1</v>
      </c>
    </row>
    <row r="17" spans="1:51" ht="16.5" x14ac:dyDescent="0.3">
      <c r="A17" s="3"/>
      <c r="B17" s="7"/>
      <c r="C17" s="155">
        <v>10</v>
      </c>
      <c r="D17" s="152" t="str">
        <f>IF(SISWA!G17="","",SISWA!G17)</f>
        <v>SALWA</v>
      </c>
      <c r="E17" s="162">
        <v>75</v>
      </c>
      <c r="F17" s="162">
        <v>80</v>
      </c>
      <c r="G17" s="162">
        <v>80</v>
      </c>
      <c r="H17" s="162">
        <v>75</v>
      </c>
      <c r="I17" s="162"/>
      <c r="J17" s="162"/>
      <c r="K17" s="162"/>
      <c r="L17" s="162"/>
      <c r="M17" s="162"/>
      <c r="N17" s="162"/>
      <c r="O17" s="162">
        <v>48</v>
      </c>
      <c r="P17" s="162"/>
      <c r="Q17" s="162"/>
      <c r="R17" s="162"/>
      <c r="S17" s="162"/>
      <c r="T17" s="162"/>
      <c r="U17" s="162"/>
      <c r="V17" s="162"/>
      <c r="W17" s="162"/>
      <c r="X17" s="162"/>
      <c r="Y17" s="162">
        <v>52</v>
      </c>
      <c r="Z17" s="162"/>
      <c r="AA17" s="162"/>
      <c r="AB17" s="162"/>
      <c r="AC17" s="162"/>
      <c r="AD17" s="162"/>
      <c r="AE17" s="162"/>
      <c r="AF17" s="162"/>
      <c r="AG17" s="162"/>
      <c r="AH17" s="162"/>
      <c r="AI17" s="267">
        <f t="shared" si="5"/>
        <v>58.333333333333336</v>
      </c>
      <c r="AJ17" s="268">
        <f t="shared" si="4"/>
        <v>80</v>
      </c>
      <c r="AK17" s="268">
        <f t="shared" si="4"/>
        <v>80</v>
      </c>
      <c r="AL17" s="268">
        <f t="shared" si="4"/>
        <v>75</v>
      </c>
      <c r="AM17" s="268" t="str">
        <f t="shared" si="4"/>
        <v/>
      </c>
      <c r="AN17" s="268" t="str">
        <f t="shared" si="4"/>
        <v/>
      </c>
      <c r="AO17" s="268" t="str">
        <f t="shared" si="4"/>
        <v/>
      </c>
      <c r="AP17" s="268" t="str">
        <f t="shared" si="4"/>
        <v/>
      </c>
      <c r="AQ17" s="268" t="str">
        <f t="shared" si="4"/>
        <v/>
      </c>
      <c r="AR17" s="269" t="str">
        <f t="shared" si="4"/>
        <v/>
      </c>
      <c r="AS17" s="261">
        <f t="shared" si="11"/>
        <v>68.333333333333329</v>
      </c>
      <c r="AT17" s="7"/>
      <c r="AU17" s="154">
        <f t="shared" si="6"/>
        <v>80</v>
      </c>
      <c r="AV17" s="154" t="str">
        <f t="shared" si="7"/>
        <v>SALWA sangat menguasai dalam menunjukkan kemampuan dalam Mengetahui dan mempraktekkan  gerak dasar lokomotor dan non-lokomotor sesuai dengan irama (ketukan) tanpa/dengan musik dalam aktivitas gerak berirama dengan benar.</v>
      </c>
      <c r="AW17" s="154">
        <f t="shared" si="8"/>
        <v>58.333333333333336</v>
      </c>
      <c r="AX17" s="154" t="str">
        <f t="shared" si="9"/>
        <v>SALWA perlu bimbingan dalam menunjukkan kemampuan dalam Mengetahui dan mempraktekkan  jalan, lari, dan lompat aktivitas gerak dasar lokomotor, dengan benar.</v>
      </c>
      <c r="AY17" s="423" t="str">
        <f t="shared" si="10"/>
        <v>1</v>
      </c>
    </row>
    <row r="18" spans="1:51" ht="16.5" x14ac:dyDescent="0.3">
      <c r="A18" s="3"/>
      <c r="B18" s="7"/>
      <c r="C18" s="155">
        <v>11</v>
      </c>
      <c r="D18" s="152" t="str">
        <f>IF(SISWA!G18="","",SISWA!G18)</f>
        <v>WIJAYA</v>
      </c>
      <c r="E18" s="162">
        <v>75</v>
      </c>
      <c r="F18" s="162">
        <v>75</v>
      </c>
      <c r="G18" s="162">
        <v>75</v>
      </c>
      <c r="H18" s="162">
        <v>75</v>
      </c>
      <c r="I18" s="162"/>
      <c r="J18" s="162"/>
      <c r="K18" s="162"/>
      <c r="L18" s="162"/>
      <c r="M18" s="162"/>
      <c r="N18" s="162"/>
      <c r="O18" s="162">
        <v>30</v>
      </c>
      <c r="P18" s="162"/>
      <c r="Q18" s="162"/>
      <c r="R18" s="162"/>
      <c r="S18" s="162"/>
      <c r="T18" s="162"/>
      <c r="U18" s="162"/>
      <c r="V18" s="162"/>
      <c r="W18" s="162"/>
      <c r="X18" s="162"/>
      <c r="Y18" s="162">
        <v>50</v>
      </c>
      <c r="Z18" s="162"/>
      <c r="AA18" s="162"/>
      <c r="AB18" s="162"/>
      <c r="AC18" s="162"/>
      <c r="AD18" s="162"/>
      <c r="AE18" s="162"/>
      <c r="AF18" s="162"/>
      <c r="AG18" s="162"/>
      <c r="AH18" s="162"/>
      <c r="AI18" s="267">
        <f t="shared" si="5"/>
        <v>51.666666666666664</v>
      </c>
      <c r="AJ18" s="268">
        <f t="shared" si="4"/>
        <v>75</v>
      </c>
      <c r="AK18" s="268">
        <f t="shared" si="4"/>
        <v>75</v>
      </c>
      <c r="AL18" s="268">
        <f t="shared" si="4"/>
        <v>75</v>
      </c>
      <c r="AM18" s="268" t="str">
        <f t="shared" si="4"/>
        <v/>
      </c>
      <c r="AN18" s="268" t="str">
        <f t="shared" si="4"/>
        <v/>
      </c>
      <c r="AO18" s="268" t="str">
        <f t="shared" si="4"/>
        <v/>
      </c>
      <c r="AP18" s="268" t="str">
        <f t="shared" si="4"/>
        <v/>
      </c>
      <c r="AQ18" s="268" t="str">
        <f t="shared" si="4"/>
        <v/>
      </c>
      <c r="AR18" s="269" t="str">
        <f t="shared" si="4"/>
        <v/>
      </c>
      <c r="AS18" s="261">
        <f t="shared" si="11"/>
        <v>63.333333333333336</v>
      </c>
      <c r="AT18" s="7"/>
      <c r="AU18" s="154">
        <f t="shared" si="6"/>
        <v>75</v>
      </c>
      <c r="AV18" s="154" t="str">
        <f t="shared" si="7"/>
        <v>WIJAYA sangat menguasai dalam menunjukkan kemampuan dalam Mengetahui dan mempraktekkan  gerak dasar lokomotor dan non-lokomotor sesuai dengan irama (ketukan) tanpa/dengan musik dalam aktivitas gerak berirama dengan benar.</v>
      </c>
      <c r="AW18" s="154">
        <f t="shared" si="8"/>
        <v>51.666666666666664</v>
      </c>
      <c r="AX18" s="154" t="str">
        <f t="shared" si="9"/>
        <v>WIJAYA perlu bimbingan dalam menunjukkan kemampuan dalam Mengetahui dan mempraktekkan  jalan, lari, dan lompat aktivitas gerak dasar lokomotor, dengan benar.</v>
      </c>
      <c r="AY18" s="423" t="str">
        <f t="shared" si="10"/>
        <v>1</v>
      </c>
    </row>
    <row r="19" spans="1:51" ht="16.5" x14ac:dyDescent="0.3">
      <c r="A19" s="3"/>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1"/>
        <v/>
      </c>
      <c r="AT19" s="7"/>
      <c r="AU19" s="154">
        <f t="shared" si="6"/>
        <v>0</v>
      </c>
      <c r="AV19" s="154" t="str">
        <f t="shared" si="7"/>
        <v/>
      </c>
      <c r="AW19" s="154">
        <f t="shared" si="8"/>
        <v>0</v>
      </c>
      <c r="AX19" s="154" t="str">
        <f t="shared" si="9"/>
        <v/>
      </c>
      <c r="AY19" s="423" t="str">
        <f t="shared" si="10"/>
        <v/>
      </c>
    </row>
    <row r="20" spans="1:51" ht="16.5" x14ac:dyDescent="0.3">
      <c r="A20" s="3"/>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1"/>
        <v/>
      </c>
      <c r="AT20" s="7"/>
      <c r="AU20" s="154">
        <f t="shared" si="6"/>
        <v>0</v>
      </c>
      <c r="AV20" s="154" t="str">
        <f t="shared" si="7"/>
        <v/>
      </c>
      <c r="AW20" s="154">
        <f t="shared" si="8"/>
        <v>0</v>
      </c>
      <c r="AX20" s="154" t="str">
        <f t="shared" si="9"/>
        <v/>
      </c>
      <c r="AY20" s="423" t="str">
        <f t="shared" si="10"/>
        <v/>
      </c>
    </row>
    <row r="21" spans="1:51" ht="16.5" x14ac:dyDescent="0.3">
      <c r="A21" s="3"/>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1"/>
        <v/>
      </c>
      <c r="AT21" s="7"/>
      <c r="AU21" s="154">
        <f t="shared" si="6"/>
        <v>0</v>
      </c>
      <c r="AV21" s="154" t="str">
        <f t="shared" si="7"/>
        <v/>
      </c>
      <c r="AW21" s="154">
        <f t="shared" si="8"/>
        <v>0</v>
      </c>
      <c r="AX21" s="154" t="str">
        <f t="shared" si="9"/>
        <v/>
      </c>
      <c r="AY21" s="423" t="str">
        <f t="shared" si="10"/>
        <v/>
      </c>
    </row>
    <row r="22" spans="1:51" ht="16.5" x14ac:dyDescent="0.3">
      <c r="A22" s="3"/>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1"/>
        <v/>
      </c>
      <c r="AT22" s="7"/>
      <c r="AU22" s="154">
        <f t="shared" si="6"/>
        <v>0</v>
      </c>
      <c r="AV22" s="154" t="str">
        <f t="shared" si="7"/>
        <v/>
      </c>
      <c r="AW22" s="154">
        <f t="shared" si="8"/>
        <v>0</v>
      </c>
      <c r="AX22" s="154" t="str">
        <f t="shared" si="9"/>
        <v/>
      </c>
      <c r="AY22" s="423" t="str">
        <f t="shared" si="10"/>
        <v/>
      </c>
    </row>
    <row r="23" spans="1:51" ht="16.5" x14ac:dyDescent="0.3">
      <c r="A23" s="3"/>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1"/>
        <v/>
      </c>
      <c r="AT23" s="7"/>
      <c r="AU23" s="154">
        <f t="shared" si="6"/>
        <v>0</v>
      </c>
      <c r="AV23" s="154" t="str">
        <f t="shared" si="7"/>
        <v/>
      </c>
      <c r="AW23" s="154">
        <f t="shared" si="8"/>
        <v>0</v>
      </c>
      <c r="AX23" s="154" t="str">
        <f t="shared" si="9"/>
        <v/>
      </c>
      <c r="AY23" s="423" t="str">
        <f t="shared" si="10"/>
        <v/>
      </c>
    </row>
    <row r="24" spans="1:51" ht="16.5" x14ac:dyDescent="0.3">
      <c r="A24" s="3"/>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1"/>
        <v/>
      </c>
      <c r="AT24" s="7"/>
      <c r="AU24" s="154">
        <f t="shared" si="6"/>
        <v>0</v>
      </c>
      <c r="AV24" s="154" t="str">
        <f t="shared" si="7"/>
        <v/>
      </c>
      <c r="AW24" s="154">
        <f t="shared" si="8"/>
        <v>0</v>
      </c>
      <c r="AX24" s="154" t="str">
        <f t="shared" si="9"/>
        <v/>
      </c>
      <c r="AY24" s="423" t="str">
        <f t="shared" si="10"/>
        <v/>
      </c>
    </row>
    <row r="25" spans="1:51" ht="16.5" x14ac:dyDescent="0.3">
      <c r="A25" s="3"/>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1"/>
        <v/>
      </c>
      <c r="AT25" s="7"/>
      <c r="AU25" s="154">
        <f t="shared" si="6"/>
        <v>0</v>
      </c>
      <c r="AV25" s="154" t="str">
        <f t="shared" si="7"/>
        <v/>
      </c>
      <c r="AW25" s="154">
        <f t="shared" si="8"/>
        <v>0</v>
      </c>
      <c r="AX25" s="154" t="str">
        <f t="shared" si="9"/>
        <v/>
      </c>
      <c r="AY25" s="423" t="str">
        <f t="shared" si="10"/>
        <v/>
      </c>
    </row>
    <row r="26" spans="1:51" ht="16.5" x14ac:dyDescent="0.3">
      <c r="A26" s="3"/>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1"/>
        <v/>
      </c>
      <c r="AT26" s="7"/>
      <c r="AU26" s="154">
        <f t="shared" si="6"/>
        <v>0</v>
      </c>
      <c r="AV26" s="154" t="str">
        <f t="shared" si="7"/>
        <v/>
      </c>
      <c r="AW26" s="154">
        <f t="shared" si="8"/>
        <v>0</v>
      </c>
      <c r="AX26" s="154" t="str">
        <f t="shared" si="9"/>
        <v/>
      </c>
      <c r="AY26" s="423" t="str">
        <f t="shared" si="10"/>
        <v/>
      </c>
    </row>
    <row r="27" spans="1:51" ht="16.5" x14ac:dyDescent="0.3">
      <c r="A27" s="3"/>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1"/>
        <v/>
      </c>
      <c r="AT27" s="7"/>
      <c r="AU27" s="154">
        <f t="shared" si="6"/>
        <v>0</v>
      </c>
      <c r="AV27" s="154" t="str">
        <f t="shared" si="7"/>
        <v/>
      </c>
      <c r="AW27" s="154">
        <f t="shared" si="8"/>
        <v>0</v>
      </c>
      <c r="AX27" s="154" t="str">
        <f t="shared" si="9"/>
        <v/>
      </c>
      <c r="AY27" s="423" t="str">
        <f t="shared" si="10"/>
        <v/>
      </c>
    </row>
    <row r="28" spans="1:51" ht="16.5" x14ac:dyDescent="0.3">
      <c r="A28" s="3"/>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1"/>
        <v/>
      </c>
      <c r="AT28" s="7"/>
      <c r="AU28" s="154">
        <f t="shared" si="6"/>
        <v>0</v>
      </c>
      <c r="AV28" s="154" t="str">
        <f t="shared" si="7"/>
        <v/>
      </c>
      <c r="AW28" s="154">
        <f t="shared" si="8"/>
        <v>0</v>
      </c>
      <c r="AX28" s="154" t="str">
        <f t="shared" si="9"/>
        <v/>
      </c>
      <c r="AY28" s="423" t="str">
        <f t="shared" si="10"/>
        <v/>
      </c>
    </row>
    <row r="29" spans="1:51" ht="16.5" x14ac:dyDescent="0.3">
      <c r="A29" s="3"/>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1"/>
        <v/>
      </c>
      <c r="AT29" s="7"/>
      <c r="AU29" s="154">
        <f t="shared" si="6"/>
        <v>0</v>
      </c>
      <c r="AV29" s="154" t="str">
        <f t="shared" si="7"/>
        <v/>
      </c>
      <c r="AW29" s="154">
        <f t="shared" si="8"/>
        <v>0</v>
      </c>
      <c r="AX29" s="154" t="str">
        <f t="shared" si="9"/>
        <v/>
      </c>
      <c r="AY29" s="423" t="str">
        <f t="shared" si="10"/>
        <v/>
      </c>
    </row>
    <row r="30" spans="1:51" ht="16.5" x14ac:dyDescent="0.3">
      <c r="A30" s="3"/>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1"/>
        <v/>
      </c>
      <c r="AT30" s="7"/>
      <c r="AU30" s="154">
        <f t="shared" si="6"/>
        <v>0</v>
      </c>
      <c r="AV30" s="154" t="str">
        <f t="shared" si="7"/>
        <v/>
      </c>
      <c r="AW30" s="154">
        <f t="shared" si="8"/>
        <v>0</v>
      </c>
      <c r="AX30" s="154" t="str">
        <f t="shared" si="9"/>
        <v/>
      </c>
      <c r="AY30" s="423" t="str">
        <f t="shared" si="10"/>
        <v/>
      </c>
    </row>
    <row r="31" spans="1:51" ht="16.5" x14ac:dyDescent="0.3">
      <c r="A31" s="3"/>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1"/>
        <v/>
      </c>
      <c r="AT31" s="7"/>
      <c r="AU31" s="154">
        <f t="shared" si="6"/>
        <v>0</v>
      </c>
      <c r="AV31" s="154" t="str">
        <f t="shared" si="7"/>
        <v/>
      </c>
      <c r="AW31" s="154">
        <f t="shared" si="8"/>
        <v>0</v>
      </c>
      <c r="AX31" s="154" t="str">
        <f t="shared" si="9"/>
        <v/>
      </c>
      <c r="AY31" s="423" t="str">
        <f t="shared" si="10"/>
        <v/>
      </c>
    </row>
    <row r="32" spans="1:51" ht="16.5" x14ac:dyDescent="0.3">
      <c r="A32" s="3"/>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1"/>
        <v/>
      </c>
      <c r="AT32" s="7"/>
      <c r="AU32" s="154">
        <f t="shared" si="6"/>
        <v>0</v>
      </c>
      <c r="AV32" s="154" t="str">
        <f t="shared" si="7"/>
        <v/>
      </c>
      <c r="AW32" s="154">
        <f t="shared" si="8"/>
        <v>0</v>
      </c>
      <c r="AX32" s="154" t="str">
        <f t="shared" si="9"/>
        <v/>
      </c>
      <c r="AY32" s="423" t="str">
        <f t="shared" si="10"/>
        <v/>
      </c>
    </row>
    <row r="33" spans="1:51" ht="16.5" x14ac:dyDescent="0.3">
      <c r="A33" s="3"/>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1"/>
        <v/>
      </c>
      <c r="AT33" s="7"/>
      <c r="AU33" s="154">
        <f t="shared" si="6"/>
        <v>0</v>
      </c>
      <c r="AV33" s="154" t="str">
        <f t="shared" si="7"/>
        <v/>
      </c>
      <c r="AW33" s="154">
        <f t="shared" si="8"/>
        <v>0</v>
      </c>
      <c r="AX33" s="154" t="str">
        <f t="shared" si="9"/>
        <v/>
      </c>
      <c r="AY33" s="423" t="str">
        <f t="shared" si="10"/>
        <v/>
      </c>
    </row>
    <row r="34" spans="1:51" ht="16.5" x14ac:dyDescent="0.3">
      <c r="A34" s="3"/>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1"/>
        <v/>
      </c>
      <c r="AT34" s="7"/>
      <c r="AU34" s="154">
        <f t="shared" si="6"/>
        <v>0</v>
      </c>
      <c r="AV34" s="154" t="str">
        <f t="shared" si="7"/>
        <v/>
      </c>
      <c r="AW34" s="154">
        <f t="shared" si="8"/>
        <v>0</v>
      </c>
      <c r="AX34" s="154" t="str">
        <f t="shared" si="9"/>
        <v/>
      </c>
      <c r="AY34" s="423" t="str">
        <f t="shared" si="10"/>
        <v/>
      </c>
    </row>
    <row r="35" spans="1:51" ht="16.5" x14ac:dyDescent="0.3">
      <c r="A35" s="3"/>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1"/>
        <v/>
      </c>
      <c r="AT35" s="7"/>
      <c r="AU35" s="154">
        <f t="shared" si="6"/>
        <v>0</v>
      </c>
      <c r="AV35" s="154" t="str">
        <f t="shared" si="7"/>
        <v/>
      </c>
      <c r="AW35" s="154">
        <f t="shared" si="8"/>
        <v>0</v>
      </c>
      <c r="AX35" s="154" t="str">
        <f t="shared" si="9"/>
        <v/>
      </c>
      <c r="AY35" s="423" t="str">
        <f t="shared" si="10"/>
        <v/>
      </c>
    </row>
    <row r="36" spans="1:51" ht="16.5" x14ac:dyDescent="0.3">
      <c r="A36" s="3"/>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1"/>
        <v/>
      </c>
      <c r="AT36" s="7"/>
      <c r="AU36" s="154">
        <f t="shared" si="6"/>
        <v>0</v>
      </c>
      <c r="AV36" s="154" t="str">
        <f t="shared" si="7"/>
        <v/>
      </c>
      <c r="AW36" s="154">
        <f t="shared" si="8"/>
        <v>0</v>
      </c>
      <c r="AX36" s="154" t="str">
        <f t="shared" si="9"/>
        <v/>
      </c>
      <c r="AY36" s="423" t="str">
        <f t="shared" si="10"/>
        <v/>
      </c>
    </row>
    <row r="37" spans="1:51" ht="16.5" x14ac:dyDescent="0.3">
      <c r="A37" s="3"/>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1"/>
        <v/>
      </c>
      <c r="AT37" s="7"/>
      <c r="AU37" s="154">
        <f t="shared" si="6"/>
        <v>0</v>
      </c>
      <c r="AV37" s="154" t="str">
        <f t="shared" si="7"/>
        <v/>
      </c>
      <c r="AW37" s="154">
        <f t="shared" si="8"/>
        <v>0</v>
      </c>
      <c r="AX37" s="154" t="str">
        <f t="shared" si="9"/>
        <v/>
      </c>
      <c r="AY37" s="423" t="str">
        <f t="shared" si="10"/>
        <v/>
      </c>
    </row>
    <row r="38" spans="1:51" ht="16.5" x14ac:dyDescent="0.3">
      <c r="A38" s="3"/>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1"/>
        <v/>
      </c>
      <c r="AT38" s="7"/>
      <c r="AU38" s="154">
        <f t="shared" si="6"/>
        <v>0</v>
      </c>
      <c r="AV38" s="154" t="str">
        <f t="shared" si="7"/>
        <v/>
      </c>
      <c r="AW38" s="154">
        <f t="shared" si="8"/>
        <v>0</v>
      </c>
      <c r="AX38" s="154" t="str">
        <f t="shared" si="9"/>
        <v/>
      </c>
      <c r="AY38" s="423" t="str">
        <f t="shared" si="10"/>
        <v/>
      </c>
    </row>
    <row r="39" spans="1:51" ht="16.5" x14ac:dyDescent="0.3">
      <c r="A39" s="3"/>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1"/>
        <v/>
      </c>
      <c r="AT39" s="7"/>
      <c r="AU39" s="154">
        <f t="shared" si="6"/>
        <v>0</v>
      </c>
      <c r="AV39" s="154" t="str">
        <f t="shared" si="7"/>
        <v/>
      </c>
      <c r="AW39" s="154">
        <f t="shared" si="8"/>
        <v>0</v>
      </c>
      <c r="AX39" s="154" t="str">
        <f t="shared" si="9"/>
        <v/>
      </c>
      <c r="AY39" s="423" t="str">
        <f t="shared" si="10"/>
        <v/>
      </c>
    </row>
    <row r="40" spans="1:51" ht="16.5" x14ac:dyDescent="0.3">
      <c r="A40" s="3"/>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1"/>
        <v/>
      </c>
      <c r="AT40" s="7"/>
      <c r="AU40" s="154">
        <f t="shared" si="6"/>
        <v>0</v>
      </c>
      <c r="AV40" s="154" t="str">
        <f t="shared" si="7"/>
        <v/>
      </c>
      <c r="AW40" s="154">
        <f t="shared" si="8"/>
        <v>0</v>
      </c>
      <c r="AX40" s="154" t="str">
        <f t="shared" si="9"/>
        <v/>
      </c>
      <c r="AY40" s="423" t="str">
        <f t="shared" si="10"/>
        <v/>
      </c>
    </row>
    <row r="41" spans="1:51" ht="16.5" x14ac:dyDescent="0.3">
      <c r="A41" s="3"/>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1"/>
        <v/>
      </c>
      <c r="AT41" s="7"/>
      <c r="AU41" s="154">
        <f t="shared" si="6"/>
        <v>0</v>
      </c>
      <c r="AV41" s="154" t="str">
        <f t="shared" si="7"/>
        <v/>
      </c>
      <c r="AW41" s="154">
        <f t="shared" si="8"/>
        <v>0</v>
      </c>
      <c r="AX41" s="154" t="str">
        <f t="shared" si="9"/>
        <v/>
      </c>
      <c r="AY41" s="423" t="str">
        <f t="shared" si="10"/>
        <v/>
      </c>
    </row>
    <row r="42" spans="1:51" ht="16.5" x14ac:dyDescent="0.3">
      <c r="A42" s="3"/>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1"/>
        <v/>
      </c>
      <c r="AT42" s="7"/>
      <c r="AU42" s="154">
        <f t="shared" si="6"/>
        <v>0</v>
      </c>
      <c r="AV42" s="154" t="str">
        <f t="shared" si="7"/>
        <v/>
      </c>
      <c r="AW42" s="154">
        <f t="shared" si="8"/>
        <v>0</v>
      </c>
      <c r="AX42" s="154" t="str">
        <f t="shared" si="9"/>
        <v/>
      </c>
      <c r="AY42" s="423" t="str">
        <f t="shared" si="10"/>
        <v/>
      </c>
    </row>
    <row r="43" spans="1:51" ht="16.5" x14ac:dyDescent="0.3">
      <c r="A43" s="3"/>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1"/>
        <v/>
      </c>
      <c r="AT43" s="7"/>
      <c r="AU43" s="154">
        <f t="shared" si="6"/>
        <v>0</v>
      </c>
      <c r="AV43" s="154" t="str">
        <f t="shared" si="7"/>
        <v/>
      </c>
      <c r="AW43" s="154">
        <f t="shared" si="8"/>
        <v>0</v>
      </c>
      <c r="AX43" s="154" t="str">
        <f t="shared" si="9"/>
        <v/>
      </c>
      <c r="AY43" s="423" t="str">
        <f t="shared" si="10"/>
        <v/>
      </c>
    </row>
    <row r="44" spans="1:51" ht="16.5" x14ac:dyDescent="0.3">
      <c r="A44" s="3"/>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1"/>
        <v/>
      </c>
      <c r="AT44" s="7"/>
      <c r="AU44" s="154">
        <f t="shared" si="6"/>
        <v>0</v>
      </c>
      <c r="AV44" s="154" t="str">
        <f t="shared" si="7"/>
        <v/>
      </c>
      <c r="AW44" s="154">
        <f t="shared" si="8"/>
        <v>0</v>
      </c>
      <c r="AX44" s="154" t="str">
        <f t="shared" si="9"/>
        <v/>
      </c>
      <c r="AY44" s="423" t="str">
        <f t="shared" si="10"/>
        <v/>
      </c>
    </row>
    <row r="45" spans="1:51" ht="16.5" x14ac:dyDescent="0.3">
      <c r="A45" s="3"/>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1"/>
        <v/>
      </c>
      <c r="AT45" s="7"/>
      <c r="AU45" s="154">
        <f t="shared" si="6"/>
        <v>0</v>
      </c>
      <c r="AV45" s="154" t="str">
        <f t="shared" si="7"/>
        <v/>
      </c>
      <c r="AW45" s="154">
        <f t="shared" si="8"/>
        <v>0</v>
      </c>
      <c r="AX45" s="154" t="str">
        <f t="shared" si="9"/>
        <v/>
      </c>
      <c r="AY45" s="423" t="str">
        <f t="shared" si="10"/>
        <v/>
      </c>
    </row>
    <row r="46" spans="1:51" ht="16.5" x14ac:dyDescent="0.3">
      <c r="A46" s="3"/>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1"/>
        <v/>
      </c>
      <c r="AT46" s="7"/>
      <c r="AU46" s="154">
        <f t="shared" si="6"/>
        <v>0</v>
      </c>
      <c r="AV46" s="154" t="str">
        <f t="shared" si="7"/>
        <v/>
      </c>
      <c r="AW46" s="154">
        <f t="shared" si="8"/>
        <v>0</v>
      </c>
      <c r="AX46" s="154" t="str">
        <f t="shared" si="9"/>
        <v/>
      </c>
      <c r="AY46" s="423" t="str">
        <f t="shared" si="10"/>
        <v/>
      </c>
    </row>
    <row r="47" spans="1:51" ht="16.5" x14ac:dyDescent="0.3">
      <c r="A47" s="3"/>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1"/>
        <v/>
      </c>
      <c r="AT47" s="7"/>
      <c r="AU47" s="154">
        <f t="shared" si="6"/>
        <v>0</v>
      </c>
      <c r="AV47" s="154" t="str">
        <f t="shared" si="7"/>
        <v/>
      </c>
      <c r="AW47" s="154">
        <f t="shared" si="8"/>
        <v>0</v>
      </c>
      <c r="AX47" s="154" t="str">
        <f t="shared" si="9"/>
        <v/>
      </c>
      <c r="AY47" s="423" t="str">
        <f t="shared" si="10"/>
        <v/>
      </c>
    </row>
    <row r="48" spans="1:51" ht="16.5" x14ac:dyDescent="0.3">
      <c r="A48" s="3"/>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3">IFERROR(AVERAGE(E48,O48,Y48),"")</f>
        <v/>
      </c>
      <c r="AJ48" s="268" t="str">
        <f t="shared" si="13"/>
        <v/>
      </c>
      <c r="AK48" s="268" t="str">
        <f t="shared" si="13"/>
        <v/>
      </c>
      <c r="AL48" s="268" t="str">
        <f t="shared" si="13"/>
        <v/>
      </c>
      <c r="AM48" s="268" t="str">
        <f t="shared" si="13"/>
        <v/>
      </c>
      <c r="AN48" s="268" t="str">
        <f t="shared" si="13"/>
        <v/>
      </c>
      <c r="AO48" s="268" t="str">
        <f t="shared" si="13"/>
        <v/>
      </c>
      <c r="AP48" s="268" t="str">
        <f t="shared" si="13"/>
        <v/>
      </c>
      <c r="AQ48" s="268" t="str">
        <f t="shared" si="13"/>
        <v/>
      </c>
      <c r="AR48" s="269" t="str">
        <f t="shared" si="13"/>
        <v/>
      </c>
      <c r="AS48" s="261" t="str">
        <f t="shared" si="11"/>
        <v/>
      </c>
      <c r="AT48" s="7"/>
      <c r="AU48" s="154">
        <f t="shared" si="6"/>
        <v>0</v>
      </c>
      <c r="AV48" s="154" t="str">
        <f t="shared" si="7"/>
        <v/>
      </c>
      <c r="AW48" s="154">
        <f t="shared" si="8"/>
        <v>0</v>
      </c>
      <c r="AX48" s="154" t="str">
        <f t="shared" si="9"/>
        <v/>
      </c>
      <c r="AY48" s="423" t="str">
        <f t="shared" si="10"/>
        <v/>
      </c>
    </row>
    <row r="49" spans="1:51" ht="16.5" x14ac:dyDescent="0.3">
      <c r="A49" s="3"/>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3"/>
        <v/>
      </c>
      <c r="AJ49" s="268" t="str">
        <f t="shared" si="13"/>
        <v/>
      </c>
      <c r="AK49" s="268" t="str">
        <f t="shared" si="13"/>
        <v/>
      </c>
      <c r="AL49" s="268" t="str">
        <f t="shared" si="13"/>
        <v/>
      </c>
      <c r="AM49" s="268" t="str">
        <f t="shared" si="13"/>
        <v/>
      </c>
      <c r="AN49" s="268" t="str">
        <f t="shared" si="13"/>
        <v/>
      </c>
      <c r="AO49" s="268" t="str">
        <f t="shared" si="13"/>
        <v/>
      </c>
      <c r="AP49" s="268" t="str">
        <f t="shared" si="13"/>
        <v/>
      </c>
      <c r="AQ49" s="268" t="str">
        <f t="shared" si="13"/>
        <v/>
      </c>
      <c r="AR49" s="269" t="str">
        <f t="shared" si="13"/>
        <v/>
      </c>
      <c r="AS49" s="261" t="str">
        <f t="shared" si="11"/>
        <v/>
      </c>
      <c r="AT49" s="7"/>
      <c r="AU49" s="154">
        <f t="shared" si="6"/>
        <v>0</v>
      </c>
      <c r="AV49" s="154" t="str">
        <f t="shared" si="7"/>
        <v/>
      </c>
      <c r="AW49" s="154">
        <f t="shared" si="8"/>
        <v>0</v>
      </c>
      <c r="AX49" s="154" t="str">
        <f t="shared" si="9"/>
        <v/>
      </c>
      <c r="AY49" s="423" t="str">
        <f t="shared" si="10"/>
        <v/>
      </c>
    </row>
    <row r="50" spans="1:51" ht="16.5" x14ac:dyDescent="0.3">
      <c r="A50" s="3"/>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3"/>
        <v/>
      </c>
      <c r="AJ50" s="268" t="str">
        <f t="shared" si="13"/>
        <v/>
      </c>
      <c r="AK50" s="268" t="str">
        <f t="shared" si="13"/>
        <v/>
      </c>
      <c r="AL50" s="268" t="str">
        <f t="shared" si="13"/>
        <v/>
      </c>
      <c r="AM50" s="268" t="str">
        <f t="shared" si="13"/>
        <v/>
      </c>
      <c r="AN50" s="268" t="str">
        <f t="shared" si="13"/>
        <v/>
      </c>
      <c r="AO50" s="268" t="str">
        <f t="shared" si="13"/>
        <v/>
      </c>
      <c r="AP50" s="268" t="str">
        <f t="shared" si="13"/>
        <v/>
      </c>
      <c r="AQ50" s="268" t="str">
        <f t="shared" si="13"/>
        <v/>
      </c>
      <c r="AR50" s="269" t="str">
        <f t="shared" si="13"/>
        <v/>
      </c>
      <c r="AS50" s="261" t="str">
        <f t="shared" si="11"/>
        <v/>
      </c>
      <c r="AT50" s="7"/>
      <c r="AU50" s="154">
        <f t="shared" si="6"/>
        <v>0</v>
      </c>
      <c r="AV50" s="154" t="str">
        <f t="shared" si="7"/>
        <v/>
      </c>
      <c r="AW50" s="154">
        <f t="shared" si="8"/>
        <v>0</v>
      </c>
      <c r="AX50" s="154" t="str">
        <f t="shared" si="9"/>
        <v/>
      </c>
      <c r="AY50" s="423" t="str">
        <f t="shared" si="10"/>
        <v/>
      </c>
    </row>
    <row r="51" spans="1:51" ht="16.5" x14ac:dyDescent="0.3">
      <c r="A51" s="3"/>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3"/>
        <v/>
      </c>
      <c r="AJ51" s="268" t="str">
        <f t="shared" si="13"/>
        <v/>
      </c>
      <c r="AK51" s="268" t="str">
        <f t="shared" si="13"/>
        <v/>
      </c>
      <c r="AL51" s="268" t="str">
        <f t="shared" si="13"/>
        <v/>
      </c>
      <c r="AM51" s="268" t="str">
        <f t="shared" si="13"/>
        <v/>
      </c>
      <c r="AN51" s="268" t="str">
        <f t="shared" si="13"/>
        <v/>
      </c>
      <c r="AO51" s="268" t="str">
        <f t="shared" si="13"/>
        <v/>
      </c>
      <c r="AP51" s="268" t="str">
        <f t="shared" si="13"/>
        <v/>
      </c>
      <c r="AQ51" s="268" t="str">
        <f t="shared" si="13"/>
        <v/>
      </c>
      <c r="AR51" s="269" t="str">
        <f t="shared" si="13"/>
        <v/>
      </c>
      <c r="AS51" s="261" t="str">
        <f t="shared" si="11"/>
        <v/>
      </c>
      <c r="AT51" s="7"/>
      <c r="AU51" s="154">
        <f t="shared" si="6"/>
        <v>0</v>
      </c>
      <c r="AV51" s="154" t="str">
        <f t="shared" si="7"/>
        <v/>
      </c>
      <c r="AW51" s="154">
        <f t="shared" si="8"/>
        <v>0</v>
      </c>
      <c r="AX51" s="154" t="str">
        <f t="shared" si="9"/>
        <v/>
      </c>
      <c r="AY51" s="423" t="str">
        <f t="shared" si="10"/>
        <v/>
      </c>
    </row>
    <row r="52" spans="1:51" ht="16.5" x14ac:dyDescent="0.3">
      <c r="A52" s="3"/>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3"/>
        <v/>
      </c>
      <c r="AJ52" s="268" t="str">
        <f t="shared" si="13"/>
        <v/>
      </c>
      <c r="AK52" s="268" t="str">
        <f t="shared" si="13"/>
        <v/>
      </c>
      <c r="AL52" s="268" t="str">
        <f t="shared" si="13"/>
        <v/>
      </c>
      <c r="AM52" s="268" t="str">
        <f t="shared" si="13"/>
        <v/>
      </c>
      <c r="AN52" s="268" t="str">
        <f t="shared" si="13"/>
        <v/>
      </c>
      <c r="AO52" s="268" t="str">
        <f t="shared" si="13"/>
        <v/>
      </c>
      <c r="AP52" s="268" t="str">
        <f t="shared" si="13"/>
        <v/>
      </c>
      <c r="AQ52" s="268" t="str">
        <f t="shared" si="13"/>
        <v/>
      </c>
      <c r="AR52" s="269" t="str">
        <f t="shared" si="13"/>
        <v/>
      </c>
      <c r="AS52" s="261" t="str">
        <f t="shared" si="11"/>
        <v/>
      </c>
      <c r="AT52" s="7"/>
      <c r="AU52" s="154">
        <f t="shared" si="6"/>
        <v>0</v>
      </c>
      <c r="AV52" s="154" t="str">
        <f t="shared" si="7"/>
        <v/>
      </c>
      <c r="AW52" s="154">
        <f t="shared" si="8"/>
        <v>0</v>
      </c>
      <c r="AX52" s="154" t="str">
        <f t="shared" si="9"/>
        <v/>
      </c>
      <c r="AY52" s="423" t="str">
        <f t="shared" si="10"/>
        <v/>
      </c>
    </row>
    <row r="53" spans="1:51" ht="16.5" x14ac:dyDescent="0.3">
      <c r="A53" s="3"/>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3"/>
        <v/>
      </c>
      <c r="AJ53" s="268" t="str">
        <f t="shared" si="13"/>
        <v/>
      </c>
      <c r="AK53" s="268" t="str">
        <f t="shared" si="13"/>
        <v/>
      </c>
      <c r="AL53" s="268" t="str">
        <f t="shared" si="13"/>
        <v/>
      </c>
      <c r="AM53" s="268" t="str">
        <f t="shared" si="13"/>
        <v/>
      </c>
      <c r="AN53" s="268" t="str">
        <f t="shared" si="13"/>
        <v/>
      </c>
      <c r="AO53" s="268" t="str">
        <f t="shared" si="13"/>
        <v/>
      </c>
      <c r="AP53" s="268" t="str">
        <f t="shared" si="13"/>
        <v/>
      </c>
      <c r="AQ53" s="268" t="str">
        <f t="shared" si="13"/>
        <v/>
      </c>
      <c r="AR53" s="269" t="str">
        <f t="shared" si="13"/>
        <v/>
      </c>
      <c r="AS53" s="261" t="str">
        <f t="shared" si="11"/>
        <v/>
      </c>
      <c r="AT53" s="7"/>
      <c r="AU53" s="154">
        <f t="shared" si="6"/>
        <v>0</v>
      </c>
      <c r="AV53" s="154" t="str">
        <f t="shared" si="7"/>
        <v/>
      </c>
      <c r="AW53" s="154">
        <f t="shared" si="8"/>
        <v>0</v>
      </c>
      <c r="AX53" s="154" t="str">
        <f t="shared" si="9"/>
        <v/>
      </c>
      <c r="AY53" s="423" t="str">
        <f t="shared" si="10"/>
        <v/>
      </c>
    </row>
    <row r="54" spans="1:51" ht="16.5" x14ac:dyDescent="0.3">
      <c r="A54" s="3"/>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3"/>
        <v/>
      </c>
      <c r="AJ54" s="268" t="str">
        <f t="shared" si="13"/>
        <v/>
      </c>
      <c r="AK54" s="268" t="str">
        <f t="shared" si="13"/>
        <v/>
      </c>
      <c r="AL54" s="268" t="str">
        <f t="shared" si="13"/>
        <v/>
      </c>
      <c r="AM54" s="268" t="str">
        <f t="shared" si="13"/>
        <v/>
      </c>
      <c r="AN54" s="268" t="str">
        <f t="shared" si="13"/>
        <v/>
      </c>
      <c r="AO54" s="268" t="str">
        <f t="shared" si="13"/>
        <v/>
      </c>
      <c r="AP54" s="268" t="str">
        <f t="shared" si="13"/>
        <v/>
      </c>
      <c r="AQ54" s="268" t="str">
        <f t="shared" si="13"/>
        <v/>
      </c>
      <c r="AR54" s="269" t="str">
        <f t="shared" si="13"/>
        <v/>
      </c>
      <c r="AS54" s="261" t="str">
        <f t="shared" si="11"/>
        <v/>
      </c>
      <c r="AT54" s="7"/>
      <c r="AU54" s="154">
        <f t="shared" si="6"/>
        <v>0</v>
      </c>
      <c r="AV54" s="154" t="str">
        <f t="shared" si="7"/>
        <v/>
      </c>
      <c r="AW54" s="154">
        <f t="shared" si="8"/>
        <v>0</v>
      </c>
      <c r="AX54" s="154" t="str">
        <f t="shared" si="9"/>
        <v/>
      </c>
      <c r="AY54" s="423" t="str">
        <f t="shared" si="10"/>
        <v/>
      </c>
    </row>
    <row r="55" spans="1:51" ht="16.5" x14ac:dyDescent="0.3">
      <c r="A55" s="3"/>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3"/>
        <v/>
      </c>
      <c r="AJ55" s="268" t="str">
        <f t="shared" si="13"/>
        <v/>
      </c>
      <c r="AK55" s="268" t="str">
        <f t="shared" si="13"/>
        <v/>
      </c>
      <c r="AL55" s="268" t="str">
        <f t="shared" si="13"/>
        <v/>
      </c>
      <c r="AM55" s="268" t="str">
        <f t="shared" si="13"/>
        <v/>
      </c>
      <c r="AN55" s="268" t="str">
        <f t="shared" si="13"/>
        <v/>
      </c>
      <c r="AO55" s="268" t="str">
        <f t="shared" si="13"/>
        <v/>
      </c>
      <c r="AP55" s="268" t="str">
        <f t="shared" si="13"/>
        <v/>
      </c>
      <c r="AQ55" s="268" t="str">
        <f t="shared" si="13"/>
        <v/>
      </c>
      <c r="AR55" s="269" t="str">
        <f t="shared" si="13"/>
        <v/>
      </c>
      <c r="AS55" s="261" t="str">
        <f t="shared" si="11"/>
        <v/>
      </c>
      <c r="AT55" s="7"/>
      <c r="AU55" s="154">
        <f t="shared" si="6"/>
        <v>0</v>
      </c>
      <c r="AV55" s="154" t="str">
        <f t="shared" si="7"/>
        <v/>
      </c>
      <c r="AW55" s="154">
        <f t="shared" si="8"/>
        <v>0</v>
      </c>
      <c r="AX55" s="154" t="str">
        <f t="shared" si="9"/>
        <v/>
      </c>
      <c r="AY55" s="423" t="str">
        <f t="shared" si="10"/>
        <v/>
      </c>
    </row>
    <row r="56" spans="1:51" ht="16.5" x14ac:dyDescent="0.3">
      <c r="A56" s="3"/>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3"/>
        <v/>
      </c>
      <c r="AJ56" s="268" t="str">
        <f t="shared" si="13"/>
        <v/>
      </c>
      <c r="AK56" s="268" t="str">
        <f t="shared" si="13"/>
        <v/>
      </c>
      <c r="AL56" s="268" t="str">
        <f t="shared" si="13"/>
        <v/>
      </c>
      <c r="AM56" s="268" t="str">
        <f t="shared" si="13"/>
        <v/>
      </c>
      <c r="AN56" s="268" t="str">
        <f t="shared" si="13"/>
        <v/>
      </c>
      <c r="AO56" s="268" t="str">
        <f t="shared" si="13"/>
        <v/>
      </c>
      <c r="AP56" s="268" t="str">
        <f t="shared" si="13"/>
        <v/>
      </c>
      <c r="AQ56" s="268" t="str">
        <f t="shared" si="13"/>
        <v/>
      </c>
      <c r="AR56" s="269" t="str">
        <f t="shared" si="13"/>
        <v/>
      </c>
      <c r="AS56" s="261" t="str">
        <f t="shared" si="11"/>
        <v/>
      </c>
      <c r="AT56" s="7"/>
      <c r="AU56" s="154">
        <f t="shared" si="6"/>
        <v>0</v>
      </c>
      <c r="AV56" s="154" t="str">
        <f t="shared" si="7"/>
        <v/>
      </c>
      <c r="AW56" s="154">
        <f t="shared" si="8"/>
        <v>0</v>
      </c>
      <c r="AX56" s="154" t="str">
        <f t="shared" si="9"/>
        <v/>
      </c>
      <c r="AY56" s="423" t="str">
        <f t="shared" si="10"/>
        <v/>
      </c>
    </row>
    <row r="57" spans="1:51" ht="17.25" thickBot="1" x14ac:dyDescent="0.35">
      <c r="A57" s="3"/>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3"/>
        <v/>
      </c>
      <c r="AJ57" s="271" t="str">
        <f t="shared" si="13"/>
        <v/>
      </c>
      <c r="AK57" s="271" t="str">
        <f t="shared" si="13"/>
        <v/>
      </c>
      <c r="AL57" s="271" t="str">
        <f t="shared" si="13"/>
        <v/>
      </c>
      <c r="AM57" s="271" t="str">
        <f t="shared" si="13"/>
        <v/>
      </c>
      <c r="AN57" s="271" t="str">
        <f t="shared" si="13"/>
        <v/>
      </c>
      <c r="AO57" s="271" t="str">
        <f t="shared" si="13"/>
        <v/>
      </c>
      <c r="AP57" s="271" t="str">
        <f t="shared" si="13"/>
        <v/>
      </c>
      <c r="AQ57" s="271" t="str">
        <f t="shared" si="13"/>
        <v/>
      </c>
      <c r="AR57" s="272" t="str">
        <f t="shared" si="13"/>
        <v/>
      </c>
      <c r="AS57" s="261" t="str">
        <f t="shared" si="11"/>
        <v/>
      </c>
      <c r="AT57" s="7"/>
      <c r="AU57" s="154">
        <f t="shared" si="6"/>
        <v>0</v>
      </c>
      <c r="AV57" s="154" t="str">
        <f t="shared" si="7"/>
        <v/>
      </c>
      <c r="AW57" s="154">
        <f t="shared" si="8"/>
        <v>0</v>
      </c>
      <c r="AX57" s="154" t="str">
        <f t="shared" si="9"/>
        <v/>
      </c>
      <c r="AY57" s="423" t="str">
        <f t="shared" si="10"/>
        <v/>
      </c>
    </row>
    <row r="58" spans="1:51" ht="17.25" thickBot="1" x14ac:dyDescent="0.35">
      <c r="A58" s="3"/>
      <c r="B58" s="7"/>
      <c r="C58" s="472" t="s">
        <v>622</v>
      </c>
      <c r="D58" s="473"/>
      <c r="E58" s="157">
        <f>IFERROR(AVERAGE(E8:E57),0)</f>
        <v>80.454545454545453</v>
      </c>
      <c r="F58" s="157">
        <f>IFERROR(AVERAGE(F8:F57),0)</f>
        <v>80.454545454545453</v>
      </c>
      <c r="G58" s="157">
        <f>IFERROR(AVERAGE(G8:G57),0)</f>
        <v>81.36363636363636</v>
      </c>
      <c r="H58" s="157">
        <f t="shared" ref="H58:AS58" si="14">IFERROR(AVERAGE(H8:H57),0)</f>
        <v>74.295454545454547</v>
      </c>
      <c r="I58" s="157">
        <f t="shared" si="14"/>
        <v>0</v>
      </c>
      <c r="J58" s="157">
        <f t="shared" si="14"/>
        <v>0</v>
      </c>
      <c r="K58" s="157">
        <f t="shared" si="14"/>
        <v>0</v>
      </c>
      <c r="L58" s="157">
        <f t="shared" si="14"/>
        <v>0</v>
      </c>
      <c r="M58" s="157">
        <f t="shared" si="14"/>
        <v>0</v>
      </c>
      <c r="N58" s="158">
        <f t="shared" si="14"/>
        <v>0</v>
      </c>
      <c r="O58" s="159">
        <f t="shared" si="14"/>
        <v>61.363636363636367</v>
      </c>
      <c r="P58" s="157">
        <f t="shared" si="14"/>
        <v>0</v>
      </c>
      <c r="Q58" s="157">
        <f t="shared" si="14"/>
        <v>0</v>
      </c>
      <c r="R58" s="157">
        <f t="shared" si="14"/>
        <v>0</v>
      </c>
      <c r="S58" s="157">
        <f t="shared" si="14"/>
        <v>0</v>
      </c>
      <c r="T58" s="157">
        <f t="shared" si="14"/>
        <v>0</v>
      </c>
      <c r="U58" s="157">
        <f t="shared" si="14"/>
        <v>0</v>
      </c>
      <c r="V58" s="157">
        <f t="shared" si="14"/>
        <v>0</v>
      </c>
      <c r="W58" s="157">
        <f t="shared" si="14"/>
        <v>0</v>
      </c>
      <c r="X58" s="157">
        <f t="shared" si="14"/>
        <v>0</v>
      </c>
      <c r="Y58" s="160">
        <f t="shared" si="14"/>
        <v>63.090909090909093</v>
      </c>
      <c r="Z58" s="157">
        <f t="shared" si="14"/>
        <v>0</v>
      </c>
      <c r="AA58" s="157">
        <f t="shared" si="14"/>
        <v>0</v>
      </c>
      <c r="AB58" s="157">
        <f t="shared" si="14"/>
        <v>0</v>
      </c>
      <c r="AC58" s="157">
        <f t="shared" si="14"/>
        <v>0</v>
      </c>
      <c r="AD58" s="157">
        <f t="shared" si="14"/>
        <v>0</v>
      </c>
      <c r="AE58" s="157">
        <f t="shared" si="14"/>
        <v>0</v>
      </c>
      <c r="AF58" s="157">
        <f t="shared" si="14"/>
        <v>0</v>
      </c>
      <c r="AG58" s="157">
        <f t="shared" si="14"/>
        <v>0</v>
      </c>
      <c r="AH58" s="157">
        <f t="shared" si="14"/>
        <v>0</v>
      </c>
      <c r="AI58" s="157">
        <f t="shared" si="14"/>
        <v>68.303030303030312</v>
      </c>
      <c r="AJ58" s="157">
        <f t="shared" si="14"/>
        <v>80.454545454545453</v>
      </c>
      <c r="AK58" s="157">
        <f t="shared" si="14"/>
        <v>81.36363636363636</v>
      </c>
      <c r="AL58" s="157">
        <f t="shared" si="14"/>
        <v>74.295454545454547</v>
      </c>
      <c r="AM58" s="157">
        <f t="shared" si="14"/>
        <v>0</v>
      </c>
      <c r="AN58" s="157">
        <f t="shared" si="14"/>
        <v>0</v>
      </c>
      <c r="AO58" s="157">
        <f t="shared" si="14"/>
        <v>0</v>
      </c>
      <c r="AP58" s="157">
        <f t="shared" si="14"/>
        <v>0</v>
      </c>
      <c r="AQ58" s="157">
        <f t="shared" si="14"/>
        <v>0</v>
      </c>
      <c r="AR58" s="157">
        <f t="shared" si="14"/>
        <v>0</v>
      </c>
      <c r="AS58" s="157">
        <f t="shared" si="14"/>
        <v>73.50378787878789</v>
      </c>
      <c r="AT58" s="7"/>
      <c r="AY58" s="423" t="str">
        <f t="shared" si="10"/>
        <v>1</v>
      </c>
    </row>
    <row r="59" spans="1:51" x14ac:dyDescent="0.25">
      <c r="A59" s="3"/>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1" hidden="1" x14ac:dyDescent="0.25">
      <c r="A60" s="3"/>
      <c r="B60" s="7"/>
      <c r="C60" s="7"/>
      <c r="D60" s="161">
        <f>HOME!E20</f>
        <v>9</v>
      </c>
      <c r="E60" s="7" t="str">
        <f>E7</f>
        <v>menunjukkan kemampuan dalam Mengetahui dan mempraktekkan  jalan, lari, dan lompat aktivitas gerak dasar lokomotor, dengan benar.</v>
      </c>
      <c r="F60" s="7" t="str">
        <f t="shared" ref="F60:N60" si="15">F7</f>
        <v>menunjukkan kemampuan dalam Mengetahui dan mempraktekkan  gerak dasar lokomotor dan non-lokomotor sesuai dengan irama (ketukan) tanpa/dengan musik dalam aktivitas gerak berirama dengan benar.</v>
      </c>
      <c r="G60" s="7" t="str">
        <f t="shared" si="15"/>
        <v>menunjukkan kemampuan dalam Mengetahui dan mempraktekkan  berbagai gerak dominan (bertumpu, bergantung, keseimbangan, berpindah/ lokomotor, tolakan, putaran, ayunan, melayang, dan mendarat) dalam aktivitas senam.</v>
      </c>
      <c r="H60" s="7" t="str">
        <f t="shared" si="15"/>
        <v xml:space="preserve">menunjukkan kemampuan dalam mengetahui dan mempraktekkan  Pengetahuan gerakan kaki, gerakan lengan, pengambilan napas, dan koordinasi gerakan renang gaya dada </v>
      </c>
      <c r="I60" s="7" t="str">
        <f t="shared" si="15"/>
        <v>mengenal dan mampu mempraktikkan aktivitas kebugaran jasmani untuk kesehatan diantaranya</v>
      </c>
      <c r="J60" s="7">
        <f t="shared" si="15"/>
        <v>0</v>
      </c>
      <c r="K60" s="7">
        <f t="shared" si="15"/>
        <v>0</v>
      </c>
      <c r="L60" s="7">
        <f t="shared" si="15"/>
        <v>0</v>
      </c>
      <c r="M60" s="7">
        <f t="shared" si="15"/>
        <v>0</v>
      </c>
      <c r="N60" s="7">
        <f t="shared" si="15"/>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1" x14ac:dyDescent="0.25">
      <c r="A61" s="3"/>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1" ht="15" hidden="1" customHeight="1" x14ac:dyDescent="0.25">
      <c r="AI62" s="4">
        <v>33</v>
      </c>
      <c r="AJ62" s="4">
        <v>34</v>
      </c>
      <c r="AK62" s="4">
        <v>35</v>
      </c>
      <c r="AL62" s="4">
        <v>36</v>
      </c>
      <c r="AM62" s="4">
        <v>37</v>
      </c>
      <c r="AN62" s="4">
        <v>38</v>
      </c>
      <c r="AO62" s="4">
        <v>39</v>
      </c>
      <c r="AP62" s="4">
        <v>40</v>
      </c>
      <c r="AQ62" s="4">
        <v>41</v>
      </c>
      <c r="AR62" s="4">
        <v>42</v>
      </c>
    </row>
    <row r="63" spans="1:51" ht="15" hidden="1" customHeight="1" x14ac:dyDescent="0.25"/>
  </sheetData>
  <sheetProtection algorithmName="SHA-512" hashValue="GiCDVnoMCgo+fqdVlCK1Ju76IGMsidMVGXyk/gZWHOQRGpFJgI1iH+uEKeCzTlVRt1JkcV2j28BWv+tgVkeqyA==" saltValue="wLl9DSVH6ktKRE6u4v8QKQ==" spinCount="100000" sheet="1" formatColumns="0"/>
  <mergeCells count="9">
    <mergeCell ref="C58:D58"/>
    <mergeCell ref="C4:C7"/>
    <mergeCell ref="D4:D7"/>
    <mergeCell ref="E4:AH4"/>
    <mergeCell ref="AS4:AS7"/>
    <mergeCell ref="E5:N5"/>
    <mergeCell ref="O5:X5"/>
    <mergeCell ref="Y5:AH5"/>
    <mergeCell ref="AI5:AR5"/>
  </mergeCells>
  <conditionalFormatting sqref="E8:AH57">
    <cfRule type="expression" dxfId="7" priority="1">
      <formula>E$7=0</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BP62"/>
  <sheetViews>
    <sheetView showGridLines="0" showRowColHeaders="0" zoomScale="80" zoomScaleNormal="80" workbookViewId="0">
      <pane xSplit="4" ySplit="7" topLeftCell="Q8" activePane="bottomRight" state="frozen"/>
      <selection pane="topRight" activeCell="E1" sqref="E1"/>
      <selection pane="bottomLeft" activeCell="A8" sqref="A8"/>
      <selection pane="bottomRight" activeCell="Y19" sqref="Y19"/>
    </sheetView>
  </sheetViews>
  <sheetFormatPr defaultColWidth="0" defaultRowHeight="15" customHeight="1" x14ac:dyDescent="0.25"/>
  <cols>
    <col min="1" max="1" width="30.140625" style="4" customWidth="1"/>
    <col min="2" max="2" width="1.85546875" style="4" customWidth="1"/>
    <col min="3" max="3" width="5.5703125" style="4" customWidth="1"/>
    <col min="4" max="4" width="23.28515625" style="4" customWidth="1"/>
    <col min="5" max="14" width="5.140625" style="4" customWidth="1"/>
    <col min="15" max="34" width="5.28515625" style="4" customWidth="1"/>
    <col min="35" max="44" width="5.28515625" style="4" hidden="1" customWidth="1"/>
    <col min="45" max="45" width="9.140625" style="4" customWidth="1"/>
    <col min="46" max="47" width="9.140625" style="4" hidden="1" customWidth="1"/>
    <col min="48" max="48" width="12.85546875" style="4" hidden="1" customWidth="1"/>
    <col min="49" max="57" width="9.140625" style="4" hidden="1" customWidth="1"/>
    <col min="58" max="58" width="12.85546875" style="4" hidden="1" customWidth="1"/>
    <col min="59" max="67" width="9.140625" style="4" hidden="1" customWidth="1"/>
    <col min="68" max="68" width="12.85546875" style="4" hidden="1" customWidth="1"/>
    <col min="69" max="16384" width="9.140625" style="4" hidden="1"/>
  </cols>
  <sheetData>
    <row r="1" spans="1:51" ht="28.5" x14ac:dyDescent="0.25">
      <c r="A1" s="1" t="str">
        <f>"       "&amp; MAPEL!D16</f>
        <v xml:space="preserve">       Bahasa Inggris *</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1"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1" ht="15.75" thickBot="1" x14ac:dyDescent="0.3">
      <c r="A3" s="3"/>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1" ht="0.75" customHeight="1" thickBot="1" x14ac:dyDescent="0.35">
      <c r="A4" s="3"/>
      <c r="B4" s="7"/>
      <c r="C4" s="477" t="s">
        <v>580</v>
      </c>
      <c r="D4" s="480" t="s">
        <v>608</v>
      </c>
      <c r="E4" s="486" t="str">
        <f>A1</f>
        <v xml:space="preserve">       Bahasa Inggris *</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row>
    <row r="5" spans="1:51" ht="15.75" x14ac:dyDescent="0.25">
      <c r="A5" s="3"/>
      <c r="B5" s="7"/>
      <c r="C5" s="478"/>
      <c r="D5" s="481"/>
      <c r="E5" s="505" t="s">
        <v>611</v>
      </c>
      <c r="F5" s="506"/>
      <c r="G5" s="506"/>
      <c r="H5" s="506"/>
      <c r="I5" s="506"/>
      <c r="J5" s="506"/>
      <c r="K5" s="506"/>
      <c r="L5" s="506"/>
      <c r="M5" s="506"/>
      <c r="N5" s="507"/>
      <c r="O5" s="488" t="s">
        <v>623</v>
      </c>
      <c r="P5" s="489"/>
      <c r="Q5" s="489"/>
      <c r="R5" s="489"/>
      <c r="S5" s="489"/>
      <c r="T5" s="489"/>
      <c r="U5" s="489"/>
      <c r="V5" s="489"/>
      <c r="W5" s="489"/>
      <c r="X5" s="489"/>
      <c r="Y5" s="497" t="s">
        <v>624</v>
      </c>
      <c r="Z5" s="492"/>
      <c r="AA5" s="492"/>
      <c r="AB5" s="492"/>
      <c r="AC5" s="492"/>
      <c r="AD5" s="492"/>
      <c r="AE5" s="492"/>
      <c r="AF5" s="492"/>
      <c r="AG5" s="492"/>
      <c r="AH5" s="492"/>
      <c r="AI5" s="494" t="s">
        <v>958</v>
      </c>
      <c r="AJ5" s="495"/>
      <c r="AK5" s="495"/>
      <c r="AL5" s="495"/>
      <c r="AM5" s="495"/>
      <c r="AN5" s="495"/>
      <c r="AO5" s="495"/>
      <c r="AP5" s="495"/>
      <c r="AQ5" s="495"/>
      <c r="AR5" s="496"/>
      <c r="AS5" s="484"/>
      <c r="AT5" s="7"/>
    </row>
    <row r="6" spans="1:51" ht="24" customHeight="1" x14ac:dyDescent="0.25">
      <c r="A6" s="3"/>
      <c r="B6" s="7"/>
      <c r="C6" s="478"/>
      <c r="D6" s="481"/>
      <c r="E6" s="143" t="s">
        <v>612</v>
      </c>
      <c r="F6" s="144" t="s">
        <v>613</v>
      </c>
      <c r="G6" s="144" t="s">
        <v>614</v>
      </c>
      <c r="H6" s="144" t="s">
        <v>615</v>
      </c>
      <c r="I6" s="144" t="s">
        <v>616</v>
      </c>
      <c r="J6" s="144" t="s">
        <v>617</v>
      </c>
      <c r="K6" s="144" t="s">
        <v>618</v>
      </c>
      <c r="L6" s="144" t="s">
        <v>619</v>
      </c>
      <c r="M6" s="144" t="s">
        <v>620</v>
      </c>
      <c r="N6" s="163"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1" ht="28.5" customHeight="1" thickBot="1" x14ac:dyDescent="0.35">
      <c r="A7" s="3"/>
      <c r="B7" s="7"/>
      <c r="C7" s="479"/>
      <c r="D7" s="482"/>
      <c r="E7" s="165" t="str">
        <f>ATP!E160</f>
        <v>mampu memahami penggunaan kata have untuk menyebutkan benda yang mereka milih.</v>
      </c>
      <c r="F7" s="166" t="str">
        <f>ATP!$E$161</f>
        <v xml:space="preserve">mampu menyebutkan nama-nama hewan, menyebutkan hewan apa yang dimiliki dengan memasukkan konsep "have"serta mampu bertanya menggunakan kata tanya  "What pet do you have?"pada teman di kelasnya </v>
      </c>
      <c r="G7" s="166" t="str">
        <f>ATP!$E$162</f>
        <v>mampu mengucapkan  "he is/she is"dan mampu mengenal jenis kelamin laki-laki dan perempuan pada konsep "she/he."</v>
      </c>
      <c r="H7" s="166" t="str">
        <f>ATP!$E$163</f>
        <v>mampu mengidentifkasi anggota keluarganya.</v>
      </c>
      <c r="I7" s="166" t="str">
        <f>ATP!$E$164</f>
        <v>mampu memperkenalkan diri kepada teman dengan percaya diri dan dapat menyebutkan nama teman dengan ramah.</v>
      </c>
      <c r="J7" s="166" t="str">
        <f>ATP!$E$165</f>
        <v>mampu menggunakan kata  like dan  likes untuk menyebutkan buah kesukaannya dan orang lain.</v>
      </c>
      <c r="K7" s="166">
        <f>ATP!$E$166</f>
        <v>0</v>
      </c>
      <c r="L7" s="166">
        <f>ATP!$E$167</f>
        <v>0</v>
      </c>
      <c r="M7" s="166">
        <f>ATP!$E$168</f>
        <v>0</v>
      </c>
      <c r="N7" s="166">
        <f>ATP!$E$169</f>
        <v>0</v>
      </c>
      <c r="O7" s="208" t="str">
        <f>E7</f>
        <v>mampu memahami penggunaan kata have untuk menyebutkan benda yang mereka milih.</v>
      </c>
      <c r="P7" s="209" t="str">
        <f t="shared" si="0"/>
        <v xml:space="preserve">mampu menyebutkan nama-nama hewan, menyebutkan hewan apa yang dimiliki dengan memasukkan konsep "have"serta mampu bertanya menggunakan kata tanya  "What pet do you have?"pada teman di kelasnya </v>
      </c>
      <c r="Q7" s="209" t="str">
        <f t="shared" si="0"/>
        <v>mampu mengucapkan  "he is/she is"dan mampu mengenal jenis kelamin laki-laki dan perempuan pada konsep "she/he."</v>
      </c>
      <c r="R7" s="209" t="str">
        <f t="shared" si="0"/>
        <v>mampu mengidentifkasi anggota keluarganya.</v>
      </c>
      <c r="S7" s="209" t="str">
        <f t="shared" si="0"/>
        <v>mampu memperkenalkan diri kepada teman dengan percaya diri dan dapat menyebutkan nama teman dengan ramah.</v>
      </c>
      <c r="T7" s="209" t="str">
        <f t="shared" si="0"/>
        <v>mampu menggunakan kata  like dan  likes untuk menyebutkan buah kesukaannya dan orang lain.</v>
      </c>
      <c r="U7" s="209">
        <f t="shared" si="0"/>
        <v>0</v>
      </c>
      <c r="V7" s="209">
        <f t="shared" si="0"/>
        <v>0</v>
      </c>
      <c r="W7" s="209">
        <f t="shared" si="0"/>
        <v>0</v>
      </c>
      <c r="X7" s="210">
        <f t="shared" si="0"/>
        <v>0</v>
      </c>
      <c r="Y7" s="213" t="str">
        <f>E7</f>
        <v>mampu memahami penggunaan kata have untuk menyebutkan benda yang mereka milih.</v>
      </c>
      <c r="Z7" s="214" t="str">
        <f t="shared" si="1"/>
        <v xml:space="preserve">mampu menyebutkan nama-nama hewan, menyebutkan hewan apa yang dimiliki dengan memasukkan konsep "have"serta mampu bertanya menggunakan kata tanya  "What pet do you have?"pada teman di kelasnya </v>
      </c>
      <c r="AA7" s="214" t="str">
        <f t="shared" si="1"/>
        <v>mampu mengucapkan  "he is/she is"dan mampu mengenal jenis kelamin laki-laki dan perempuan pada konsep "she/he."</v>
      </c>
      <c r="AB7" s="214" t="str">
        <f t="shared" si="1"/>
        <v>mampu mengidentifkasi anggota keluarganya.</v>
      </c>
      <c r="AC7" s="214" t="str">
        <f t="shared" si="1"/>
        <v>mampu memperkenalkan diri kepada teman dengan percaya diri dan dapat menyebutkan nama teman dengan ramah.</v>
      </c>
      <c r="AD7" s="214" t="str">
        <f t="shared" si="1"/>
        <v>mampu menggunakan kata  like dan  likes untuk menyebutkan buah kesukaannya dan orang lain.</v>
      </c>
      <c r="AE7" s="214">
        <f t="shared" si="1"/>
        <v>0</v>
      </c>
      <c r="AF7" s="214">
        <f t="shared" si="1"/>
        <v>0</v>
      </c>
      <c r="AG7" s="214">
        <f t="shared" si="1"/>
        <v>0</v>
      </c>
      <c r="AH7" s="215">
        <f t="shared" si="1"/>
        <v>0</v>
      </c>
      <c r="AI7" s="262" t="str">
        <f>E7</f>
        <v>mampu memahami penggunaan kata have untuk menyebutkan benda yang mereka milih.</v>
      </c>
      <c r="AJ7" s="263" t="str">
        <f>F7</f>
        <v xml:space="preserve">mampu menyebutkan nama-nama hewan, menyebutkan hewan apa yang dimiliki dengan memasukkan konsep "have"serta mampu bertanya menggunakan kata tanya  "What pet do you have?"pada teman di kelasnya </v>
      </c>
      <c r="AK7" s="263" t="str">
        <f t="shared" ref="AK7:AR7" si="3">G7</f>
        <v>mampu mengucapkan  "he is/she is"dan mampu mengenal jenis kelamin laki-laki dan perempuan pada konsep "she/he."</v>
      </c>
      <c r="AL7" s="263" t="str">
        <f t="shared" si="3"/>
        <v>mampu mengidentifkasi anggota keluarganya.</v>
      </c>
      <c r="AM7" s="263" t="str">
        <f t="shared" si="3"/>
        <v>mampu memperkenalkan diri kepada teman dengan percaya diri dan dapat menyebutkan nama teman dengan ramah.</v>
      </c>
      <c r="AN7" s="263" t="str">
        <f t="shared" si="3"/>
        <v>mampu menggunakan kata  like dan  likes untuk menyebutkan buah kesukaannya dan orang lain.</v>
      </c>
      <c r="AO7" s="263">
        <f t="shared" si="3"/>
        <v>0</v>
      </c>
      <c r="AP7" s="263">
        <f t="shared" si="3"/>
        <v>0</v>
      </c>
      <c r="AQ7" s="263">
        <f t="shared" si="3"/>
        <v>0</v>
      </c>
      <c r="AR7" s="263">
        <f t="shared" si="3"/>
        <v>0</v>
      </c>
      <c r="AS7" s="485"/>
      <c r="AT7" s="7"/>
      <c r="AU7" s="149" t="s">
        <v>625</v>
      </c>
      <c r="AV7" s="149" t="s">
        <v>626</v>
      </c>
      <c r="AW7" s="150" t="s">
        <v>627</v>
      </c>
      <c r="AX7" s="150" t="s">
        <v>626</v>
      </c>
    </row>
    <row r="8" spans="1:51" ht="16.5" x14ac:dyDescent="0.3">
      <c r="A8" s="3"/>
      <c r="B8" s="7"/>
      <c r="C8" s="151">
        <v>1</v>
      </c>
      <c r="D8" s="152" t="str">
        <f>IF(SISWA!G8="","",SISWA!G8)</f>
        <v>ASKA</v>
      </c>
      <c r="E8" s="162">
        <v>100</v>
      </c>
      <c r="F8" s="162">
        <v>90</v>
      </c>
      <c r="G8" s="162">
        <v>80</v>
      </c>
      <c r="H8" s="162"/>
      <c r="I8" s="162"/>
      <c r="J8" s="162"/>
      <c r="K8" s="162"/>
      <c r="L8" s="162"/>
      <c r="M8" s="162"/>
      <c r="N8" s="162"/>
      <c r="O8" s="162">
        <v>70</v>
      </c>
      <c r="P8" s="162"/>
      <c r="Q8" s="162"/>
      <c r="R8" s="162"/>
      <c r="S8" s="162"/>
      <c r="T8" s="162"/>
      <c r="U8" s="162"/>
      <c r="V8" s="162"/>
      <c r="W8" s="162"/>
      <c r="X8" s="162"/>
      <c r="Y8" s="162">
        <v>100</v>
      </c>
      <c r="Z8" s="162"/>
      <c r="AA8" s="162"/>
      <c r="AB8" s="162"/>
      <c r="AC8" s="162"/>
      <c r="AD8" s="162"/>
      <c r="AE8" s="162"/>
      <c r="AF8" s="162"/>
      <c r="AG8" s="162"/>
      <c r="AH8" s="162"/>
      <c r="AI8" s="264">
        <f>IFERROR(AVERAGE(E8,O8,Y8),"")</f>
        <v>90</v>
      </c>
      <c r="AJ8" s="265">
        <f t="shared" ref="AJ8:AR23" si="4">IFERROR(AVERAGE(F8,P8,Z8),"")</f>
        <v>90</v>
      </c>
      <c r="AK8" s="265">
        <f t="shared" si="4"/>
        <v>80</v>
      </c>
      <c r="AL8" s="265" t="str">
        <f t="shared" si="4"/>
        <v/>
      </c>
      <c r="AM8" s="265" t="str">
        <f t="shared" si="4"/>
        <v/>
      </c>
      <c r="AN8" s="265" t="str">
        <f t="shared" si="4"/>
        <v/>
      </c>
      <c r="AO8" s="265" t="str">
        <f t="shared" si="4"/>
        <v/>
      </c>
      <c r="AP8" s="265" t="str">
        <f t="shared" si="4"/>
        <v/>
      </c>
      <c r="AQ8" s="265" t="str">
        <f t="shared" si="4"/>
        <v/>
      </c>
      <c r="AR8" s="266" t="str">
        <f t="shared" si="4"/>
        <v/>
      </c>
      <c r="AS8" s="260">
        <f>IFERROR(AVERAGE(E8:AH8),"")</f>
        <v>88</v>
      </c>
      <c r="AT8" s="7">
        <f>COUNTIFS(AY8:AY57,"1")</f>
        <v>11</v>
      </c>
      <c r="AU8" s="154">
        <f>MAX(AI8:AR8)</f>
        <v>90</v>
      </c>
      <c r="AV8" s="154" t="str">
        <f>IFERROR(D8&amp;" sangat menguasai dalam "&amp;(INDEX($AI$7:$AR$7,MATCH(AU8,AI8:AR8,0))),"")</f>
        <v>ASKA sangat menguasai dalam mampu memahami penggunaan kata have untuk menyebutkan benda yang mereka milih.</v>
      </c>
      <c r="AW8" s="154">
        <f>MIN(AI8:AR8)</f>
        <v>80</v>
      </c>
      <c r="AX8" s="154" t="str">
        <f>IFERROR(D8&amp;" perlu bimbingan dalam "&amp;(INDEX($AI$7:$AR$7,MATCH(AW8,AI8:AR8,0))),"")</f>
        <v>ASKA perlu bimbingan dalam mampu mengucapkan  "he is/she is"dan mampu mengenal jenis kelamin laki-laki dan perempuan pada konsep "she/he."</v>
      </c>
      <c r="AY8" s="423" t="str">
        <f>IF(AS8="","","1")</f>
        <v>1</v>
      </c>
    </row>
    <row r="9" spans="1:51" ht="16.5" x14ac:dyDescent="0.3">
      <c r="A9" s="3"/>
      <c r="B9" s="7"/>
      <c r="C9" s="155">
        <v>2</v>
      </c>
      <c r="D9" s="152" t="str">
        <f>IF(SISWA!G9="","",SISWA!G9)</f>
        <v>BIHAN</v>
      </c>
      <c r="E9" s="162">
        <v>100</v>
      </c>
      <c r="F9" s="162">
        <v>60</v>
      </c>
      <c r="G9" s="162">
        <v>71</v>
      </c>
      <c r="H9" s="162"/>
      <c r="I9" s="162"/>
      <c r="J9" s="162"/>
      <c r="K9" s="162"/>
      <c r="L9" s="162"/>
      <c r="M9" s="162"/>
      <c r="N9" s="162"/>
      <c r="O9" s="162">
        <v>90</v>
      </c>
      <c r="P9" s="162"/>
      <c r="Q9" s="162"/>
      <c r="R9" s="162"/>
      <c r="S9" s="162"/>
      <c r="T9" s="162"/>
      <c r="U9" s="162"/>
      <c r="V9" s="162"/>
      <c r="W9" s="162"/>
      <c r="X9" s="162"/>
      <c r="Y9" s="162">
        <v>20</v>
      </c>
      <c r="Z9" s="162"/>
      <c r="AA9" s="162"/>
      <c r="AB9" s="162"/>
      <c r="AC9" s="162"/>
      <c r="AD9" s="162"/>
      <c r="AE9" s="162"/>
      <c r="AF9" s="162"/>
      <c r="AG9" s="162"/>
      <c r="AH9" s="162"/>
      <c r="AI9" s="267">
        <f t="shared" ref="AI9:AR47" si="5">IFERROR(AVERAGE(E9,O9,Y9),"")</f>
        <v>70</v>
      </c>
      <c r="AJ9" s="268">
        <f t="shared" si="4"/>
        <v>60</v>
      </c>
      <c r="AK9" s="268">
        <f t="shared" si="4"/>
        <v>71</v>
      </c>
      <c r="AL9" s="268" t="str">
        <f t="shared" si="4"/>
        <v/>
      </c>
      <c r="AM9" s="268" t="str">
        <f t="shared" si="4"/>
        <v/>
      </c>
      <c r="AN9" s="268" t="str">
        <f t="shared" si="4"/>
        <v/>
      </c>
      <c r="AO9" s="268" t="str">
        <f t="shared" si="4"/>
        <v/>
      </c>
      <c r="AP9" s="268" t="str">
        <f t="shared" si="4"/>
        <v/>
      </c>
      <c r="AQ9" s="268" t="str">
        <f t="shared" si="4"/>
        <v/>
      </c>
      <c r="AR9" s="269" t="str">
        <f t="shared" si="4"/>
        <v/>
      </c>
      <c r="AS9" s="261">
        <f>IFERROR(AVERAGE(E9:AH9),"")</f>
        <v>68.2</v>
      </c>
      <c r="AT9" s="7"/>
      <c r="AU9" s="154">
        <f t="shared" ref="AU9:AU57" si="6">MAX(AI9:AR9)</f>
        <v>71</v>
      </c>
      <c r="AV9" s="154" t="str">
        <f t="shared" ref="AV9:AV57" si="7">IFERROR(D9&amp;" sangat menguasai dalam "&amp;(INDEX($AI$7:$AR$7,MATCH(AU9,AI9:AR9,0))),"")</f>
        <v>BIHAN sangat menguasai dalam mampu mengucapkan  "he is/she is"dan mampu mengenal jenis kelamin laki-laki dan perempuan pada konsep "she/he."</v>
      </c>
      <c r="AW9" s="154">
        <f t="shared" ref="AW9:AW57" si="8">MIN(AI9:AR9)</f>
        <v>60</v>
      </c>
      <c r="AX9" s="154" t="str">
        <f t="shared" ref="AX9:AX57" si="9">IFERROR(D9&amp;" perlu bimbingan dalam "&amp;(INDEX($AI$7:$AR$7,MATCH(AW9,AI9:AR9,0))),"")</f>
        <v xml:space="preserve">BIHAN perlu bimbingan dalam mampu menyebutkan nama-nama hewan, menyebutkan hewan apa yang dimiliki dengan memasukkan konsep "have"serta mampu bertanya menggunakan kata tanya  "What pet do you have?"pada teman di kelasnya </v>
      </c>
      <c r="AY9" s="423" t="str">
        <f t="shared" ref="AY9:AY58" si="10">IF(AS9="","","1")</f>
        <v>1</v>
      </c>
    </row>
    <row r="10" spans="1:51" ht="16.5" x14ac:dyDescent="0.3">
      <c r="A10" s="3"/>
      <c r="B10" s="7"/>
      <c r="C10" s="155">
        <v>3</v>
      </c>
      <c r="D10" s="152" t="str">
        <f>IF(SISWA!G10="","",SISWA!G10)</f>
        <v>DARMA</v>
      </c>
      <c r="E10" s="162">
        <v>100</v>
      </c>
      <c r="F10" s="162">
        <v>60</v>
      </c>
      <c r="G10" s="162">
        <v>80</v>
      </c>
      <c r="H10" s="162"/>
      <c r="I10" s="162"/>
      <c r="J10" s="162"/>
      <c r="K10" s="162"/>
      <c r="L10" s="162"/>
      <c r="M10" s="162"/>
      <c r="N10" s="162"/>
      <c r="O10" s="162">
        <v>70</v>
      </c>
      <c r="P10" s="162"/>
      <c r="Q10" s="162"/>
      <c r="R10" s="162"/>
      <c r="S10" s="162"/>
      <c r="T10" s="162"/>
      <c r="U10" s="162"/>
      <c r="V10" s="162"/>
      <c r="W10" s="162"/>
      <c r="X10" s="162"/>
      <c r="Y10" s="162">
        <v>60</v>
      </c>
      <c r="Z10" s="162"/>
      <c r="AA10" s="162"/>
      <c r="AB10" s="162"/>
      <c r="AC10" s="162"/>
      <c r="AD10" s="162"/>
      <c r="AE10" s="162"/>
      <c r="AF10" s="162"/>
      <c r="AG10" s="162"/>
      <c r="AH10" s="162"/>
      <c r="AI10" s="267">
        <f t="shared" si="5"/>
        <v>76.666666666666671</v>
      </c>
      <c r="AJ10" s="268">
        <f t="shared" si="4"/>
        <v>60</v>
      </c>
      <c r="AK10" s="268">
        <f t="shared" si="4"/>
        <v>80</v>
      </c>
      <c r="AL10" s="268" t="str">
        <f t="shared" si="4"/>
        <v/>
      </c>
      <c r="AM10" s="268" t="str">
        <f t="shared" si="4"/>
        <v/>
      </c>
      <c r="AN10" s="268" t="str">
        <f t="shared" si="4"/>
        <v/>
      </c>
      <c r="AO10" s="268" t="str">
        <f t="shared" si="4"/>
        <v/>
      </c>
      <c r="AP10" s="268" t="str">
        <f t="shared" si="4"/>
        <v/>
      </c>
      <c r="AQ10" s="268" t="str">
        <f t="shared" si="4"/>
        <v/>
      </c>
      <c r="AR10" s="269" t="str">
        <f t="shared" si="4"/>
        <v/>
      </c>
      <c r="AS10" s="261">
        <f t="shared" ref="AS10:AS57" si="11">IFERROR(AVERAGE(E10:AH10),"")</f>
        <v>74</v>
      </c>
      <c r="AT10" s="7"/>
      <c r="AU10" s="154">
        <f t="shared" si="6"/>
        <v>80</v>
      </c>
      <c r="AV10" s="154" t="str">
        <f t="shared" si="7"/>
        <v>DARMA sangat menguasai dalam mampu mengucapkan  "he is/she is"dan mampu mengenal jenis kelamin laki-laki dan perempuan pada konsep "she/he."</v>
      </c>
      <c r="AW10" s="154">
        <f t="shared" si="8"/>
        <v>60</v>
      </c>
      <c r="AX10" s="154" t="str">
        <f t="shared" si="9"/>
        <v xml:space="preserve">DARMA perlu bimbingan dalam mampu menyebutkan nama-nama hewan, menyebutkan hewan apa yang dimiliki dengan memasukkan konsep "have"serta mampu bertanya menggunakan kata tanya  "What pet do you have?"pada teman di kelasnya </v>
      </c>
      <c r="AY10" s="423" t="str">
        <f t="shared" si="10"/>
        <v>1</v>
      </c>
    </row>
    <row r="11" spans="1:51" ht="16.5" x14ac:dyDescent="0.3">
      <c r="A11" s="3"/>
      <c r="B11" s="7"/>
      <c r="C11" s="155">
        <v>4</v>
      </c>
      <c r="D11" s="152" t="str">
        <f>IF(SISWA!G11="","",SISWA!G11)</f>
        <v>AQILA</v>
      </c>
      <c r="E11" s="162">
        <v>66</v>
      </c>
      <c r="F11" s="162">
        <v>98</v>
      </c>
      <c r="G11" s="162">
        <v>80</v>
      </c>
      <c r="H11" s="162"/>
      <c r="I11" s="162"/>
      <c r="J11" s="162"/>
      <c r="K11" s="162"/>
      <c r="L11" s="162"/>
      <c r="M11" s="162"/>
      <c r="N11" s="162"/>
      <c r="O11" s="162">
        <v>90</v>
      </c>
      <c r="P11" s="162"/>
      <c r="Q11" s="162"/>
      <c r="R11" s="162"/>
      <c r="S11" s="162"/>
      <c r="T11" s="162"/>
      <c r="U11" s="162"/>
      <c r="V11" s="162"/>
      <c r="W11" s="162"/>
      <c r="X11" s="162"/>
      <c r="Y11" s="162">
        <v>93</v>
      </c>
      <c r="Z11" s="162"/>
      <c r="AA11" s="162"/>
      <c r="AB11" s="162"/>
      <c r="AC11" s="162"/>
      <c r="AD11" s="162"/>
      <c r="AE11" s="162"/>
      <c r="AF11" s="162"/>
      <c r="AG11" s="162"/>
      <c r="AH11" s="162"/>
      <c r="AI11" s="267">
        <f t="shared" si="5"/>
        <v>83</v>
      </c>
      <c r="AJ11" s="268">
        <f t="shared" si="4"/>
        <v>98</v>
      </c>
      <c r="AK11" s="268">
        <f t="shared" si="4"/>
        <v>80</v>
      </c>
      <c r="AL11" s="268" t="str">
        <f t="shared" si="4"/>
        <v/>
      </c>
      <c r="AM11" s="268" t="str">
        <f t="shared" si="4"/>
        <v/>
      </c>
      <c r="AN11" s="268" t="str">
        <f t="shared" si="4"/>
        <v/>
      </c>
      <c r="AO11" s="268" t="str">
        <f t="shared" si="4"/>
        <v/>
      </c>
      <c r="AP11" s="268" t="str">
        <f t="shared" si="4"/>
        <v/>
      </c>
      <c r="AQ11" s="268" t="str">
        <f t="shared" si="4"/>
        <v/>
      </c>
      <c r="AR11" s="269" t="str">
        <f t="shared" si="4"/>
        <v/>
      </c>
      <c r="AS11" s="261">
        <f t="shared" si="11"/>
        <v>85.4</v>
      </c>
      <c r="AT11" s="7"/>
      <c r="AU11" s="154">
        <f t="shared" si="6"/>
        <v>98</v>
      </c>
      <c r="AV11" s="154" t="str">
        <f t="shared" si="7"/>
        <v xml:space="preserve">AQILA sangat menguasai dalam mampu menyebutkan nama-nama hewan, menyebutkan hewan apa yang dimiliki dengan memasukkan konsep "have"serta mampu bertanya menggunakan kata tanya  "What pet do you have?"pada teman di kelasnya </v>
      </c>
      <c r="AW11" s="154">
        <f t="shared" si="8"/>
        <v>80</v>
      </c>
      <c r="AX11" s="154" t="str">
        <f t="shared" si="9"/>
        <v>AQILA perlu bimbingan dalam mampu mengucapkan  "he is/she is"dan mampu mengenal jenis kelamin laki-laki dan perempuan pada konsep "she/he."</v>
      </c>
      <c r="AY11" s="423" t="str">
        <f t="shared" si="10"/>
        <v>1</v>
      </c>
    </row>
    <row r="12" spans="1:51" ht="16.5" x14ac:dyDescent="0.3">
      <c r="A12" s="3"/>
      <c r="B12" s="7"/>
      <c r="C12" s="155">
        <v>5</v>
      </c>
      <c r="D12" s="152" t="str">
        <f>IF(SISWA!G12="","",SISWA!G12)</f>
        <v>YUSUF</v>
      </c>
      <c r="E12" s="162">
        <v>60</v>
      </c>
      <c r="F12" s="162">
        <v>60</v>
      </c>
      <c r="G12" s="162">
        <v>60</v>
      </c>
      <c r="H12" s="162"/>
      <c r="I12" s="162"/>
      <c r="J12" s="162"/>
      <c r="K12" s="162"/>
      <c r="L12" s="162"/>
      <c r="M12" s="162"/>
      <c r="N12" s="162"/>
      <c r="O12" s="162">
        <v>40</v>
      </c>
      <c r="P12" s="162"/>
      <c r="Q12" s="162"/>
      <c r="R12" s="162"/>
      <c r="S12" s="162"/>
      <c r="T12" s="162"/>
      <c r="U12" s="162"/>
      <c r="V12" s="162"/>
      <c r="W12" s="162"/>
      <c r="X12" s="162"/>
      <c r="Y12" s="162">
        <v>60</v>
      </c>
      <c r="Z12" s="162"/>
      <c r="AA12" s="162"/>
      <c r="AB12" s="162"/>
      <c r="AC12" s="162"/>
      <c r="AD12" s="162"/>
      <c r="AE12" s="162"/>
      <c r="AF12" s="162"/>
      <c r="AG12" s="162"/>
      <c r="AH12" s="162"/>
      <c r="AI12" s="267">
        <f t="shared" si="5"/>
        <v>53.333333333333336</v>
      </c>
      <c r="AJ12" s="268">
        <f t="shared" si="4"/>
        <v>60</v>
      </c>
      <c r="AK12" s="268">
        <f t="shared" si="4"/>
        <v>60</v>
      </c>
      <c r="AL12" s="268" t="str">
        <f t="shared" si="4"/>
        <v/>
      </c>
      <c r="AM12" s="268" t="str">
        <f t="shared" si="4"/>
        <v/>
      </c>
      <c r="AN12" s="268" t="str">
        <f t="shared" si="4"/>
        <v/>
      </c>
      <c r="AO12" s="268" t="str">
        <f t="shared" si="4"/>
        <v/>
      </c>
      <c r="AP12" s="268" t="str">
        <f t="shared" si="4"/>
        <v/>
      </c>
      <c r="AQ12" s="268" t="str">
        <f t="shared" si="4"/>
        <v/>
      </c>
      <c r="AR12" s="269" t="str">
        <f t="shared" si="4"/>
        <v/>
      </c>
      <c r="AS12" s="261">
        <f t="shared" si="11"/>
        <v>56</v>
      </c>
      <c r="AT12" s="7"/>
      <c r="AU12" s="154">
        <f t="shared" si="6"/>
        <v>60</v>
      </c>
      <c r="AV12" s="154" t="str">
        <f t="shared" si="7"/>
        <v xml:space="preserve">YUSUF sangat menguasai dalam mampu menyebutkan nama-nama hewan, menyebutkan hewan apa yang dimiliki dengan memasukkan konsep "have"serta mampu bertanya menggunakan kata tanya  "What pet do you have?"pada teman di kelasnya </v>
      </c>
      <c r="AW12" s="154">
        <f t="shared" si="8"/>
        <v>53.333333333333336</v>
      </c>
      <c r="AX12" s="154" t="str">
        <f t="shared" si="9"/>
        <v>YUSUF perlu bimbingan dalam mampu memahami penggunaan kata have untuk menyebutkan benda yang mereka milih.</v>
      </c>
      <c r="AY12" s="423" t="str">
        <f t="shared" si="10"/>
        <v>1</v>
      </c>
    </row>
    <row r="13" spans="1:51" ht="16.5" x14ac:dyDescent="0.3">
      <c r="A13" s="3"/>
      <c r="B13" s="7"/>
      <c r="C13" s="155">
        <v>6</v>
      </c>
      <c r="D13" s="152" t="str">
        <f>IF(SISWA!G13="","",SISWA!G13)</f>
        <v>FADHIL</v>
      </c>
      <c r="E13" s="162">
        <v>100</v>
      </c>
      <c r="F13" s="162">
        <v>100</v>
      </c>
      <c r="G13" s="162">
        <v>97</v>
      </c>
      <c r="H13" s="162"/>
      <c r="I13" s="162"/>
      <c r="J13" s="162"/>
      <c r="K13" s="162"/>
      <c r="L13" s="162"/>
      <c r="M13" s="162"/>
      <c r="N13" s="162"/>
      <c r="O13" s="162">
        <v>100</v>
      </c>
      <c r="P13" s="162"/>
      <c r="Q13" s="162"/>
      <c r="R13" s="162"/>
      <c r="S13" s="162"/>
      <c r="T13" s="162"/>
      <c r="U13" s="162"/>
      <c r="V13" s="162"/>
      <c r="W13" s="162"/>
      <c r="X13" s="162"/>
      <c r="Y13" s="162">
        <v>93</v>
      </c>
      <c r="Z13" s="162"/>
      <c r="AA13" s="162"/>
      <c r="AB13" s="162"/>
      <c r="AC13" s="162"/>
      <c r="AD13" s="162"/>
      <c r="AE13" s="162"/>
      <c r="AF13" s="162"/>
      <c r="AG13" s="162"/>
      <c r="AH13" s="162"/>
      <c r="AI13" s="267">
        <f t="shared" si="5"/>
        <v>97.666666666666671</v>
      </c>
      <c r="AJ13" s="268">
        <f t="shared" si="4"/>
        <v>100</v>
      </c>
      <c r="AK13" s="268">
        <f t="shared" si="4"/>
        <v>97</v>
      </c>
      <c r="AL13" s="268" t="str">
        <f t="shared" si="4"/>
        <v/>
      </c>
      <c r="AM13" s="268" t="str">
        <f t="shared" si="4"/>
        <v/>
      </c>
      <c r="AN13" s="268" t="str">
        <f t="shared" si="4"/>
        <v/>
      </c>
      <c r="AO13" s="268" t="str">
        <f t="shared" si="4"/>
        <v/>
      </c>
      <c r="AP13" s="268" t="str">
        <f t="shared" si="4"/>
        <v/>
      </c>
      <c r="AQ13" s="268" t="str">
        <f t="shared" si="4"/>
        <v/>
      </c>
      <c r="AR13" s="269" t="str">
        <f t="shared" si="4"/>
        <v/>
      </c>
      <c r="AS13" s="261">
        <f t="shared" si="11"/>
        <v>98</v>
      </c>
      <c r="AT13" s="7"/>
      <c r="AU13" s="154">
        <f t="shared" si="6"/>
        <v>100</v>
      </c>
      <c r="AV13" s="154" t="str">
        <f t="shared" si="7"/>
        <v xml:space="preserve">FADHIL sangat menguasai dalam mampu menyebutkan nama-nama hewan, menyebutkan hewan apa yang dimiliki dengan memasukkan konsep "have"serta mampu bertanya menggunakan kata tanya  "What pet do you have?"pada teman di kelasnya </v>
      </c>
      <c r="AW13" s="154">
        <f t="shared" si="8"/>
        <v>97</v>
      </c>
      <c r="AX13" s="154" t="str">
        <f t="shared" si="9"/>
        <v>FADHIL perlu bimbingan dalam mampu mengucapkan  "he is/she is"dan mampu mengenal jenis kelamin laki-laki dan perempuan pada konsep "she/he."</v>
      </c>
      <c r="AY13" s="423" t="str">
        <f t="shared" si="10"/>
        <v>1</v>
      </c>
    </row>
    <row r="14" spans="1:51" ht="16.5" x14ac:dyDescent="0.3">
      <c r="A14" s="3"/>
      <c r="B14" s="7"/>
      <c r="C14" s="155">
        <v>7</v>
      </c>
      <c r="D14" s="152" t="str">
        <f>IF(SISWA!G14="","",SISWA!G14)</f>
        <v>SAFA</v>
      </c>
      <c r="E14" s="162">
        <v>100</v>
      </c>
      <c r="F14" s="162">
        <v>100</v>
      </c>
      <c r="G14" s="162">
        <v>85</v>
      </c>
      <c r="H14" s="162"/>
      <c r="I14" s="162"/>
      <c r="J14" s="162"/>
      <c r="K14" s="162"/>
      <c r="L14" s="162"/>
      <c r="M14" s="162"/>
      <c r="N14" s="162"/>
      <c r="O14" s="162">
        <v>80</v>
      </c>
      <c r="P14" s="162"/>
      <c r="Q14" s="162"/>
      <c r="R14" s="162"/>
      <c r="S14" s="162"/>
      <c r="T14" s="162"/>
      <c r="U14" s="162"/>
      <c r="V14" s="162"/>
      <c r="W14" s="162"/>
      <c r="X14" s="162"/>
      <c r="Y14" s="162">
        <v>100</v>
      </c>
      <c r="Z14" s="162"/>
      <c r="AA14" s="162"/>
      <c r="AB14" s="162"/>
      <c r="AC14" s="162"/>
      <c r="AD14" s="162"/>
      <c r="AE14" s="162"/>
      <c r="AF14" s="162"/>
      <c r="AG14" s="162"/>
      <c r="AH14" s="162"/>
      <c r="AI14" s="267">
        <f t="shared" si="5"/>
        <v>93.333333333333329</v>
      </c>
      <c r="AJ14" s="268">
        <f t="shared" si="4"/>
        <v>100</v>
      </c>
      <c r="AK14" s="268">
        <f t="shared" si="4"/>
        <v>85</v>
      </c>
      <c r="AL14" s="268" t="str">
        <f t="shared" si="4"/>
        <v/>
      </c>
      <c r="AM14" s="268" t="str">
        <f t="shared" si="4"/>
        <v/>
      </c>
      <c r="AN14" s="268" t="str">
        <f t="shared" si="4"/>
        <v/>
      </c>
      <c r="AO14" s="268" t="str">
        <f t="shared" si="4"/>
        <v/>
      </c>
      <c r="AP14" s="268" t="str">
        <f t="shared" si="4"/>
        <v/>
      </c>
      <c r="AQ14" s="268" t="str">
        <f t="shared" si="4"/>
        <v/>
      </c>
      <c r="AR14" s="269" t="str">
        <f t="shared" si="4"/>
        <v/>
      </c>
      <c r="AS14" s="261">
        <f t="shared" si="11"/>
        <v>93</v>
      </c>
      <c r="AU14" s="154">
        <f t="shared" si="6"/>
        <v>100</v>
      </c>
      <c r="AV14" s="154" t="str">
        <f t="shared" si="7"/>
        <v xml:space="preserve">SAFA sangat menguasai dalam mampu menyebutkan nama-nama hewan, menyebutkan hewan apa yang dimiliki dengan memasukkan konsep "have"serta mampu bertanya menggunakan kata tanya  "What pet do you have?"pada teman di kelasnya </v>
      </c>
      <c r="AW14" s="154">
        <f t="shared" si="8"/>
        <v>85</v>
      </c>
      <c r="AX14" s="154" t="str">
        <f t="shared" si="9"/>
        <v>SAFA perlu bimbingan dalam mampu mengucapkan  "he is/she is"dan mampu mengenal jenis kelamin laki-laki dan perempuan pada konsep "she/he."</v>
      </c>
      <c r="AY14" s="423" t="str">
        <f t="shared" si="10"/>
        <v>1</v>
      </c>
    </row>
    <row r="15" spans="1:51" ht="16.5" x14ac:dyDescent="0.3">
      <c r="A15" s="3"/>
      <c r="B15" s="7"/>
      <c r="C15" s="155">
        <v>8</v>
      </c>
      <c r="D15" s="152" t="str">
        <f>IF(SISWA!G15="","",SISWA!G15)</f>
        <v>SALMA</v>
      </c>
      <c r="E15" s="162">
        <v>100</v>
      </c>
      <c r="F15" s="162">
        <v>100</v>
      </c>
      <c r="G15" s="162">
        <v>88</v>
      </c>
      <c r="H15" s="162"/>
      <c r="I15" s="162"/>
      <c r="J15" s="162"/>
      <c r="K15" s="162"/>
      <c r="L15" s="162"/>
      <c r="M15" s="162"/>
      <c r="N15" s="162"/>
      <c r="O15" s="162">
        <v>70</v>
      </c>
      <c r="P15" s="162"/>
      <c r="Q15" s="162"/>
      <c r="R15" s="162"/>
      <c r="S15" s="162"/>
      <c r="T15" s="162"/>
      <c r="U15" s="162"/>
      <c r="V15" s="162"/>
      <c r="W15" s="162"/>
      <c r="X15" s="162"/>
      <c r="Y15" s="162">
        <v>86</v>
      </c>
      <c r="Z15" s="162"/>
      <c r="AA15" s="162"/>
      <c r="AB15" s="162"/>
      <c r="AC15" s="162"/>
      <c r="AD15" s="162"/>
      <c r="AE15" s="162"/>
      <c r="AF15" s="162"/>
      <c r="AG15" s="162"/>
      <c r="AH15" s="162"/>
      <c r="AI15" s="267">
        <f t="shared" si="5"/>
        <v>85.333333333333329</v>
      </c>
      <c r="AJ15" s="268">
        <f t="shared" si="4"/>
        <v>100</v>
      </c>
      <c r="AK15" s="268">
        <f t="shared" si="4"/>
        <v>88</v>
      </c>
      <c r="AL15" s="268" t="str">
        <f t="shared" si="4"/>
        <v/>
      </c>
      <c r="AM15" s="268" t="str">
        <f t="shared" si="4"/>
        <v/>
      </c>
      <c r="AN15" s="268" t="str">
        <f t="shared" si="4"/>
        <v/>
      </c>
      <c r="AO15" s="268" t="str">
        <f t="shared" si="4"/>
        <v/>
      </c>
      <c r="AP15" s="268" t="str">
        <f t="shared" si="4"/>
        <v/>
      </c>
      <c r="AQ15" s="268" t="str">
        <f t="shared" si="4"/>
        <v/>
      </c>
      <c r="AR15" s="269" t="str">
        <f t="shared" si="4"/>
        <v/>
      </c>
      <c r="AS15" s="261">
        <f t="shared" si="11"/>
        <v>88.8</v>
      </c>
      <c r="AT15" s="7"/>
      <c r="AU15" s="154">
        <f t="shared" si="6"/>
        <v>100</v>
      </c>
      <c r="AV15" s="154" t="str">
        <f t="shared" si="7"/>
        <v xml:space="preserve">SALMA sangat menguasai dalam mampu menyebutkan nama-nama hewan, menyebutkan hewan apa yang dimiliki dengan memasukkan konsep "have"serta mampu bertanya menggunakan kata tanya  "What pet do you have?"pada teman di kelasnya </v>
      </c>
      <c r="AW15" s="154">
        <f t="shared" si="8"/>
        <v>85.333333333333329</v>
      </c>
      <c r="AX15" s="154" t="str">
        <f t="shared" si="9"/>
        <v>SALMA perlu bimbingan dalam mampu memahami penggunaan kata have untuk menyebutkan benda yang mereka milih.</v>
      </c>
      <c r="AY15" s="423" t="str">
        <f t="shared" si="10"/>
        <v>1</v>
      </c>
    </row>
    <row r="16" spans="1:51" ht="16.5" x14ac:dyDescent="0.3">
      <c r="A16" s="3"/>
      <c r="B16" s="7"/>
      <c r="C16" s="155">
        <v>9</v>
      </c>
      <c r="D16" s="152" t="str">
        <f>IF(SISWA!G16="","",SISWA!G16)</f>
        <v>SALSA</v>
      </c>
      <c r="E16" s="162">
        <v>100</v>
      </c>
      <c r="F16" s="162">
        <v>100</v>
      </c>
      <c r="G16" s="162">
        <v>71</v>
      </c>
      <c r="H16" s="162"/>
      <c r="I16" s="162"/>
      <c r="J16" s="162"/>
      <c r="K16" s="162"/>
      <c r="L16" s="162"/>
      <c r="M16" s="162"/>
      <c r="N16" s="162"/>
      <c r="O16" s="162">
        <v>80</v>
      </c>
      <c r="P16" s="162"/>
      <c r="Q16" s="162"/>
      <c r="R16" s="162"/>
      <c r="S16" s="162"/>
      <c r="T16" s="162"/>
      <c r="U16" s="162"/>
      <c r="V16" s="162"/>
      <c r="W16" s="162"/>
      <c r="X16" s="162"/>
      <c r="Y16" s="162">
        <v>93</v>
      </c>
      <c r="Z16" s="162"/>
      <c r="AA16" s="162"/>
      <c r="AB16" s="162"/>
      <c r="AC16" s="162"/>
      <c r="AD16" s="162"/>
      <c r="AE16" s="162"/>
      <c r="AF16" s="162"/>
      <c r="AG16" s="162"/>
      <c r="AH16" s="162"/>
      <c r="AI16" s="267">
        <f t="shared" si="5"/>
        <v>91</v>
      </c>
      <c r="AJ16" s="268">
        <f t="shared" si="4"/>
        <v>100</v>
      </c>
      <c r="AK16" s="268">
        <f t="shared" si="4"/>
        <v>71</v>
      </c>
      <c r="AL16" s="268" t="str">
        <f t="shared" si="4"/>
        <v/>
      </c>
      <c r="AM16" s="268" t="str">
        <f t="shared" si="4"/>
        <v/>
      </c>
      <c r="AN16" s="268" t="str">
        <f t="shared" si="4"/>
        <v/>
      </c>
      <c r="AO16" s="268" t="str">
        <f t="shared" si="4"/>
        <v/>
      </c>
      <c r="AP16" s="268" t="str">
        <f t="shared" si="4"/>
        <v/>
      </c>
      <c r="AQ16" s="268" t="str">
        <f t="shared" si="4"/>
        <v/>
      </c>
      <c r="AR16" s="269" t="str">
        <f t="shared" si="4"/>
        <v/>
      </c>
      <c r="AS16" s="261">
        <f t="shared" si="11"/>
        <v>88.8</v>
      </c>
      <c r="AT16" s="7"/>
      <c r="AU16" s="154">
        <f t="shared" si="6"/>
        <v>100</v>
      </c>
      <c r="AV16" s="154" t="str">
        <f t="shared" si="7"/>
        <v xml:space="preserve">SALSA sangat menguasai dalam mampu menyebutkan nama-nama hewan, menyebutkan hewan apa yang dimiliki dengan memasukkan konsep "have"serta mampu bertanya menggunakan kata tanya  "What pet do you have?"pada teman di kelasnya </v>
      </c>
      <c r="AW16" s="154">
        <f t="shared" si="8"/>
        <v>71</v>
      </c>
      <c r="AX16" s="154" t="str">
        <f t="shared" si="9"/>
        <v>SALSA perlu bimbingan dalam mampu mengucapkan  "he is/she is"dan mampu mengenal jenis kelamin laki-laki dan perempuan pada konsep "she/he."</v>
      </c>
      <c r="AY16" s="423" t="str">
        <f t="shared" si="10"/>
        <v>1</v>
      </c>
    </row>
    <row r="17" spans="1:51" ht="16.5" x14ac:dyDescent="0.3">
      <c r="A17" s="3"/>
      <c r="B17" s="7"/>
      <c r="C17" s="155">
        <v>10</v>
      </c>
      <c r="D17" s="152" t="str">
        <f>IF(SISWA!G17="","",SISWA!G17)</f>
        <v>SALWA</v>
      </c>
      <c r="E17" s="162">
        <v>60</v>
      </c>
      <c r="F17" s="162">
        <v>95</v>
      </c>
      <c r="G17" s="162">
        <v>77</v>
      </c>
      <c r="H17" s="162"/>
      <c r="I17" s="162"/>
      <c r="J17" s="162"/>
      <c r="K17" s="162"/>
      <c r="L17" s="162"/>
      <c r="M17" s="162"/>
      <c r="N17" s="162"/>
      <c r="O17" s="162">
        <v>80</v>
      </c>
      <c r="P17" s="162"/>
      <c r="Q17" s="162"/>
      <c r="R17" s="162"/>
      <c r="S17" s="162"/>
      <c r="T17" s="162"/>
      <c r="U17" s="162"/>
      <c r="V17" s="162"/>
      <c r="W17" s="162"/>
      <c r="X17" s="162"/>
      <c r="Y17" s="162">
        <v>86</v>
      </c>
      <c r="Z17" s="162"/>
      <c r="AA17" s="162"/>
      <c r="AB17" s="162"/>
      <c r="AC17" s="162"/>
      <c r="AD17" s="162"/>
      <c r="AE17" s="162"/>
      <c r="AF17" s="162"/>
      <c r="AG17" s="162"/>
      <c r="AH17" s="162"/>
      <c r="AI17" s="267">
        <f t="shared" si="5"/>
        <v>75.333333333333329</v>
      </c>
      <c r="AJ17" s="268">
        <f t="shared" si="4"/>
        <v>95</v>
      </c>
      <c r="AK17" s="268">
        <f t="shared" si="4"/>
        <v>77</v>
      </c>
      <c r="AL17" s="268" t="str">
        <f t="shared" si="4"/>
        <v/>
      </c>
      <c r="AM17" s="268" t="str">
        <f t="shared" si="4"/>
        <v/>
      </c>
      <c r="AN17" s="268" t="str">
        <f t="shared" si="4"/>
        <v/>
      </c>
      <c r="AO17" s="268" t="str">
        <f t="shared" si="4"/>
        <v/>
      </c>
      <c r="AP17" s="268" t="str">
        <f t="shared" si="4"/>
        <v/>
      </c>
      <c r="AQ17" s="268" t="str">
        <f t="shared" si="4"/>
        <v/>
      </c>
      <c r="AR17" s="269" t="str">
        <f t="shared" si="4"/>
        <v/>
      </c>
      <c r="AS17" s="261">
        <f t="shared" si="11"/>
        <v>79.599999999999994</v>
      </c>
      <c r="AT17" s="7"/>
      <c r="AU17" s="154">
        <f t="shared" si="6"/>
        <v>95</v>
      </c>
      <c r="AV17" s="154" t="str">
        <f t="shared" si="7"/>
        <v xml:space="preserve">SALWA sangat menguasai dalam mampu menyebutkan nama-nama hewan, menyebutkan hewan apa yang dimiliki dengan memasukkan konsep "have"serta mampu bertanya menggunakan kata tanya  "What pet do you have?"pada teman di kelasnya </v>
      </c>
      <c r="AW17" s="154">
        <f t="shared" si="8"/>
        <v>75.333333333333329</v>
      </c>
      <c r="AX17" s="154" t="str">
        <f t="shared" si="9"/>
        <v>SALWA perlu bimbingan dalam mampu memahami penggunaan kata have untuk menyebutkan benda yang mereka milih.</v>
      </c>
      <c r="AY17" s="423" t="str">
        <f t="shared" si="10"/>
        <v>1</v>
      </c>
    </row>
    <row r="18" spans="1:51" ht="16.5" x14ac:dyDescent="0.3">
      <c r="A18" s="3"/>
      <c r="B18" s="7"/>
      <c r="C18" s="155">
        <v>11</v>
      </c>
      <c r="D18" s="152" t="str">
        <f>IF(SISWA!G18="","",SISWA!G18)</f>
        <v>WIJAYA</v>
      </c>
      <c r="E18" s="162">
        <v>55</v>
      </c>
      <c r="F18" s="162">
        <v>60</v>
      </c>
      <c r="G18" s="162">
        <v>60</v>
      </c>
      <c r="H18" s="162"/>
      <c r="I18" s="162"/>
      <c r="J18" s="162"/>
      <c r="K18" s="162"/>
      <c r="L18" s="162"/>
      <c r="M18" s="162"/>
      <c r="N18" s="162"/>
      <c r="O18" s="162">
        <v>32</v>
      </c>
      <c r="P18" s="162"/>
      <c r="Q18" s="162"/>
      <c r="R18" s="162"/>
      <c r="S18" s="162"/>
      <c r="T18" s="162"/>
      <c r="U18" s="162"/>
      <c r="V18" s="162"/>
      <c r="W18" s="162"/>
      <c r="X18" s="162"/>
      <c r="Y18" s="162">
        <v>66</v>
      </c>
      <c r="Z18" s="162"/>
      <c r="AA18" s="162"/>
      <c r="AB18" s="162"/>
      <c r="AC18" s="162"/>
      <c r="AD18" s="162"/>
      <c r="AE18" s="162"/>
      <c r="AF18" s="162"/>
      <c r="AG18" s="162"/>
      <c r="AH18" s="162"/>
      <c r="AI18" s="267">
        <f t="shared" si="5"/>
        <v>51</v>
      </c>
      <c r="AJ18" s="268">
        <f t="shared" si="4"/>
        <v>60</v>
      </c>
      <c r="AK18" s="268">
        <f t="shared" si="4"/>
        <v>60</v>
      </c>
      <c r="AL18" s="268" t="str">
        <f t="shared" si="4"/>
        <v/>
      </c>
      <c r="AM18" s="268" t="str">
        <f t="shared" si="4"/>
        <v/>
      </c>
      <c r="AN18" s="268" t="str">
        <f t="shared" si="4"/>
        <v/>
      </c>
      <c r="AO18" s="268" t="str">
        <f t="shared" si="4"/>
        <v/>
      </c>
      <c r="AP18" s="268" t="str">
        <f t="shared" si="4"/>
        <v/>
      </c>
      <c r="AQ18" s="268" t="str">
        <f t="shared" si="4"/>
        <v/>
      </c>
      <c r="AR18" s="269" t="str">
        <f t="shared" si="4"/>
        <v/>
      </c>
      <c r="AS18" s="261">
        <f t="shared" si="11"/>
        <v>54.6</v>
      </c>
      <c r="AT18" s="7"/>
      <c r="AU18" s="154">
        <f t="shared" si="6"/>
        <v>60</v>
      </c>
      <c r="AV18" s="154" t="str">
        <f t="shared" si="7"/>
        <v xml:space="preserve">WIJAYA sangat menguasai dalam mampu menyebutkan nama-nama hewan, menyebutkan hewan apa yang dimiliki dengan memasukkan konsep "have"serta mampu bertanya menggunakan kata tanya  "What pet do you have?"pada teman di kelasnya </v>
      </c>
      <c r="AW18" s="154">
        <f t="shared" si="8"/>
        <v>51</v>
      </c>
      <c r="AX18" s="154" t="str">
        <f t="shared" si="9"/>
        <v>WIJAYA perlu bimbingan dalam mampu memahami penggunaan kata have untuk menyebutkan benda yang mereka milih.</v>
      </c>
      <c r="AY18" s="423" t="str">
        <f t="shared" si="10"/>
        <v>1</v>
      </c>
    </row>
    <row r="19" spans="1:51" ht="16.5" x14ac:dyDescent="0.3">
      <c r="A19" s="3"/>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1"/>
        <v/>
      </c>
      <c r="AT19" s="7"/>
      <c r="AU19" s="154">
        <f t="shared" si="6"/>
        <v>0</v>
      </c>
      <c r="AV19" s="154" t="str">
        <f t="shared" si="7"/>
        <v/>
      </c>
      <c r="AW19" s="154">
        <f t="shared" si="8"/>
        <v>0</v>
      </c>
      <c r="AX19" s="154" t="str">
        <f t="shared" si="9"/>
        <v/>
      </c>
      <c r="AY19" s="423" t="str">
        <f t="shared" si="10"/>
        <v/>
      </c>
    </row>
    <row r="20" spans="1:51" ht="16.5" x14ac:dyDescent="0.3">
      <c r="A20" s="3"/>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1"/>
        <v/>
      </c>
      <c r="AT20" s="7"/>
      <c r="AU20" s="154">
        <f t="shared" si="6"/>
        <v>0</v>
      </c>
      <c r="AV20" s="154" t="str">
        <f t="shared" si="7"/>
        <v/>
      </c>
      <c r="AW20" s="154">
        <f t="shared" si="8"/>
        <v>0</v>
      </c>
      <c r="AX20" s="154" t="str">
        <f t="shared" si="9"/>
        <v/>
      </c>
      <c r="AY20" s="423" t="str">
        <f t="shared" si="10"/>
        <v/>
      </c>
    </row>
    <row r="21" spans="1:51" ht="16.5" x14ac:dyDescent="0.3">
      <c r="A21" s="3"/>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1"/>
        <v/>
      </c>
      <c r="AT21" s="7"/>
      <c r="AU21" s="154">
        <f t="shared" si="6"/>
        <v>0</v>
      </c>
      <c r="AV21" s="154" t="str">
        <f t="shared" si="7"/>
        <v/>
      </c>
      <c r="AW21" s="154">
        <f t="shared" si="8"/>
        <v>0</v>
      </c>
      <c r="AX21" s="154" t="str">
        <f t="shared" si="9"/>
        <v/>
      </c>
      <c r="AY21" s="423" t="str">
        <f t="shared" si="10"/>
        <v/>
      </c>
    </row>
    <row r="22" spans="1:51" ht="16.5" x14ac:dyDescent="0.3">
      <c r="A22" s="3"/>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1"/>
        <v/>
      </c>
      <c r="AT22" s="7"/>
      <c r="AU22" s="154">
        <f t="shared" si="6"/>
        <v>0</v>
      </c>
      <c r="AV22" s="154" t="str">
        <f t="shared" si="7"/>
        <v/>
      </c>
      <c r="AW22" s="154">
        <f t="shared" si="8"/>
        <v>0</v>
      </c>
      <c r="AX22" s="154" t="str">
        <f t="shared" si="9"/>
        <v/>
      </c>
      <c r="AY22" s="423" t="str">
        <f t="shared" si="10"/>
        <v/>
      </c>
    </row>
    <row r="23" spans="1:51" ht="16.5" x14ac:dyDescent="0.3">
      <c r="A23" s="3"/>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1"/>
        <v/>
      </c>
      <c r="AT23" s="7"/>
      <c r="AU23" s="154">
        <f t="shared" si="6"/>
        <v>0</v>
      </c>
      <c r="AV23" s="154" t="str">
        <f t="shared" si="7"/>
        <v/>
      </c>
      <c r="AW23" s="154">
        <f t="shared" si="8"/>
        <v>0</v>
      </c>
      <c r="AX23" s="154" t="str">
        <f t="shared" si="9"/>
        <v/>
      </c>
      <c r="AY23" s="423" t="str">
        <f t="shared" si="10"/>
        <v/>
      </c>
    </row>
    <row r="24" spans="1:51" ht="16.5" x14ac:dyDescent="0.3">
      <c r="A24" s="3"/>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1"/>
        <v/>
      </c>
      <c r="AT24" s="7"/>
      <c r="AU24" s="154">
        <f t="shared" si="6"/>
        <v>0</v>
      </c>
      <c r="AV24" s="154" t="str">
        <f t="shared" si="7"/>
        <v/>
      </c>
      <c r="AW24" s="154">
        <f t="shared" si="8"/>
        <v>0</v>
      </c>
      <c r="AX24" s="154" t="str">
        <f t="shared" si="9"/>
        <v/>
      </c>
      <c r="AY24" s="423" t="str">
        <f t="shared" si="10"/>
        <v/>
      </c>
    </row>
    <row r="25" spans="1:51" ht="16.5" x14ac:dyDescent="0.3">
      <c r="A25" s="3"/>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1"/>
        <v/>
      </c>
      <c r="AT25" s="7"/>
      <c r="AU25" s="154">
        <f t="shared" si="6"/>
        <v>0</v>
      </c>
      <c r="AV25" s="154" t="str">
        <f t="shared" si="7"/>
        <v/>
      </c>
      <c r="AW25" s="154">
        <f t="shared" si="8"/>
        <v>0</v>
      </c>
      <c r="AX25" s="154" t="str">
        <f t="shared" si="9"/>
        <v/>
      </c>
      <c r="AY25" s="423" t="str">
        <f t="shared" si="10"/>
        <v/>
      </c>
    </row>
    <row r="26" spans="1:51" ht="16.5" x14ac:dyDescent="0.3">
      <c r="A26" s="3"/>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1"/>
        <v/>
      </c>
      <c r="AT26" s="7"/>
      <c r="AU26" s="154">
        <f t="shared" si="6"/>
        <v>0</v>
      </c>
      <c r="AV26" s="154" t="str">
        <f t="shared" si="7"/>
        <v/>
      </c>
      <c r="AW26" s="154">
        <f t="shared" si="8"/>
        <v>0</v>
      </c>
      <c r="AX26" s="154" t="str">
        <f t="shared" si="9"/>
        <v/>
      </c>
      <c r="AY26" s="423" t="str">
        <f t="shared" si="10"/>
        <v/>
      </c>
    </row>
    <row r="27" spans="1:51" ht="16.5" x14ac:dyDescent="0.3">
      <c r="A27" s="3"/>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1"/>
        <v/>
      </c>
      <c r="AT27" s="7"/>
      <c r="AU27" s="154">
        <f t="shared" si="6"/>
        <v>0</v>
      </c>
      <c r="AV27" s="154" t="str">
        <f t="shared" si="7"/>
        <v/>
      </c>
      <c r="AW27" s="154">
        <f t="shared" si="8"/>
        <v>0</v>
      </c>
      <c r="AX27" s="154" t="str">
        <f t="shared" si="9"/>
        <v/>
      </c>
      <c r="AY27" s="423" t="str">
        <f t="shared" si="10"/>
        <v/>
      </c>
    </row>
    <row r="28" spans="1:51" ht="16.5" x14ac:dyDescent="0.3">
      <c r="A28" s="3"/>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1"/>
        <v/>
      </c>
      <c r="AT28" s="7"/>
      <c r="AU28" s="154">
        <f t="shared" si="6"/>
        <v>0</v>
      </c>
      <c r="AV28" s="154" t="str">
        <f t="shared" si="7"/>
        <v/>
      </c>
      <c r="AW28" s="154">
        <f t="shared" si="8"/>
        <v>0</v>
      </c>
      <c r="AX28" s="154" t="str">
        <f t="shared" si="9"/>
        <v/>
      </c>
      <c r="AY28" s="423" t="str">
        <f t="shared" si="10"/>
        <v/>
      </c>
    </row>
    <row r="29" spans="1:51" ht="16.5" x14ac:dyDescent="0.3">
      <c r="A29" s="3"/>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1"/>
        <v/>
      </c>
      <c r="AT29" s="7"/>
      <c r="AU29" s="154">
        <f t="shared" si="6"/>
        <v>0</v>
      </c>
      <c r="AV29" s="154" t="str">
        <f t="shared" si="7"/>
        <v/>
      </c>
      <c r="AW29" s="154">
        <f t="shared" si="8"/>
        <v>0</v>
      </c>
      <c r="AX29" s="154" t="str">
        <f t="shared" si="9"/>
        <v/>
      </c>
      <c r="AY29" s="423" t="str">
        <f t="shared" si="10"/>
        <v/>
      </c>
    </row>
    <row r="30" spans="1:51" ht="16.5" x14ac:dyDescent="0.3">
      <c r="A30" s="3"/>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1"/>
        <v/>
      </c>
      <c r="AT30" s="7"/>
      <c r="AU30" s="154">
        <f t="shared" si="6"/>
        <v>0</v>
      </c>
      <c r="AV30" s="154" t="str">
        <f t="shared" si="7"/>
        <v/>
      </c>
      <c r="AW30" s="154">
        <f t="shared" si="8"/>
        <v>0</v>
      </c>
      <c r="AX30" s="154" t="str">
        <f t="shared" si="9"/>
        <v/>
      </c>
      <c r="AY30" s="423" t="str">
        <f t="shared" si="10"/>
        <v/>
      </c>
    </row>
    <row r="31" spans="1:51" ht="16.5" x14ac:dyDescent="0.3">
      <c r="A31" s="3"/>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1"/>
        <v/>
      </c>
      <c r="AT31" s="7"/>
      <c r="AU31" s="154">
        <f t="shared" si="6"/>
        <v>0</v>
      </c>
      <c r="AV31" s="154" t="str">
        <f t="shared" si="7"/>
        <v/>
      </c>
      <c r="AW31" s="154">
        <f t="shared" si="8"/>
        <v>0</v>
      </c>
      <c r="AX31" s="154" t="str">
        <f t="shared" si="9"/>
        <v/>
      </c>
      <c r="AY31" s="423" t="str">
        <f t="shared" si="10"/>
        <v/>
      </c>
    </row>
    <row r="32" spans="1:51" ht="16.5" x14ac:dyDescent="0.3">
      <c r="A32" s="3"/>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1"/>
        <v/>
      </c>
      <c r="AT32" s="7"/>
      <c r="AU32" s="154">
        <f t="shared" si="6"/>
        <v>0</v>
      </c>
      <c r="AV32" s="154" t="str">
        <f t="shared" si="7"/>
        <v/>
      </c>
      <c r="AW32" s="154">
        <f t="shared" si="8"/>
        <v>0</v>
      </c>
      <c r="AX32" s="154" t="str">
        <f t="shared" si="9"/>
        <v/>
      </c>
      <c r="AY32" s="423" t="str">
        <f t="shared" si="10"/>
        <v/>
      </c>
    </row>
    <row r="33" spans="1:51" ht="16.5" x14ac:dyDescent="0.3">
      <c r="A33" s="3"/>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1"/>
        <v/>
      </c>
      <c r="AT33" s="7"/>
      <c r="AU33" s="154">
        <f t="shared" si="6"/>
        <v>0</v>
      </c>
      <c r="AV33" s="154" t="str">
        <f t="shared" si="7"/>
        <v/>
      </c>
      <c r="AW33" s="154">
        <f t="shared" si="8"/>
        <v>0</v>
      </c>
      <c r="AX33" s="154" t="str">
        <f t="shared" si="9"/>
        <v/>
      </c>
      <c r="AY33" s="423" t="str">
        <f t="shared" si="10"/>
        <v/>
      </c>
    </row>
    <row r="34" spans="1:51" ht="16.5" x14ac:dyDescent="0.3">
      <c r="A34" s="3"/>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1"/>
        <v/>
      </c>
      <c r="AT34" s="7"/>
      <c r="AU34" s="154">
        <f t="shared" si="6"/>
        <v>0</v>
      </c>
      <c r="AV34" s="154" t="str">
        <f t="shared" si="7"/>
        <v/>
      </c>
      <c r="AW34" s="154">
        <f t="shared" si="8"/>
        <v>0</v>
      </c>
      <c r="AX34" s="154" t="str">
        <f t="shared" si="9"/>
        <v/>
      </c>
      <c r="AY34" s="423" t="str">
        <f t="shared" si="10"/>
        <v/>
      </c>
    </row>
    <row r="35" spans="1:51" ht="16.5" x14ac:dyDescent="0.3">
      <c r="A35" s="3"/>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1"/>
        <v/>
      </c>
      <c r="AT35" s="7"/>
      <c r="AU35" s="154">
        <f t="shared" si="6"/>
        <v>0</v>
      </c>
      <c r="AV35" s="154" t="str">
        <f t="shared" si="7"/>
        <v/>
      </c>
      <c r="AW35" s="154">
        <f t="shared" si="8"/>
        <v>0</v>
      </c>
      <c r="AX35" s="154" t="str">
        <f t="shared" si="9"/>
        <v/>
      </c>
      <c r="AY35" s="423" t="str">
        <f t="shared" si="10"/>
        <v/>
      </c>
    </row>
    <row r="36" spans="1:51" ht="16.5" x14ac:dyDescent="0.3">
      <c r="A36" s="3"/>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1"/>
        <v/>
      </c>
      <c r="AT36" s="7"/>
      <c r="AU36" s="154">
        <f t="shared" si="6"/>
        <v>0</v>
      </c>
      <c r="AV36" s="154" t="str">
        <f t="shared" si="7"/>
        <v/>
      </c>
      <c r="AW36" s="154">
        <f t="shared" si="8"/>
        <v>0</v>
      </c>
      <c r="AX36" s="154" t="str">
        <f t="shared" si="9"/>
        <v/>
      </c>
      <c r="AY36" s="423" t="str">
        <f t="shared" si="10"/>
        <v/>
      </c>
    </row>
    <row r="37" spans="1:51" ht="16.5" x14ac:dyDescent="0.3">
      <c r="A37" s="3"/>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1"/>
        <v/>
      </c>
      <c r="AT37" s="7"/>
      <c r="AU37" s="154">
        <f t="shared" si="6"/>
        <v>0</v>
      </c>
      <c r="AV37" s="154" t="str">
        <f t="shared" si="7"/>
        <v/>
      </c>
      <c r="AW37" s="154">
        <f t="shared" si="8"/>
        <v>0</v>
      </c>
      <c r="AX37" s="154" t="str">
        <f t="shared" si="9"/>
        <v/>
      </c>
      <c r="AY37" s="423" t="str">
        <f t="shared" si="10"/>
        <v/>
      </c>
    </row>
    <row r="38" spans="1:51" ht="16.5" x14ac:dyDescent="0.3">
      <c r="A38" s="3"/>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1"/>
        <v/>
      </c>
      <c r="AT38" s="7"/>
      <c r="AU38" s="154">
        <f t="shared" si="6"/>
        <v>0</v>
      </c>
      <c r="AV38" s="154" t="str">
        <f t="shared" si="7"/>
        <v/>
      </c>
      <c r="AW38" s="154">
        <f t="shared" si="8"/>
        <v>0</v>
      </c>
      <c r="AX38" s="154" t="str">
        <f t="shared" si="9"/>
        <v/>
      </c>
      <c r="AY38" s="423" t="str">
        <f t="shared" si="10"/>
        <v/>
      </c>
    </row>
    <row r="39" spans="1:51" ht="16.5" x14ac:dyDescent="0.3">
      <c r="A39" s="3"/>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1"/>
        <v/>
      </c>
      <c r="AT39" s="7"/>
      <c r="AU39" s="154">
        <f t="shared" si="6"/>
        <v>0</v>
      </c>
      <c r="AV39" s="154" t="str">
        <f t="shared" si="7"/>
        <v/>
      </c>
      <c r="AW39" s="154">
        <f t="shared" si="8"/>
        <v>0</v>
      </c>
      <c r="AX39" s="154" t="str">
        <f t="shared" si="9"/>
        <v/>
      </c>
      <c r="AY39" s="423" t="str">
        <f t="shared" si="10"/>
        <v/>
      </c>
    </row>
    <row r="40" spans="1:51" ht="16.5" x14ac:dyDescent="0.3">
      <c r="A40" s="3"/>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1"/>
        <v/>
      </c>
      <c r="AT40" s="7"/>
      <c r="AU40" s="154">
        <f t="shared" si="6"/>
        <v>0</v>
      </c>
      <c r="AV40" s="154" t="str">
        <f t="shared" si="7"/>
        <v/>
      </c>
      <c r="AW40" s="154">
        <f t="shared" si="8"/>
        <v>0</v>
      </c>
      <c r="AX40" s="154" t="str">
        <f t="shared" si="9"/>
        <v/>
      </c>
      <c r="AY40" s="423" t="str">
        <f t="shared" si="10"/>
        <v/>
      </c>
    </row>
    <row r="41" spans="1:51" ht="16.5" x14ac:dyDescent="0.3">
      <c r="A41" s="3"/>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1"/>
        <v/>
      </c>
      <c r="AT41" s="7"/>
      <c r="AU41" s="154">
        <f t="shared" si="6"/>
        <v>0</v>
      </c>
      <c r="AV41" s="154" t="str">
        <f t="shared" si="7"/>
        <v/>
      </c>
      <c r="AW41" s="154">
        <f t="shared" si="8"/>
        <v>0</v>
      </c>
      <c r="AX41" s="154" t="str">
        <f t="shared" si="9"/>
        <v/>
      </c>
      <c r="AY41" s="423" t="str">
        <f t="shared" si="10"/>
        <v/>
      </c>
    </row>
    <row r="42" spans="1:51" ht="16.5" x14ac:dyDescent="0.3">
      <c r="A42" s="3"/>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1"/>
        <v/>
      </c>
      <c r="AT42" s="7"/>
      <c r="AU42" s="154">
        <f t="shared" si="6"/>
        <v>0</v>
      </c>
      <c r="AV42" s="154" t="str">
        <f t="shared" si="7"/>
        <v/>
      </c>
      <c r="AW42" s="154">
        <f t="shared" si="8"/>
        <v>0</v>
      </c>
      <c r="AX42" s="154" t="str">
        <f t="shared" si="9"/>
        <v/>
      </c>
      <c r="AY42" s="423" t="str">
        <f t="shared" si="10"/>
        <v/>
      </c>
    </row>
    <row r="43" spans="1:51" ht="16.5" x14ac:dyDescent="0.3">
      <c r="A43" s="3"/>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1"/>
        <v/>
      </c>
      <c r="AT43" s="7"/>
      <c r="AU43" s="154">
        <f t="shared" si="6"/>
        <v>0</v>
      </c>
      <c r="AV43" s="154" t="str">
        <f t="shared" si="7"/>
        <v/>
      </c>
      <c r="AW43" s="154">
        <f t="shared" si="8"/>
        <v>0</v>
      </c>
      <c r="AX43" s="154" t="str">
        <f t="shared" si="9"/>
        <v/>
      </c>
      <c r="AY43" s="423" t="str">
        <f t="shared" si="10"/>
        <v/>
      </c>
    </row>
    <row r="44" spans="1:51" ht="16.5" x14ac:dyDescent="0.3">
      <c r="A44" s="3"/>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1"/>
        <v/>
      </c>
      <c r="AT44" s="7"/>
      <c r="AU44" s="154">
        <f t="shared" si="6"/>
        <v>0</v>
      </c>
      <c r="AV44" s="154" t="str">
        <f t="shared" si="7"/>
        <v/>
      </c>
      <c r="AW44" s="154">
        <f t="shared" si="8"/>
        <v>0</v>
      </c>
      <c r="AX44" s="154" t="str">
        <f t="shared" si="9"/>
        <v/>
      </c>
      <c r="AY44" s="423" t="str">
        <f t="shared" si="10"/>
        <v/>
      </c>
    </row>
    <row r="45" spans="1:51" ht="16.5" x14ac:dyDescent="0.3">
      <c r="A45" s="3"/>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1"/>
        <v/>
      </c>
      <c r="AT45" s="7"/>
      <c r="AU45" s="154">
        <f t="shared" si="6"/>
        <v>0</v>
      </c>
      <c r="AV45" s="154" t="str">
        <f t="shared" si="7"/>
        <v/>
      </c>
      <c r="AW45" s="154">
        <f t="shared" si="8"/>
        <v>0</v>
      </c>
      <c r="AX45" s="154" t="str">
        <f t="shared" si="9"/>
        <v/>
      </c>
      <c r="AY45" s="423" t="str">
        <f t="shared" si="10"/>
        <v/>
      </c>
    </row>
    <row r="46" spans="1:51" ht="16.5" x14ac:dyDescent="0.3">
      <c r="A46" s="3"/>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1"/>
        <v/>
      </c>
      <c r="AT46" s="7"/>
      <c r="AU46" s="154">
        <f t="shared" si="6"/>
        <v>0</v>
      </c>
      <c r="AV46" s="154" t="str">
        <f t="shared" si="7"/>
        <v/>
      </c>
      <c r="AW46" s="154">
        <f t="shared" si="8"/>
        <v>0</v>
      </c>
      <c r="AX46" s="154" t="str">
        <f t="shared" si="9"/>
        <v/>
      </c>
      <c r="AY46" s="423" t="str">
        <f t="shared" si="10"/>
        <v/>
      </c>
    </row>
    <row r="47" spans="1:51" ht="16.5" x14ac:dyDescent="0.3">
      <c r="A47" s="3"/>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1"/>
        <v/>
      </c>
      <c r="AT47" s="7"/>
      <c r="AU47" s="154">
        <f t="shared" si="6"/>
        <v>0</v>
      </c>
      <c r="AV47" s="154" t="str">
        <f t="shared" si="7"/>
        <v/>
      </c>
      <c r="AW47" s="154">
        <f t="shared" si="8"/>
        <v>0</v>
      </c>
      <c r="AX47" s="154" t="str">
        <f t="shared" si="9"/>
        <v/>
      </c>
      <c r="AY47" s="423" t="str">
        <f t="shared" si="10"/>
        <v/>
      </c>
    </row>
    <row r="48" spans="1:51" ht="16.5" x14ac:dyDescent="0.3">
      <c r="A48" s="3"/>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2">IFERROR(AVERAGE(E48,O48,Y48),"")</f>
        <v/>
      </c>
      <c r="AJ48" s="268" t="str">
        <f t="shared" si="12"/>
        <v/>
      </c>
      <c r="AK48" s="268" t="str">
        <f t="shared" si="12"/>
        <v/>
      </c>
      <c r="AL48" s="268" t="str">
        <f t="shared" si="12"/>
        <v/>
      </c>
      <c r="AM48" s="268" t="str">
        <f t="shared" si="12"/>
        <v/>
      </c>
      <c r="AN48" s="268" t="str">
        <f t="shared" si="12"/>
        <v/>
      </c>
      <c r="AO48" s="268" t="str">
        <f t="shared" si="12"/>
        <v/>
      </c>
      <c r="AP48" s="268" t="str">
        <f t="shared" si="12"/>
        <v/>
      </c>
      <c r="AQ48" s="268" t="str">
        <f t="shared" si="12"/>
        <v/>
      </c>
      <c r="AR48" s="269" t="str">
        <f t="shared" si="12"/>
        <v/>
      </c>
      <c r="AS48" s="261" t="str">
        <f t="shared" si="11"/>
        <v/>
      </c>
      <c r="AT48" s="7"/>
      <c r="AU48" s="154">
        <f t="shared" si="6"/>
        <v>0</v>
      </c>
      <c r="AV48" s="154" t="str">
        <f t="shared" si="7"/>
        <v/>
      </c>
      <c r="AW48" s="154">
        <f t="shared" si="8"/>
        <v>0</v>
      </c>
      <c r="AX48" s="154" t="str">
        <f t="shared" si="9"/>
        <v/>
      </c>
      <c r="AY48" s="423" t="str">
        <f t="shared" si="10"/>
        <v/>
      </c>
    </row>
    <row r="49" spans="1:51" ht="16.5" x14ac:dyDescent="0.3">
      <c r="A49" s="3"/>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2"/>
        <v/>
      </c>
      <c r="AJ49" s="268" t="str">
        <f t="shared" si="12"/>
        <v/>
      </c>
      <c r="AK49" s="268" t="str">
        <f t="shared" si="12"/>
        <v/>
      </c>
      <c r="AL49" s="268" t="str">
        <f t="shared" si="12"/>
        <v/>
      </c>
      <c r="AM49" s="268" t="str">
        <f t="shared" si="12"/>
        <v/>
      </c>
      <c r="AN49" s="268" t="str">
        <f t="shared" si="12"/>
        <v/>
      </c>
      <c r="AO49" s="268" t="str">
        <f t="shared" si="12"/>
        <v/>
      </c>
      <c r="AP49" s="268" t="str">
        <f t="shared" si="12"/>
        <v/>
      </c>
      <c r="AQ49" s="268" t="str">
        <f t="shared" si="12"/>
        <v/>
      </c>
      <c r="AR49" s="269" t="str">
        <f t="shared" si="12"/>
        <v/>
      </c>
      <c r="AS49" s="261" t="str">
        <f t="shared" si="11"/>
        <v/>
      </c>
      <c r="AT49" s="7"/>
      <c r="AU49" s="154">
        <f t="shared" si="6"/>
        <v>0</v>
      </c>
      <c r="AV49" s="154" t="str">
        <f t="shared" si="7"/>
        <v/>
      </c>
      <c r="AW49" s="154">
        <f t="shared" si="8"/>
        <v>0</v>
      </c>
      <c r="AX49" s="154" t="str">
        <f t="shared" si="9"/>
        <v/>
      </c>
      <c r="AY49" s="423" t="str">
        <f t="shared" si="10"/>
        <v/>
      </c>
    </row>
    <row r="50" spans="1:51" ht="16.5" x14ac:dyDescent="0.3">
      <c r="A50" s="3"/>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2"/>
        <v/>
      </c>
      <c r="AJ50" s="268" t="str">
        <f t="shared" si="12"/>
        <v/>
      </c>
      <c r="AK50" s="268" t="str">
        <f t="shared" si="12"/>
        <v/>
      </c>
      <c r="AL50" s="268" t="str">
        <f t="shared" si="12"/>
        <v/>
      </c>
      <c r="AM50" s="268" t="str">
        <f t="shared" si="12"/>
        <v/>
      </c>
      <c r="AN50" s="268" t="str">
        <f t="shared" si="12"/>
        <v/>
      </c>
      <c r="AO50" s="268" t="str">
        <f t="shared" si="12"/>
        <v/>
      </c>
      <c r="AP50" s="268" t="str">
        <f t="shared" si="12"/>
        <v/>
      </c>
      <c r="AQ50" s="268" t="str">
        <f t="shared" si="12"/>
        <v/>
      </c>
      <c r="AR50" s="269" t="str">
        <f t="shared" si="12"/>
        <v/>
      </c>
      <c r="AS50" s="261" t="str">
        <f t="shared" si="11"/>
        <v/>
      </c>
      <c r="AT50" s="7"/>
      <c r="AU50" s="154">
        <f t="shared" si="6"/>
        <v>0</v>
      </c>
      <c r="AV50" s="154" t="str">
        <f t="shared" si="7"/>
        <v/>
      </c>
      <c r="AW50" s="154">
        <f t="shared" si="8"/>
        <v>0</v>
      </c>
      <c r="AX50" s="154" t="str">
        <f t="shared" si="9"/>
        <v/>
      </c>
      <c r="AY50" s="423" t="str">
        <f t="shared" si="10"/>
        <v/>
      </c>
    </row>
    <row r="51" spans="1:51" ht="16.5" x14ac:dyDescent="0.3">
      <c r="A51" s="3"/>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2"/>
        <v/>
      </c>
      <c r="AJ51" s="268" t="str">
        <f t="shared" si="12"/>
        <v/>
      </c>
      <c r="AK51" s="268" t="str">
        <f t="shared" si="12"/>
        <v/>
      </c>
      <c r="AL51" s="268" t="str">
        <f t="shared" si="12"/>
        <v/>
      </c>
      <c r="AM51" s="268" t="str">
        <f t="shared" si="12"/>
        <v/>
      </c>
      <c r="AN51" s="268" t="str">
        <f t="shared" si="12"/>
        <v/>
      </c>
      <c r="AO51" s="268" t="str">
        <f t="shared" si="12"/>
        <v/>
      </c>
      <c r="AP51" s="268" t="str">
        <f t="shared" si="12"/>
        <v/>
      </c>
      <c r="AQ51" s="268" t="str">
        <f t="shared" si="12"/>
        <v/>
      </c>
      <c r="AR51" s="269" t="str">
        <f t="shared" si="12"/>
        <v/>
      </c>
      <c r="AS51" s="261" t="str">
        <f t="shared" si="11"/>
        <v/>
      </c>
      <c r="AT51" s="7"/>
      <c r="AU51" s="154">
        <f t="shared" si="6"/>
        <v>0</v>
      </c>
      <c r="AV51" s="154" t="str">
        <f t="shared" si="7"/>
        <v/>
      </c>
      <c r="AW51" s="154">
        <f t="shared" si="8"/>
        <v>0</v>
      </c>
      <c r="AX51" s="154" t="str">
        <f t="shared" si="9"/>
        <v/>
      </c>
      <c r="AY51" s="423" t="str">
        <f t="shared" si="10"/>
        <v/>
      </c>
    </row>
    <row r="52" spans="1:51" ht="16.5" x14ac:dyDescent="0.3">
      <c r="A52" s="3"/>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2"/>
        <v/>
      </c>
      <c r="AJ52" s="268" t="str">
        <f t="shared" si="12"/>
        <v/>
      </c>
      <c r="AK52" s="268" t="str">
        <f t="shared" si="12"/>
        <v/>
      </c>
      <c r="AL52" s="268" t="str">
        <f t="shared" si="12"/>
        <v/>
      </c>
      <c r="AM52" s="268" t="str">
        <f t="shared" si="12"/>
        <v/>
      </c>
      <c r="AN52" s="268" t="str">
        <f t="shared" si="12"/>
        <v/>
      </c>
      <c r="AO52" s="268" t="str">
        <f t="shared" si="12"/>
        <v/>
      </c>
      <c r="AP52" s="268" t="str">
        <f t="shared" si="12"/>
        <v/>
      </c>
      <c r="AQ52" s="268" t="str">
        <f t="shared" si="12"/>
        <v/>
      </c>
      <c r="AR52" s="269" t="str">
        <f t="shared" si="12"/>
        <v/>
      </c>
      <c r="AS52" s="261" t="str">
        <f t="shared" si="11"/>
        <v/>
      </c>
      <c r="AT52" s="7"/>
      <c r="AU52" s="154">
        <f t="shared" si="6"/>
        <v>0</v>
      </c>
      <c r="AV52" s="154" t="str">
        <f t="shared" si="7"/>
        <v/>
      </c>
      <c r="AW52" s="154">
        <f t="shared" si="8"/>
        <v>0</v>
      </c>
      <c r="AX52" s="154" t="str">
        <f t="shared" si="9"/>
        <v/>
      </c>
      <c r="AY52" s="423" t="str">
        <f t="shared" si="10"/>
        <v/>
      </c>
    </row>
    <row r="53" spans="1:51" ht="16.5" x14ac:dyDescent="0.3">
      <c r="A53" s="3"/>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2"/>
        <v/>
      </c>
      <c r="AJ53" s="268" t="str">
        <f t="shared" si="12"/>
        <v/>
      </c>
      <c r="AK53" s="268" t="str">
        <f t="shared" si="12"/>
        <v/>
      </c>
      <c r="AL53" s="268" t="str">
        <f t="shared" si="12"/>
        <v/>
      </c>
      <c r="AM53" s="268" t="str">
        <f t="shared" si="12"/>
        <v/>
      </c>
      <c r="AN53" s="268" t="str">
        <f t="shared" si="12"/>
        <v/>
      </c>
      <c r="AO53" s="268" t="str">
        <f t="shared" si="12"/>
        <v/>
      </c>
      <c r="AP53" s="268" t="str">
        <f t="shared" si="12"/>
        <v/>
      </c>
      <c r="AQ53" s="268" t="str">
        <f t="shared" si="12"/>
        <v/>
      </c>
      <c r="AR53" s="269" t="str">
        <f t="shared" si="12"/>
        <v/>
      </c>
      <c r="AS53" s="261" t="str">
        <f t="shared" si="11"/>
        <v/>
      </c>
      <c r="AT53" s="7"/>
      <c r="AU53" s="154">
        <f t="shared" si="6"/>
        <v>0</v>
      </c>
      <c r="AV53" s="154" t="str">
        <f t="shared" si="7"/>
        <v/>
      </c>
      <c r="AW53" s="154">
        <f t="shared" si="8"/>
        <v>0</v>
      </c>
      <c r="AX53" s="154" t="str">
        <f t="shared" si="9"/>
        <v/>
      </c>
      <c r="AY53" s="423" t="str">
        <f t="shared" si="10"/>
        <v/>
      </c>
    </row>
    <row r="54" spans="1:51" ht="16.5" x14ac:dyDescent="0.3">
      <c r="A54" s="3"/>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2"/>
        <v/>
      </c>
      <c r="AJ54" s="268" t="str">
        <f t="shared" si="12"/>
        <v/>
      </c>
      <c r="AK54" s="268" t="str">
        <f t="shared" si="12"/>
        <v/>
      </c>
      <c r="AL54" s="268" t="str">
        <f t="shared" si="12"/>
        <v/>
      </c>
      <c r="AM54" s="268" t="str">
        <f t="shared" si="12"/>
        <v/>
      </c>
      <c r="AN54" s="268" t="str">
        <f t="shared" si="12"/>
        <v/>
      </c>
      <c r="AO54" s="268" t="str">
        <f t="shared" si="12"/>
        <v/>
      </c>
      <c r="AP54" s="268" t="str">
        <f t="shared" si="12"/>
        <v/>
      </c>
      <c r="AQ54" s="268" t="str">
        <f t="shared" si="12"/>
        <v/>
      </c>
      <c r="AR54" s="269" t="str">
        <f t="shared" si="12"/>
        <v/>
      </c>
      <c r="AS54" s="261" t="str">
        <f t="shared" si="11"/>
        <v/>
      </c>
      <c r="AT54" s="7"/>
      <c r="AU54" s="154">
        <f t="shared" si="6"/>
        <v>0</v>
      </c>
      <c r="AV54" s="154" t="str">
        <f t="shared" si="7"/>
        <v/>
      </c>
      <c r="AW54" s="154">
        <f t="shared" si="8"/>
        <v>0</v>
      </c>
      <c r="AX54" s="154" t="str">
        <f t="shared" si="9"/>
        <v/>
      </c>
      <c r="AY54" s="423" t="str">
        <f t="shared" si="10"/>
        <v/>
      </c>
    </row>
    <row r="55" spans="1:51" ht="16.5" x14ac:dyDescent="0.3">
      <c r="A55" s="3"/>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2"/>
        <v/>
      </c>
      <c r="AJ55" s="268" t="str">
        <f t="shared" si="12"/>
        <v/>
      </c>
      <c r="AK55" s="268" t="str">
        <f t="shared" si="12"/>
        <v/>
      </c>
      <c r="AL55" s="268" t="str">
        <f t="shared" si="12"/>
        <v/>
      </c>
      <c r="AM55" s="268" t="str">
        <f t="shared" si="12"/>
        <v/>
      </c>
      <c r="AN55" s="268" t="str">
        <f t="shared" si="12"/>
        <v/>
      </c>
      <c r="AO55" s="268" t="str">
        <f t="shared" si="12"/>
        <v/>
      </c>
      <c r="AP55" s="268" t="str">
        <f t="shared" si="12"/>
        <v/>
      </c>
      <c r="AQ55" s="268" t="str">
        <f t="shared" si="12"/>
        <v/>
      </c>
      <c r="AR55" s="269" t="str">
        <f t="shared" si="12"/>
        <v/>
      </c>
      <c r="AS55" s="261" t="str">
        <f t="shared" si="11"/>
        <v/>
      </c>
      <c r="AT55" s="7"/>
      <c r="AU55" s="154">
        <f t="shared" si="6"/>
        <v>0</v>
      </c>
      <c r="AV55" s="154" t="str">
        <f t="shared" si="7"/>
        <v/>
      </c>
      <c r="AW55" s="154">
        <f t="shared" si="8"/>
        <v>0</v>
      </c>
      <c r="AX55" s="154" t="str">
        <f t="shared" si="9"/>
        <v/>
      </c>
      <c r="AY55" s="423" t="str">
        <f t="shared" si="10"/>
        <v/>
      </c>
    </row>
    <row r="56" spans="1:51" ht="16.5" x14ac:dyDescent="0.3">
      <c r="A56" s="3"/>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2"/>
        <v/>
      </c>
      <c r="AJ56" s="268" t="str">
        <f t="shared" si="12"/>
        <v/>
      </c>
      <c r="AK56" s="268" t="str">
        <f t="shared" si="12"/>
        <v/>
      </c>
      <c r="AL56" s="268" t="str">
        <f t="shared" si="12"/>
        <v/>
      </c>
      <c r="AM56" s="268" t="str">
        <f t="shared" si="12"/>
        <v/>
      </c>
      <c r="AN56" s="268" t="str">
        <f t="shared" si="12"/>
        <v/>
      </c>
      <c r="AO56" s="268" t="str">
        <f t="shared" si="12"/>
        <v/>
      </c>
      <c r="AP56" s="268" t="str">
        <f t="shared" si="12"/>
        <v/>
      </c>
      <c r="AQ56" s="268" t="str">
        <f t="shared" si="12"/>
        <v/>
      </c>
      <c r="AR56" s="269" t="str">
        <f t="shared" si="12"/>
        <v/>
      </c>
      <c r="AS56" s="261" t="str">
        <f t="shared" si="11"/>
        <v/>
      </c>
      <c r="AT56" s="7"/>
      <c r="AU56" s="154">
        <f t="shared" si="6"/>
        <v>0</v>
      </c>
      <c r="AV56" s="154" t="str">
        <f t="shared" si="7"/>
        <v/>
      </c>
      <c r="AW56" s="154">
        <f t="shared" si="8"/>
        <v>0</v>
      </c>
      <c r="AX56" s="154" t="str">
        <f t="shared" si="9"/>
        <v/>
      </c>
      <c r="AY56" s="423" t="str">
        <f t="shared" si="10"/>
        <v/>
      </c>
    </row>
    <row r="57" spans="1:51" ht="17.25" thickBot="1" x14ac:dyDescent="0.35">
      <c r="A57" s="3"/>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2"/>
        <v/>
      </c>
      <c r="AJ57" s="271" t="str">
        <f t="shared" si="12"/>
        <v/>
      </c>
      <c r="AK57" s="271" t="str">
        <f t="shared" si="12"/>
        <v/>
      </c>
      <c r="AL57" s="271" t="str">
        <f t="shared" si="12"/>
        <v/>
      </c>
      <c r="AM57" s="271" t="str">
        <f t="shared" si="12"/>
        <v/>
      </c>
      <c r="AN57" s="271" t="str">
        <f t="shared" si="12"/>
        <v/>
      </c>
      <c r="AO57" s="271" t="str">
        <f t="shared" si="12"/>
        <v/>
      </c>
      <c r="AP57" s="271" t="str">
        <f t="shared" si="12"/>
        <v/>
      </c>
      <c r="AQ57" s="271" t="str">
        <f t="shared" si="12"/>
        <v/>
      </c>
      <c r="AR57" s="272" t="str">
        <f t="shared" si="12"/>
        <v/>
      </c>
      <c r="AS57" s="261" t="str">
        <f t="shared" si="11"/>
        <v/>
      </c>
      <c r="AT57" s="7"/>
      <c r="AU57" s="154">
        <f t="shared" si="6"/>
        <v>0</v>
      </c>
      <c r="AV57" s="154" t="str">
        <f t="shared" si="7"/>
        <v/>
      </c>
      <c r="AW57" s="154">
        <f t="shared" si="8"/>
        <v>0</v>
      </c>
      <c r="AX57" s="154" t="str">
        <f t="shared" si="9"/>
        <v/>
      </c>
      <c r="AY57" s="423" t="str">
        <f t="shared" si="10"/>
        <v/>
      </c>
    </row>
    <row r="58" spans="1:51" ht="17.25" thickBot="1" x14ac:dyDescent="0.35">
      <c r="A58" s="3"/>
      <c r="B58" s="7"/>
      <c r="C58" s="472" t="s">
        <v>622</v>
      </c>
      <c r="D58" s="473"/>
      <c r="E58" s="157">
        <f>IFERROR(AVERAGE(E8:E57),0)</f>
        <v>85.545454545454547</v>
      </c>
      <c r="F58" s="157">
        <f>IFERROR(AVERAGE(F8:F57),0)</f>
        <v>83.909090909090907</v>
      </c>
      <c r="G58" s="157">
        <f>IFERROR(AVERAGE(G8:G57),0)</f>
        <v>77.181818181818187</v>
      </c>
      <c r="H58" s="157">
        <f t="shared" ref="H58:AS58" si="13">IFERROR(AVERAGE(H8:H57),0)</f>
        <v>0</v>
      </c>
      <c r="I58" s="157">
        <f t="shared" si="13"/>
        <v>0</v>
      </c>
      <c r="J58" s="157">
        <f t="shared" si="13"/>
        <v>0</v>
      </c>
      <c r="K58" s="157">
        <f t="shared" si="13"/>
        <v>0</v>
      </c>
      <c r="L58" s="157">
        <f t="shared" si="13"/>
        <v>0</v>
      </c>
      <c r="M58" s="157">
        <f t="shared" si="13"/>
        <v>0</v>
      </c>
      <c r="N58" s="158">
        <f t="shared" si="13"/>
        <v>0</v>
      </c>
      <c r="O58" s="159">
        <f t="shared" si="13"/>
        <v>72.909090909090907</v>
      </c>
      <c r="P58" s="157">
        <f t="shared" si="13"/>
        <v>0</v>
      </c>
      <c r="Q58" s="157">
        <f t="shared" si="13"/>
        <v>0</v>
      </c>
      <c r="R58" s="157">
        <f t="shared" si="13"/>
        <v>0</v>
      </c>
      <c r="S58" s="157">
        <f t="shared" si="13"/>
        <v>0</v>
      </c>
      <c r="T58" s="157">
        <f t="shared" si="13"/>
        <v>0</v>
      </c>
      <c r="U58" s="157">
        <f t="shared" si="13"/>
        <v>0</v>
      </c>
      <c r="V58" s="157">
        <f t="shared" si="13"/>
        <v>0</v>
      </c>
      <c r="W58" s="157">
        <f t="shared" si="13"/>
        <v>0</v>
      </c>
      <c r="X58" s="157">
        <f t="shared" si="13"/>
        <v>0</v>
      </c>
      <c r="Y58" s="160">
        <f t="shared" si="13"/>
        <v>77.909090909090907</v>
      </c>
      <c r="Z58" s="157">
        <f t="shared" si="13"/>
        <v>0</v>
      </c>
      <c r="AA58" s="157">
        <f t="shared" si="13"/>
        <v>0</v>
      </c>
      <c r="AB58" s="157">
        <f t="shared" si="13"/>
        <v>0</v>
      </c>
      <c r="AC58" s="157">
        <f t="shared" si="13"/>
        <v>0</v>
      </c>
      <c r="AD58" s="157">
        <f t="shared" si="13"/>
        <v>0</v>
      </c>
      <c r="AE58" s="157">
        <f t="shared" si="13"/>
        <v>0</v>
      </c>
      <c r="AF58" s="157">
        <f t="shared" si="13"/>
        <v>0</v>
      </c>
      <c r="AG58" s="157">
        <f t="shared" si="13"/>
        <v>0</v>
      </c>
      <c r="AH58" s="157">
        <f t="shared" si="13"/>
        <v>0</v>
      </c>
      <c r="AI58" s="157">
        <f t="shared" si="13"/>
        <v>78.787878787878796</v>
      </c>
      <c r="AJ58" s="157">
        <f t="shared" si="13"/>
        <v>83.909090909090907</v>
      </c>
      <c r="AK58" s="157">
        <f t="shared" si="13"/>
        <v>77.181818181818187</v>
      </c>
      <c r="AL58" s="157">
        <f t="shared" si="13"/>
        <v>0</v>
      </c>
      <c r="AM58" s="157">
        <f t="shared" si="13"/>
        <v>0</v>
      </c>
      <c r="AN58" s="157">
        <f t="shared" si="13"/>
        <v>0</v>
      </c>
      <c r="AO58" s="157">
        <f t="shared" si="13"/>
        <v>0</v>
      </c>
      <c r="AP58" s="157">
        <f t="shared" si="13"/>
        <v>0</v>
      </c>
      <c r="AQ58" s="157">
        <f t="shared" si="13"/>
        <v>0</v>
      </c>
      <c r="AR58" s="157">
        <f t="shared" si="13"/>
        <v>0</v>
      </c>
      <c r="AS58" s="157">
        <f t="shared" si="13"/>
        <v>79.490909090909085</v>
      </c>
      <c r="AT58" s="7"/>
      <c r="AY58" s="423" t="str">
        <f t="shared" si="10"/>
        <v>1</v>
      </c>
    </row>
    <row r="59" spans="1:51" x14ac:dyDescent="0.25">
      <c r="A59" s="3"/>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1" hidden="1" x14ac:dyDescent="0.25">
      <c r="A60" s="3"/>
      <c r="B60" s="7"/>
      <c r="C60" s="7"/>
      <c r="D60" s="161">
        <f>HOME!E20</f>
        <v>9</v>
      </c>
      <c r="E60" s="7" t="str">
        <f>E7</f>
        <v>mampu memahami penggunaan kata have untuk menyebutkan benda yang mereka milih.</v>
      </c>
      <c r="F60" s="7" t="str">
        <f t="shared" ref="F60:N60" si="14">F7</f>
        <v xml:space="preserve">mampu menyebutkan nama-nama hewan, menyebutkan hewan apa yang dimiliki dengan memasukkan konsep "have"serta mampu bertanya menggunakan kata tanya  "What pet do you have?"pada teman di kelasnya </v>
      </c>
      <c r="G60" s="7" t="str">
        <f t="shared" si="14"/>
        <v>mampu mengucapkan  "he is/she is"dan mampu mengenal jenis kelamin laki-laki dan perempuan pada konsep "she/he."</v>
      </c>
      <c r="H60" s="7" t="str">
        <f t="shared" si="14"/>
        <v>mampu mengidentifkasi anggota keluarganya.</v>
      </c>
      <c r="I60" s="7" t="str">
        <f t="shared" si="14"/>
        <v>mampu memperkenalkan diri kepada teman dengan percaya diri dan dapat menyebutkan nama teman dengan ramah.</v>
      </c>
      <c r="J60" s="7" t="str">
        <f t="shared" si="14"/>
        <v>mampu menggunakan kata  like dan  likes untuk menyebutkan buah kesukaannya dan orang lain.</v>
      </c>
      <c r="K60" s="7">
        <f t="shared" si="14"/>
        <v>0</v>
      </c>
      <c r="L60" s="7">
        <f t="shared" si="14"/>
        <v>0</v>
      </c>
      <c r="M60" s="7">
        <f t="shared" si="14"/>
        <v>0</v>
      </c>
      <c r="N60" s="7">
        <f t="shared" si="14"/>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1" x14ac:dyDescent="0.25">
      <c r="A61" s="3"/>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1" ht="15" hidden="1" customHeight="1" x14ac:dyDescent="0.25">
      <c r="AI62" s="4">
        <v>33</v>
      </c>
      <c r="AJ62" s="4">
        <v>34</v>
      </c>
      <c r="AK62" s="4">
        <v>35</v>
      </c>
      <c r="AL62" s="4">
        <v>36</v>
      </c>
      <c r="AM62" s="4">
        <v>37</v>
      </c>
      <c r="AN62" s="4">
        <v>38</v>
      </c>
      <c r="AO62" s="4">
        <v>39</v>
      </c>
      <c r="AP62" s="4">
        <v>40</v>
      </c>
      <c r="AQ62" s="4">
        <v>41</v>
      </c>
      <c r="AR62" s="4">
        <v>42</v>
      </c>
    </row>
  </sheetData>
  <sheetProtection algorithmName="SHA-512" hashValue="GWlO4WsFeuA+Ou6z0mOi+3iC7ZbL7ZNQkzjs34iysAMDofICtjE/JerS2YlCSsaHZD7WuSRChoEp2Qb6jGwj5w==" saltValue="S9CVvqm9I6hVDJHqTj7xkA==" spinCount="100000" sheet="1" formatColumns="0"/>
  <mergeCells count="9">
    <mergeCell ref="C58:D58"/>
    <mergeCell ref="C4:C7"/>
    <mergeCell ref="D4:D7"/>
    <mergeCell ref="E4:AH4"/>
    <mergeCell ref="AS4:AS7"/>
    <mergeCell ref="E5:N5"/>
    <mergeCell ref="O5:X5"/>
    <mergeCell ref="Y5:AH5"/>
    <mergeCell ref="AI5:AR5"/>
  </mergeCells>
  <conditionalFormatting sqref="E8:AH57">
    <cfRule type="expression" dxfId="6" priority="1">
      <formula>E$7=0</formula>
    </cfRule>
  </conditionalFormatting>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BP62"/>
  <sheetViews>
    <sheetView showRowColHeaders="0" zoomScale="80" zoomScaleNormal="80" workbookViewId="0">
      <pane xSplit="4" ySplit="7" topLeftCell="Q8" activePane="bottomRight" state="frozen"/>
      <selection pane="topRight" activeCell="E1" sqref="E1"/>
      <selection pane="bottomLeft" activeCell="A8" sqref="A8"/>
      <selection pane="bottomRight" activeCell="Y19" sqref="Y19"/>
    </sheetView>
  </sheetViews>
  <sheetFormatPr defaultColWidth="0" defaultRowHeight="15" customHeight="1" x14ac:dyDescent="0.25"/>
  <cols>
    <col min="1" max="1" width="30.140625" style="4" customWidth="1"/>
    <col min="2" max="2" width="1.85546875" style="4" customWidth="1"/>
    <col min="3" max="3" width="5.5703125" style="4" customWidth="1"/>
    <col min="4" max="4" width="23.28515625" style="4" customWidth="1"/>
    <col min="5" max="14" width="5.140625" style="4" customWidth="1"/>
    <col min="15" max="34" width="5.28515625" style="4" customWidth="1"/>
    <col min="35" max="44" width="5.28515625" style="4" hidden="1" customWidth="1"/>
    <col min="45" max="45" width="9.140625" style="4" customWidth="1"/>
    <col min="46" max="47" width="9.140625" style="4" hidden="1" customWidth="1"/>
    <col min="48" max="48" width="12.85546875" style="4" hidden="1" customWidth="1"/>
    <col min="49" max="57" width="9.140625" style="4" hidden="1" customWidth="1"/>
    <col min="58" max="58" width="12.85546875" style="4" hidden="1" customWidth="1"/>
    <col min="59" max="67" width="9.140625" style="4" hidden="1" customWidth="1"/>
    <col min="68" max="68" width="12.85546875" style="4" hidden="1" customWidth="1"/>
    <col min="69" max="16384" width="9.140625" style="4" hidden="1"/>
  </cols>
  <sheetData>
    <row r="1" spans="1:51" ht="28.5" x14ac:dyDescent="0.25">
      <c r="A1" s="1" t="str">
        <f>"       "&amp; MAPEL!D19</f>
        <v xml:space="preserve">       Bahasa Jawa</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1"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1" ht="15.75" thickBot="1" x14ac:dyDescent="0.3">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1" ht="3" customHeight="1" thickBot="1" x14ac:dyDescent="0.35">
      <c r="A4" s="6"/>
      <c r="B4" s="7"/>
      <c r="C4" s="477" t="s">
        <v>580</v>
      </c>
      <c r="D4" s="480" t="s">
        <v>608</v>
      </c>
      <c r="E4" s="486" t="str">
        <f>A1</f>
        <v xml:space="preserve">       Bahasa Jawa</v>
      </c>
      <c r="F4" s="487"/>
      <c r="G4" s="487"/>
      <c r="H4" s="487"/>
      <c r="I4" s="487"/>
      <c r="J4" s="487"/>
      <c r="K4" s="487"/>
      <c r="L4" s="487"/>
      <c r="M4" s="487"/>
      <c r="N4" s="487"/>
      <c r="O4" s="487"/>
      <c r="P4" s="487"/>
      <c r="Q4" s="487"/>
      <c r="R4" s="487"/>
      <c r="S4" s="487"/>
      <c r="T4" s="487"/>
      <c r="U4" s="487"/>
      <c r="V4" s="487"/>
      <c r="W4" s="487"/>
      <c r="X4" s="487"/>
      <c r="Y4" s="487"/>
      <c r="Z4" s="487"/>
      <c r="AA4" s="487"/>
      <c r="AB4" s="487"/>
      <c r="AC4" s="487"/>
      <c r="AD4" s="487"/>
      <c r="AE4" s="487"/>
      <c r="AF4" s="487"/>
      <c r="AG4" s="487"/>
      <c r="AH4" s="487"/>
      <c r="AI4" s="257"/>
      <c r="AJ4" s="257"/>
      <c r="AK4" s="257"/>
      <c r="AL4" s="257"/>
      <c r="AM4" s="257"/>
      <c r="AN4" s="257"/>
      <c r="AO4" s="257"/>
      <c r="AP4" s="257"/>
      <c r="AQ4" s="257"/>
      <c r="AR4" s="257"/>
      <c r="AS4" s="483" t="s">
        <v>610</v>
      </c>
      <c r="AT4" s="7"/>
    </row>
    <row r="5" spans="1:51" ht="15.75" x14ac:dyDescent="0.25">
      <c r="A5" s="6"/>
      <c r="B5" s="7"/>
      <c r="C5" s="478"/>
      <c r="D5" s="481"/>
      <c r="E5" s="505" t="s">
        <v>611</v>
      </c>
      <c r="F5" s="506"/>
      <c r="G5" s="506"/>
      <c r="H5" s="506"/>
      <c r="I5" s="506"/>
      <c r="J5" s="506"/>
      <c r="K5" s="506"/>
      <c r="L5" s="506"/>
      <c r="M5" s="506"/>
      <c r="N5" s="507"/>
      <c r="O5" s="488" t="s">
        <v>623</v>
      </c>
      <c r="P5" s="489"/>
      <c r="Q5" s="489"/>
      <c r="R5" s="489"/>
      <c r="S5" s="489"/>
      <c r="T5" s="489"/>
      <c r="U5" s="489"/>
      <c r="V5" s="489"/>
      <c r="W5" s="489"/>
      <c r="X5" s="489"/>
      <c r="Y5" s="497" t="s">
        <v>624</v>
      </c>
      <c r="Z5" s="492"/>
      <c r="AA5" s="492"/>
      <c r="AB5" s="492"/>
      <c r="AC5" s="492"/>
      <c r="AD5" s="492"/>
      <c r="AE5" s="492"/>
      <c r="AF5" s="492"/>
      <c r="AG5" s="492"/>
      <c r="AH5" s="492"/>
      <c r="AI5" s="494" t="s">
        <v>958</v>
      </c>
      <c r="AJ5" s="495"/>
      <c r="AK5" s="495"/>
      <c r="AL5" s="495"/>
      <c r="AM5" s="495"/>
      <c r="AN5" s="495"/>
      <c r="AO5" s="495"/>
      <c r="AP5" s="495"/>
      <c r="AQ5" s="495"/>
      <c r="AR5" s="496"/>
      <c r="AS5" s="484"/>
      <c r="AT5" s="7"/>
    </row>
    <row r="6" spans="1:51" ht="24" customHeight="1" x14ac:dyDescent="0.25">
      <c r="A6" s="6"/>
      <c r="B6" s="7"/>
      <c r="C6" s="478"/>
      <c r="D6" s="481"/>
      <c r="E6" s="143" t="s">
        <v>612</v>
      </c>
      <c r="F6" s="144" t="s">
        <v>613</v>
      </c>
      <c r="G6" s="144" t="s">
        <v>614</v>
      </c>
      <c r="H6" s="144" t="s">
        <v>615</v>
      </c>
      <c r="I6" s="144" t="s">
        <v>616</v>
      </c>
      <c r="J6" s="144" t="s">
        <v>617</v>
      </c>
      <c r="K6" s="144" t="s">
        <v>618</v>
      </c>
      <c r="L6" s="144" t="s">
        <v>619</v>
      </c>
      <c r="M6" s="144" t="s">
        <v>620</v>
      </c>
      <c r="N6" s="163"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484"/>
      <c r="AT6" s="7"/>
    </row>
    <row r="7" spans="1:51" ht="28.5" customHeight="1" thickBot="1" x14ac:dyDescent="0.35">
      <c r="A7" s="6"/>
      <c r="B7" s="7"/>
      <c r="C7" s="479"/>
      <c r="D7" s="482"/>
      <c r="E7" s="165" t="str">
        <f>ATP!E175</f>
        <v>menirukan secara lisan dan tulis teks deskriptif tentang anggota tubuh, pancaindra, wujud dan sifat benda, serta peristiwa alam.</v>
      </c>
      <c r="F7" s="166" t="str">
        <f>ATP!$E$176</f>
        <v>mendengarkan, memahami, dan mengidentifikai teks perintah dan permintaan tentang kegiatan diri sendiri secara lisan dan tulis.</v>
      </c>
      <c r="G7" s="166" t="str">
        <f>ATP!$E$177</f>
        <v>melakukan perintah dan permintaan sederhana tentang kegiatan diri sendiri secara lisan dan tulis.</v>
      </c>
      <c r="H7" s="166">
        <f>ATP!$E$178</f>
        <v>0</v>
      </c>
      <c r="I7" s="166">
        <f>ATP!$E$179</f>
        <v>0</v>
      </c>
      <c r="J7" s="166">
        <f>ATP!$E$180</f>
        <v>0</v>
      </c>
      <c r="K7" s="166">
        <f>ATP!$E$181</f>
        <v>0</v>
      </c>
      <c r="L7" s="166">
        <f>ATP!$E$182</f>
        <v>0</v>
      </c>
      <c r="M7" s="166">
        <f>ATP!$E$183</f>
        <v>0</v>
      </c>
      <c r="N7" s="166">
        <f>ATP!$E$184</f>
        <v>0</v>
      </c>
      <c r="O7" s="208" t="str">
        <f>E7</f>
        <v>menirukan secara lisan dan tulis teks deskriptif tentang anggota tubuh, pancaindra, wujud dan sifat benda, serta peristiwa alam.</v>
      </c>
      <c r="P7" s="209" t="str">
        <f t="shared" si="0"/>
        <v>mendengarkan, memahami, dan mengidentifikai teks perintah dan permintaan tentang kegiatan diri sendiri secara lisan dan tulis.</v>
      </c>
      <c r="Q7" s="209" t="str">
        <f t="shared" si="0"/>
        <v>melakukan perintah dan permintaan sederhana tentang kegiatan diri sendiri secara lisan dan tulis.</v>
      </c>
      <c r="R7" s="209">
        <f t="shared" si="0"/>
        <v>0</v>
      </c>
      <c r="S7" s="209">
        <f t="shared" si="0"/>
        <v>0</v>
      </c>
      <c r="T7" s="209">
        <f t="shared" si="0"/>
        <v>0</v>
      </c>
      <c r="U7" s="209">
        <f t="shared" si="0"/>
        <v>0</v>
      </c>
      <c r="V7" s="209">
        <f t="shared" si="0"/>
        <v>0</v>
      </c>
      <c r="W7" s="209">
        <f t="shared" si="0"/>
        <v>0</v>
      </c>
      <c r="X7" s="210">
        <f t="shared" si="0"/>
        <v>0</v>
      </c>
      <c r="Y7" s="213" t="str">
        <f>E7</f>
        <v>menirukan secara lisan dan tulis teks deskriptif tentang anggota tubuh, pancaindra, wujud dan sifat benda, serta peristiwa alam.</v>
      </c>
      <c r="Z7" s="214" t="str">
        <f t="shared" si="1"/>
        <v>mendengarkan, memahami, dan mengidentifikai teks perintah dan permintaan tentang kegiatan diri sendiri secara lisan dan tulis.</v>
      </c>
      <c r="AA7" s="214" t="str">
        <f t="shared" si="1"/>
        <v>melakukan perintah dan permintaan sederhana tentang kegiatan diri sendiri secara lisan dan tulis.</v>
      </c>
      <c r="AB7" s="214">
        <f t="shared" si="1"/>
        <v>0</v>
      </c>
      <c r="AC7" s="214">
        <f t="shared" si="1"/>
        <v>0</v>
      </c>
      <c r="AD7" s="214">
        <f t="shared" si="1"/>
        <v>0</v>
      </c>
      <c r="AE7" s="214">
        <f t="shared" si="1"/>
        <v>0</v>
      </c>
      <c r="AF7" s="214">
        <f t="shared" si="1"/>
        <v>0</v>
      </c>
      <c r="AG7" s="214">
        <f t="shared" si="1"/>
        <v>0</v>
      </c>
      <c r="AH7" s="215">
        <f t="shared" si="1"/>
        <v>0</v>
      </c>
      <c r="AI7" s="262" t="str">
        <f>E7</f>
        <v>menirukan secara lisan dan tulis teks deskriptif tentang anggota tubuh, pancaindra, wujud dan sifat benda, serta peristiwa alam.</v>
      </c>
      <c r="AJ7" s="263" t="str">
        <f>F7</f>
        <v>mendengarkan, memahami, dan mengidentifikai teks perintah dan permintaan tentang kegiatan diri sendiri secara lisan dan tulis.</v>
      </c>
      <c r="AK7" s="263" t="str">
        <f t="shared" ref="AK7:AR7" si="3">G7</f>
        <v>melakukan perintah dan permintaan sederhana tentang kegiatan diri sendiri secara lisan dan tulis.</v>
      </c>
      <c r="AL7" s="263">
        <f t="shared" si="3"/>
        <v>0</v>
      </c>
      <c r="AM7" s="263">
        <f t="shared" si="3"/>
        <v>0</v>
      </c>
      <c r="AN7" s="263">
        <f t="shared" si="3"/>
        <v>0</v>
      </c>
      <c r="AO7" s="263">
        <f t="shared" si="3"/>
        <v>0</v>
      </c>
      <c r="AP7" s="263">
        <f t="shared" si="3"/>
        <v>0</v>
      </c>
      <c r="AQ7" s="263">
        <f t="shared" si="3"/>
        <v>0</v>
      </c>
      <c r="AR7" s="263">
        <f t="shared" si="3"/>
        <v>0</v>
      </c>
      <c r="AS7" s="485"/>
      <c r="AT7" s="7"/>
      <c r="AU7" s="149" t="s">
        <v>625</v>
      </c>
      <c r="AV7" s="149" t="s">
        <v>626</v>
      </c>
      <c r="AW7" s="150" t="s">
        <v>627</v>
      </c>
      <c r="AX7" s="150" t="s">
        <v>626</v>
      </c>
    </row>
    <row r="8" spans="1:51" ht="16.5" x14ac:dyDescent="0.3">
      <c r="A8" s="6"/>
      <c r="B8" s="7"/>
      <c r="C8" s="151">
        <v>1</v>
      </c>
      <c r="D8" s="152" t="str">
        <f>IF(SISWA!G8="","",SISWA!G8)</f>
        <v>ASKA</v>
      </c>
      <c r="E8" s="162">
        <v>100</v>
      </c>
      <c r="F8" s="162">
        <v>94</v>
      </c>
      <c r="G8" s="162">
        <v>91</v>
      </c>
      <c r="H8" s="162"/>
      <c r="I8" s="162"/>
      <c r="J8" s="162"/>
      <c r="K8" s="162"/>
      <c r="L8" s="162"/>
      <c r="M8" s="162"/>
      <c r="N8" s="162"/>
      <c r="O8" s="446"/>
      <c r="P8" s="162">
        <v>74</v>
      </c>
      <c r="Q8" s="162"/>
      <c r="R8" s="162"/>
      <c r="S8" s="162"/>
      <c r="T8" s="162"/>
      <c r="U8" s="162"/>
      <c r="V8" s="162"/>
      <c r="W8" s="162"/>
      <c r="X8" s="162"/>
      <c r="Y8" s="162">
        <v>80</v>
      </c>
      <c r="Z8" s="162"/>
      <c r="AA8" s="162"/>
      <c r="AB8" s="162"/>
      <c r="AC8" s="162"/>
      <c r="AD8" s="162"/>
      <c r="AE8" s="162"/>
      <c r="AF8" s="162"/>
      <c r="AG8" s="162"/>
      <c r="AH8" s="162"/>
      <c r="AI8" s="264">
        <f t="shared" ref="AI8:AI18" si="4">IFERROR(AVERAGE(E8,O9,Y8),"")</f>
        <v>84.666666666666671</v>
      </c>
      <c r="AJ8" s="265">
        <f t="shared" ref="AJ8:AR23" si="5">IFERROR(AVERAGE(F8,P8,Z8),"")</f>
        <v>84</v>
      </c>
      <c r="AK8" s="265">
        <f t="shared" si="5"/>
        <v>91</v>
      </c>
      <c r="AL8" s="265" t="str">
        <f t="shared" si="5"/>
        <v/>
      </c>
      <c r="AM8" s="265" t="str">
        <f t="shared" si="5"/>
        <v/>
      </c>
      <c r="AN8" s="265" t="str">
        <f t="shared" si="5"/>
        <v/>
      </c>
      <c r="AO8" s="265" t="str">
        <f t="shared" si="5"/>
        <v/>
      </c>
      <c r="AP8" s="265" t="str">
        <f t="shared" si="5"/>
        <v/>
      </c>
      <c r="AQ8" s="265" t="str">
        <f t="shared" si="5"/>
        <v/>
      </c>
      <c r="AR8" s="266" t="str">
        <f t="shared" si="5"/>
        <v/>
      </c>
      <c r="AS8" s="260">
        <f>IFERROR(AVERAGE(E8:AH8),"")</f>
        <v>87.8</v>
      </c>
      <c r="AT8" s="7">
        <f>COUNTIFS(AY8:AY57,"1")</f>
        <v>11</v>
      </c>
      <c r="AU8" s="154">
        <f>MAX(AI8:AR8)</f>
        <v>91</v>
      </c>
      <c r="AV8" s="154" t="str">
        <f>IFERROR(D8&amp;" sangat menguasai dalam "&amp;(INDEX($AI$7:$AR$7,MATCH(AU8,AI8:AR8,0))),"")</f>
        <v>ASKA sangat menguasai dalam melakukan perintah dan permintaan sederhana tentang kegiatan diri sendiri secara lisan dan tulis.</v>
      </c>
      <c r="AW8" s="154">
        <f>MIN(AI8:AR8)</f>
        <v>84</v>
      </c>
      <c r="AX8" s="154" t="str">
        <f>IFERROR(D8&amp;" perlu bimbingan dalam "&amp;(INDEX($AI$7:$AR$7,MATCH(AW8,AI8:AR8,0))),"")</f>
        <v>ASKA perlu bimbingan dalam mendengarkan, memahami, dan mengidentifikai teks perintah dan permintaan tentang kegiatan diri sendiri secara lisan dan tulis.</v>
      </c>
      <c r="AY8" s="423" t="str">
        <f>IF(AS8="","","1")</f>
        <v>1</v>
      </c>
    </row>
    <row r="9" spans="1:51" ht="16.5" x14ac:dyDescent="0.3">
      <c r="A9" s="6"/>
      <c r="B9" s="7"/>
      <c r="C9" s="155">
        <v>2</v>
      </c>
      <c r="D9" s="152" t="str">
        <f>IF(SISWA!G9="","",SISWA!G9)</f>
        <v>BIHAN</v>
      </c>
      <c r="E9" s="162">
        <v>55</v>
      </c>
      <c r="F9" s="162">
        <v>60</v>
      </c>
      <c r="G9" s="162">
        <v>69</v>
      </c>
      <c r="H9" s="162"/>
      <c r="I9" s="162"/>
      <c r="J9" s="162"/>
      <c r="K9" s="162"/>
      <c r="L9" s="162"/>
      <c r="M9" s="162"/>
      <c r="N9" s="162"/>
      <c r="O9" s="162">
        <v>74</v>
      </c>
      <c r="P9" s="162"/>
      <c r="Q9" s="162"/>
      <c r="R9" s="162"/>
      <c r="S9" s="162"/>
      <c r="T9" s="162"/>
      <c r="U9" s="162"/>
      <c r="V9" s="162"/>
      <c r="W9" s="162"/>
      <c r="X9" s="162"/>
      <c r="Y9" s="162">
        <v>85</v>
      </c>
      <c r="Z9" s="162"/>
      <c r="AA9" s="162"/>
      <c r="AB9" s="162"/>
      <c r="AC9" s="162"/>
      <c r="AD9" s="162"/>
      <c r="AE9" s="162"/>
      <c r="AF9" s="162"/>
      <c r="AG9" s="162"/>
      <c r="AH9" s="162"/>
      <c r="AI9" s="267">
        <f t="shared" si="4"/>
        <v>62.666666666666664</v>
      </c>
      <c r="AJ9" s="268">
        <f t="shared" si="5"/>
        <v>60</v>
      </c>
      <c r="AK9" s="268">
        <f t="shared" si="5"/>
        <v>69</v>
      </c>
      <c r="AL9" s="268" t="str">
        <f t="shared" si="5"/>
        <v/>
      </c>
      <c r="AM9" s="268" t="str">
        <f t="shared" si="5"/>
        <v/>
      </c>
      <c r="AN9" s="268" t="str">
        <f t="shared" si="5"/>
        <v/>
      </c>
      <c r="AO9" s="268" t="str">
        <f t="shared" si="5"/>
        <v/>
      </c>
      <c r="AP9" s="268" t="str">
        <f t="shared" si="5"/>
        <v/>
      </c>
      <c r="AQ9" s="268" t="str">
        <f t="shared" si="5"/>
        <v/>
      </c>
      <c r="AR9" s="269" t="str">
        <f t="shared" si="5"/>
        <v/>
      </c>
      <c r="AS9" s="261">
        <f>IFERROR(AVERAGE(E9:AH9),"")</f>
        <v>68.599999999999994</v>
      </c>
      <c r="AT9" s="7">
        <f>SUM(AGM!AT8,BIND!AT8,PKN!AT8,MTK!AT8,PJOK!AT8,BING!AT8,'MLK1'!AT8)</f>
        <v>77</v>
      </c>
      <c r="AU9" s="154">
        <f t="shared" ref="AU9:AU57" si="6">MAX(AI9:AR9)</f>
        <v>69</v>
      </c>
      <c r="AV9" s="154" t="str">
        <f t="shared" ref="AV9:AV57" si="7">IFERROR(D9&amp;" sangat menguasai dalam "&amp;(INDEX($AI$7:$AR$7,MATCH(AU9,AI9:AR9,0))),"")</f>
        <v>BIHAN sangat menguasai dalam melakukan perintah dan permintaan sederhana tentang kegiatan diri sendiri secara lisan dan tulis.</v>
      </c>
      <c r="AW9" s="154">
        <f t="shared" ref="AW9:AW57" si="8">MIN(AI9:AR9)</f>
        <v>60</v>
      </c>
      <c r="AX9" s="154" t="str">
        <f t="shared" ref="AX9:AX57" si="9">IFERROR(D9&amp;" perlu bimbingan dalam "&amp;(INDEX($AI$7:$AR$7,MATCH(AW9,AI9:AR9,0))),"")</f>
        <v>BIHAN perlu bimbingan dalam mendengarkan, memahami, dan mengidentifikai teks perintah dan permintaan tentang kegiatan diri sendiri secara lisan dan tulis.</v>
      </c>
      <c r="AY9" s="423" t="str">
        <f t="shared" ref="AY9:AY58" si="10">IF(AS9="","","1")</f>
        <v>1</v>
      </c>
    </row>
    <row r="10" spans="1:51" ht="16.5" x14ac:dyDescent="0.3">
      <c r="A10" s="6"/>
      <c r="B10" s="7"/>
      <c r="C10" s="155">
        <v>3</v>
      </c>
      <c r="D10" s="152" t="str">
        <f>IF(SISWA!G10="","",SISWA!G10)</f>
        <v>DARMA</v>
      </c>
      <c r="E10" s="162">
        <v>55</v>
      </c>
      <c r="F10" s="162">
        <v>60</v>
      </c>
      <c r="G10" s="162">
        <v>78</v>
      </c>
      <c r="H10" s="162"/>
      <c r="I10" s="162"/>
      <c r="J10" s="162"/>
      <c r="K10" s="162"/>
      <c r="L10" s="162"/>
      <c r="M10" s="162"/>
      <c r="N10" s="162"/>
      <c r="O10" s="162">
        <v>48</v>
      </c>
      <c r="P10" s="162"/>
      <c r="Q10" s="162"/>
      <c r="R10" s="162"/>
      <c r="S10" s="162"/>
      <c r="T10" s="162"/>
      <c r="U10" s="162"/>
      <c r="V10" s="162"/>
      <c r="W10" s="162"/>
      <c r="X10" s="162"/>
      <c r="Y10" s="162">
        <v>73</v>
      </c>
      <c r="Z10" s="162"/>
      <c r="AA10" s="162"/>
      <c r="AB10" s="162"/>
      <c r="AC10" s="162"/>
      <c r="AD10" s="162"/>
      <c r="AE10" s="162"/>
      <c r="AF10" s="162"/>
      <c r="AG10" s="162"/>
      <c r="AH10" s="162"/>
      <c r="AI10" s="267">
        <f t="shared" si="4"/>
        <v>66.666666666666671</v>
      </c>
      <c r="AJ10" s="268">
        <f t="shared" si="5"/>
        <v>60</v>
      </c>
      <c r="AK10" s="268">
        <f t="shared" si="5"/>
        <v>78</v>
      </c>
      <c r="AL10" s="268" t="str">
        <f t="shared" si="5"/>
        <v/>
      </c>
      <c r="AM10" s="268" t="str">
        <f t="shared" si="5"/>
        <v/>
      </c>
      <c r="AN10" s="268" t="str">
        <f t="shared" si="5"/>
        <v/>
      </c>
      <c r="AO10" s="268" t="str">
        <f t="shared" si="5"/>
        <v/>
      </c>
      <c r="AP10" s="268" t="str">
        <f t="shared" si="5"/>
        <v/>
      </c>
      <c r="AQ10" s="268" t="str">
        <f t="shared" si="5"/>
        <v/>
      </c>
      <c r="AR10" s="269" t="str">
        <f t="shared" si="5"/>
        <v/>
      </c>
      <c r="AS10" s="261">
        <f t="shared" ref="AS10:AS57" si="11">IFERROR(AVERAGE(E10:AH10),"")</f>
        <v>62.8</v>
      </c>
      <c r="AT10" s="7">
        <f>7*HOME!E20</f>
        <v>63</v>
      </c>
      <c r="AU10" s="154">
        <f t="shared" si="6"/>
        <v>78</v>
      </c>
      <c r="AV10" s="154" t="str">
        <f t="shared" si="7"/>
        <v>DARMA sangat menguasai dalam melakukan perintah dan permintaan sederhana tentang kegiatan diri sendiri secara lisan dan tulis.</v>
      </c>
      <c r="AW10" s="154">
        <f t="shared" si="8"/>
        <v>60</v>
      </c>
      <c r="AX10" s="154" t="str">
        <f t="shared" si="9"/>
        <v>DARMA perlu bimbingan dalam mendengarkan, memahami, dan mengidentifikai teks perintah dan permintaan tentang kegiatan diri sendiri secara lisan dan tulis.</v>
      </c>
      <c r="AY10" s="423" t="str">
        <f t="shared" si="10"/>
        <v>1</v>
      </c>
    </row>
    <row r="11" spans="1:51" ht="16.5" x14ac:dyDescent="0.3">
      <c r="A11" s="6"/>
      <c r="B11" s="7"/>
      <c r="C11" s="155">
        <v>4</v>
      </c>
      <c r="D11" s="152" t="str">
        <f>IF(SISWA!G11="","",SISWA!G11)</f>
        <v>AQILA</v>
      </c>
      <c r="E11" s="162">
        <v>55</v>
      </c>
      <c r="F11" s="162">
        <v>70</v>
      </c>
      <c r="G11" s="162">
        <v>73</v>
      </c>
      <c r="H11" s="162"/>
      <c r="I11" s="162"/>
      <c r="J11" s="162"/>
      <c r="K11" s="162"/>
      <c r="L11" s="162"/>
      <c r="M11" s="162"/>
      <c r="N11" s="162"/>
      <c r="O11" s="162">
        <v>72</v>
      </c>
      <c r="P11" s="162"/>
      <c r="Q11" s="162"/>
      <c r="R11" s="162"/>
      <c r="S11" s="162"/>
      <c r="T11" s="162"/>
      <c r="U11" s="162"/>
      <c r="V11" s="162"/>
      <c r="W11" s="162"/>
      <c r="X11" s="162"/>
      <c r="Y11" s="162">
        <v>65</v>
      </c>
      <c r="Z11" s="162"/>
      <c r="AA11" s="162"/>
      <c r="AB11" s="162"/>
      <c r="AC11" s="162"/>
      <c r="AD11" s="162"/>
      <c r="AE11" s="162"/>
      <c r="AF11" s="162"/>
      <c r="AG11" s="162"/>
      <c r="AH11" s="162"/>
      <c r="AI11" s="267">
        <f t="shared" si="4"/>
        <v>56</v>
      </c>
      <c r="AJ11" s="268">
        <f t="shared" si="5"/>
        <v>70</v>
      </c>
      <c r="AK11" s="268">
        <f t="shared" si="5"/>
        <v>73</v>
      </c>
      <c r="AL11" s="268" t="str">
        <f t="shared" si="5"/>
        <v/>
      </c>
      <c r="AM11" s="268" t="str">
        <f t="shared" si="5"/>
        <v/>
      </c>
      <c r="AN11" s="268" t="str">
        <f t="shared" si="5"/>
        <v/>
      </c>
      <c r="AO11" s="268" t="str">
        <f t="shared" si="5"/>
        <v/>
      </c>
      <c r="AP11" s="268" t="str">
        <f t="shared" si="5"/>
        <v/>
      </c>
      <c r="AQ11" s="268" t="str">
        <f t="shared" si="5"/>
        <v/>
      </c>
      <c r="AR11" s="269" t="str">
        <f t="shared" si="5"/>
        <v/>
      </c>
      <c r="AS11" s="261">
        <f t="shared" si="11"/>
        <v>67</v>
      </c>
      <c r="AT11" s="7">
        <f>AT9/AT10</f>
        <v>1.2222222222222223</v>
      </c>
      <c r="AU11" s="154">
        <f t="shared" si="6"/>
        <v>73</v>
      </c>
      <c r="AV11" s="154" t="str">
        <f t="shared" si="7"/>
        <v>AQILA sangat menguasai dalam melakukan perintah dan permintaan sederhana tentang kegiatan diri sendiri secara lisan dan tulis.</v>
      </c>
      <c r="AW11" s="154">
        <f t="shared" si="8"/>
        <v>56</v>
      </c>
      <c r="AX11" s="154" t="str">
        <f t="shared" si="9"/>
        <v>AQILA perlu bimbingan dalam menirukan secara lisan dan tulis teks deskriptif tentang anggota tubuh, pancaindra, wujud dan sifat benda, serta peristiwa alam.</v>
      </c>
      <c r="AY11" s="423" t="str">
        <f t="shared" si="10"/>
        <v>1</v>
      </c>
    </row>
    <row r="12" spans="1:51" ht="16.5" x14ac:dyDescent="0.3">
      <c r="A12" s="6"/>
      <c r="B12" s="7"/>
      <c r="C12" s="155">
        <v>5</v>
      </c>
      <c r="D12" s="152" t="str">
        <f>IF(SISWA!G12="","",SISWA!G12)</f>
        <v>YUSUF</v>
      </c>
      <c r="E12" s="162">
        <v>55</v>
      </c>
      <c r="F12" s="162">
        <v>60</v>
      </c>
      <c r="G12" s="162">
        <v>60</v>
      </c>
      <c r="H12" s="162"/>
      <c r="I12" s="162"/>
      <c r="J12" s="162"/>
      <c r="K12" s="162"/>
      <c r="L12" s="162"/>
      <c r="M12" s="162"/>
      <c r="N12" s="162"/>
      <c r="O12" s="162">
        <v>48</v>
      </c>
      <c r="P12" s="162"/>
      <c r="Q12" s="162"/>
      <c r="R12" s="162"/>
      <c r="S12" s="162"/>
      <c r="T12" s="162"/>
      <c r="U12" s="162"/>
      <c r="V12" s="162"/>
      <c r="W12" s="162"/>
      <c r="X12" s="162"/>
      <c r="Y12" s="162">
        <v>48</v>
      </c>
      <c r="Z12" s="162"/>
      <c r="AA12" s="162"/>
      <c r="AB12" s="162"/>
      <c r="AC12" s="162"/>
      <c r="AD12" s="162"/>
      <c r="AE12" s="162"/>
      <c r="AF12" s="162"/>
      <c r="AG12" s="162"/>
      <c r="AH12" s="162"/>
      <c r="AI12" s="267">
        <f t="shared" si="4"/>
        <v>63</v>
      </c>
      <c r="AJ12" s="268">
        <f t="shared" si="5"/>
        <v>60</v>
      </c>
      <c r="AK12" s="268">
        <f t="shared" si="5"/>
        <v>60</v>
      </c>
      <c r="AL12" s="268" t="str">
        <f t="shared" si="5"/>
        <v/>
      </c>
      <c r="AM12" s="268" t="str">
        <f t="shared" si="5"/>
        <v/>
      </c>
      <c r="AN12" s="268" t="str">
        <f t="shared" si="5"/>
        <v/>
      </c>
      <c r="AO12" s="268" t="str">
        <f t="shared" si="5"/>
        <v/>
      </c>
      <c r="AP12" s="268" t="str">
        <f t="shared" si="5"/>
        <v/>
      </c>
      <c r="AQ12" s="268" t="str">
        <f t="shared" si="5"/>
        <v/>
      </c>
      <c r="AR12" s="269" t="str">
        <f t="shared" si="5"/>
        <v/>
      </c>
      <c r="AS12" s="261">
        <f t="shared" si="11"/>
        <v>54.2</v>
      </c>
      <c r="AT12" s="7"/>
      <c r="AU12" s="154">
        <f t="shared" si="6"/>
        <v>63</v>
      </c>
      <c r="AV12" s="154" t="str">
        <f t="shared" si="7"/>
        <v>YUSUF sangat menguasai dalam menirukan secara lisan dan tulis teks deskriptif tentang anggota tubuh, pancaindra, wujud dan sifat benda, serta peristiwa alam.</v>
      </c>
      <c r="AW12" s="154">
        <f t="shared" si="8"/>
        <v>60</v>
      </c>
      <c r="AX12" s="154" t="str">
        <f t="shared" si="9"/>
        <v>YUSUF perlu bimbingan dalam mendengarkan, memahami, dan mengidentifikai teks perintah dan permintaan tentang kegiatan diri sendiri secara lisan dan tulis.</v>
      </c>
      <c r="AY12" s="423" t="str">
        <f t="shared" si="10"/>
        <v>1</v>
      </c>
    </row>
    <row r="13" spans="1:51" ht="16.5" x14ac:dyDescent="0.3">
      <c r="A13" s="6"/>
      <c r="B13" s="7"/>
      <c r="C13" s="155">
        <v>6</v>
      </c>
      <c r="D13" s="152" t="str">
        <f>IF(SISWA!G13="","",SISWA!G13)</f>
        <v>FADHIL</v>
      </c>
      <c r="E13" s="162">
        <v>95</v>
      </c>
      <c r="F13" s="162">
        <v>71</v>
      </c>
      <c r="G13" s="162">
        <v>86</v>
      </c>
      <c r="H13" s="162"/>
      <c r="I13" s="162"/>
      <c r="J13" s="162"/>
      <c r="K13" s="162"/>
      <c r="L13" s="162"/>
      <c r="M13" s="162"/>
      <c r="N13" s="162"/>
      <c r="O13" s="162">
        <v>86</v>
      </c>
      <c r="P13" s="162"/>
      <c r="Q13" s="162"/>
      <c r="R13" s="162"/>
      <c r="S13" s="162"/>
      <c r="T13" s="162"/>
      <c r="U13" s="162"/>
      <c r="V13" s="162"/>
      <c r="W13" s="162"/>
      <c r="X13" s="162"/>
      <c r="Y13" s="162">
        <v>95</v>
      </c>
      <c r="Z13" s="162"/>
      <c r="AA13" s="162"/>
      <c r="AB13" s="162"/>
      <c r="AC13" s="162"/>
      <c r="AD13" s="162"/>
      <c r="AE13" s="162"/>
      <c r="AF13" s="162"/>
      <c r="AG13" s="162"/>
      <c r="AH13" s="162"/>
      <c r="AI13" s="267">
        <f t="shared" si="4"/>
        <v>94</v>
      </c>
      <c r="AJ13" s="268">
        <f t="shared" si="5"/>
        <v>71</v>
      </c>
      <c r="AK13" s="268">
        <f t="shared" si="5"/>
        <v>86</v>
      </c>
      <c r="AL13" s="268" t="str">
        <f t="shared" si="5"/>
        <v/>
      </c>
      <c r="AM13" s="268" t="str">
        <f t="shared" si="5"/>
        <v/>
      </c>
      <c r="AN13" s="268" t="str">
        <f t="shared" si="5"/>
        <v/>
      </c>
      <c r="AO13" s="268" t="str">
        <f t="shared" si="5"/>
        <v/>
      </c>
      <c r="AP13" s="268" t="str">
        <f t="shared" si="5"/>
        <v/>
      </c>
      <c r="AQ13" s="268" t="str">
        <f t="shared" si="5"/>
        <v/>
      </c>
      <c r="AR13" s="269" t="str">
        <f t="shared" si="5"/>
        <v/>
      </c>
      <c r="AS13" s="261">
        <f t="shared" si="11"/>
        <v>86.6</v>
      </c>
      <c r="AT13" s="7"/>
      <c r="AU13" s="154">
        <f t="shared" si="6"/>
        <v>94</v>
      </c>
      <c r="AV13" s="154" t="str">
        <f t="shared" si="7"/>
        <v>FADHIL sangat menguasai dalam menirukan secara lisan dan tulis teks deskriptif tentang anggota tubuh, pancaindra, wujud dan sifat benda, serta peristiwa alam.</v>
      </c>
      <c r="AW13" s="154">
        <f t="shared" si="8"/>
        <v>71</v>
      </c>
      <c r="AX13" s="154" t="str">
        <f t="shared" si="9"/>
        <v>FADHIL perlu bimbingan dalam mendengarkan, memahami, dan mengidentifikai teks perintah dan permintaan tentang kegiatan diri sendiri secara lisan dan tulis.</v>
      </c>
      <c r="AY13" s="423" t="str">
        <f t="shared" si="10"/>
        <v>1</v>
      </c>
    </row>
    <row r="14" spans="1:51" ht="16.5" x14ac:dyDescent="0.3">
      <c r="A14" s="6"/>
      <c r="B14" s="7"/>
      <c r="C14" s="155">
        <v>7</v>
      </c>
      <c r="D14" s="152" t="str">
        <f>IF(SISWA!G14="","",SISWA!G14)</f>
        <v>SAFA</v>
      </c>
      <c r="E14" s="162">
        <v>65</v>
      </c>
      <c r="F14" s="162">
        <v>65</v>
      </c>
      <c r="G14" s="162">
        <v>80</v>
      </c>
      <c r="H14" s="162"/>
      <c r="I14" s="162"/>
      <c r="J14" s="162"/>
      <c r="K14" s="162"/>
      <c r="L14" s="162"/>
      <c r="M14" s="162"/>
      <c r="N14" s="162"/>
      <c r="O14" s="162">
        <v>92</v>
      </c>
      <c r="P14" s="162"/>
      <c r="Q14" s="162"/>
      <c r="R14" s="162"/>
      <c r="S14" s="162"/>
      <c r="T14" s="162"/>
      <c r="U14" s="162"/>
      <c r="V14" s="162"/>
      <c r="W14" s="162"/>
      <c r="X14" s="162"/>
      <c r="Y14" s="162">
        <v>93</v>
      </c>
      <c r="Z14" s="162"/>
      <c r="AA14" s="162"/>
      <c r="AB14" s="162"/>
      <c r="AC14" s="162"/>
      <c r="AD14" s="162"/>
      <c r="AE14" s="162"/>
      <c r="AF14" s="162"/>
      <c r="AG14" s="162"/>
      <c r="AH14" s="162"/>
      <c r="AI14" s="267">
        <f t="shared" si="4"/>
        <v>78.666666666666671</v>
      </c>
      <c r="AJ14" s="268">
        <f t="shared" si="5"/>
        <v>65</v>
      </c>
      <c r="AK14" s="268">
        <f t="shared" si="5"/>
        <v>80</v>
      </c>
      <c r="AL14" s="268" t="str">
        <f t="shared" si="5"/>
        <v/>
      </c>
      <c r="AM14" s="268" t="str">
        <f t="shared" si="5"/>
        <v/>
      </c>
      <c r="AN14" s="268" t="str">
        <f t="shared" si="5"/>
        <v/>
      </c>
      <c r="AO14" s="268" t="str">
        <f t="shared" si="5"/>
        <v/>
      </c>
      <c r="AP14" s="268" t="str">
        <f t="shared" si="5"/>
        <v/>
      </c>
      <c r="AQ14" s="268" t="str">
        <f t="shared" si="5"/>
        <v/>
      </c>
      <c r="AR14" s="269" t="str">
        <f t="shared" si="5"/>
        <v/>
      </c>
      <c r="AS14" s="261">
        <f t="shared" si="11"/>
        <v>79</v>
      </c>
      <c r="AT14" s="7"/>
      <c r="AU14" s="154">
        <f t="shared" si="6"/>
        <v>80</v>
      </c>
      <c r="AV14" s="154" t="str">
        <f t="shared" si="7"/>
        <v>SAFA sangat menguasai dalam melakukan perintah dan permintaan sederhana tentang kegiatan diri sendiri secara lisan dan tulis.</v>
      </c>
      <c r="AW14" s="154">
        <f t="shared" si="8"/>
        <v>65</v>
      </c>
      <c r="AX14" s="154" t="str">
        <f t="shared" si="9"/>
        <v>SAFA perlu bimbingan dalam mendengarkan, memahami, dan mengidentifikai teks perintah dan permintaan tentang kegiatan diri sendiri secara lisan dan tulis.</v>
      </c>
      <c r="AY14" s="423" t="str">
        <f t="shared" si="10"/>
        <v>1</v>
      </c>
    </row>
    <row r="15" spans="1:51" ht="16.5" x14ac:dyDescent="0.3">
      <c r="A15" s="6"/>
      <c r="B15" s="7"/>
      <c r="C15" s="155">
        <v>8</v>
      </c>
      <c r="D15" s="152" t="str">
        <f>IF(SISWA!G15="","",SISWA!G15)</f>
        <v>SALMA</v>
      </c>
      <c r="E15" s="162">
        <v>85</v>
      </c>
      <c r="F15" s="162">
        <v>65</v>
      </c>
      <c r="G15" s="162">
        <v>86</v>
      </c>
      <c r="H15" s="162"/>
      <c r="I15" s="162"/>
      <c r="J15" s="162"/>
      <c r="K15" s="162"/>
      <c r="L15" s="162"/>
      <c r="M15" s="162"/>
      <c r="N15" s="162"/>
      <c r="O15" s="162">
        <v>78</v>
      </c>
      <c r="P15" s="162"/>
      <c r="Q15" s="162"/>
      <c r="R15" s="162"/>
      <c r="S15" s="162"/>
      <c r="T15" s="162"/>
      <c r="U15" s="162"/>
      <c r="V15" s="162"/>
      <c r="W15" s="162"/>
      <c r="X15" s="162"/>
      <c r="Y15" s="162">
        <v>88</v>
      </c>
      <c r="Z15" s="162"/>
      <c r="AA15" s="162"/>
      <c r="AB15" s="162"/>
      <c r="AC15" s="162"/>
      <c r="AD15" s="162"/>
      <c r="AE15" s="162"/>
      <c r="AF15" s="162"/>
      <c r="AG15" s="162"/>
      <c r="AH15" s="162"/>
      <c r="AI15" s="267">
        <f t="shared" si="4"/>
        <v>84.333333333333329</v>
      </c>
      <c r="AJ15" s="268">
        <f t="shared" si="5"/>
        <v>65</v>
      </c>
      <c r="AK15" s="268">
        <f t="shared" si="5"/>
        <v>86</v>
      </c>
      <c r="AL15" s="268" t="str">
        <f t="shared" si="5"/>
        <v/>
      </c>
      <c r="AM15" s="268" t="str">
        <f t="shared" si="5"/>
        <v/>
      </c>
      <c r="AN15" s="268" t="str">
        <f t="shared" si="5"/>
        <v/>
      </c>
      <c r="AO15" s="268" t="str">
        <f t="shared" si="5"/>
        <v/>
      </c>
      <c r="AP15" s="268" t="str">
        <f t="shared" si="5"/>
        <v/>
      </c>
      <c r="AQ15" s="268" t="str">
        <f t="shared" si="5"/>
        <v/>
      </c>
      <c r="AR15" s="269" t="str">
        <f t="shared" si="5"/>
        <v/>
      </c>
      <c r="AS15" s="261">
        <f t="shared" si="11"/>
        <v>80.400000000000006</v>
      </c>
      <c r="AT15" s="7"/>
      <c r="AU15" s="154">
        <f t="shared" si="6"/>
        <v>86</v>
      </c>
      <c r="AV15" s="154" t="str">
        <f t="shared" si="7"/>
        <v>SALMA sangat menguasai dalam melakukan perintah dan permintaan sederhana tentang kegiatan diri sendiri secara lisan dan tulis.</v>
      </c>
      <c r="AW15" s="154">
        <f t="shared" si="8"/>
        <v>65</v>
      </c>
      <c r="AX15" s="154" t="str">
        <f t="shared" si="9"/>
        <v>SALMA perlu bimbingan dalam mendengarkan, memahami, dan mengidentifikai teks perintah dan permintaan tentang kegiatan diri sendiri secara lisan dan tulis.</v>
      </c>
      <c r="AY15" s="423" t="str">
        <f t="shared" si="10"/>
        <v>1</v>
      </c>
    </row>
    <row r="16" spans="1:51" ht="16.5" x14ac:dyDescent="0.3">
      <c r="A16" s="6"/>
      <c r="B16" s="7"/>
      <c r="C16" s="155">
        <v>9</v>
      </c>
      <c r="D16" s="152" t="str">
        <f>IF(SISWA!G16="","",SISWA!G16)</f>
        <v>SALSA</v>
      </c>
      <c r="E16" s="162">
        <v>85</v>
      </c>
      <c r="F16" s="162">
        <v>71</v>
      </c>
      <c r="G16" s="162">
        <v>69</v>
      </c>
      <c r="H16" s="162"/>
      <c r="I16" s="162"/>
      <c r="J16" s="162"/>
      <c r="K16" s="162"/>
      <c r="L16" s="162"/>
      <c r="M16" s="162"/>
      <c r="N16" s="162"/>
      <c r="O16" s="162">
        <v>80</v>
      </c>
      <c r="P16" s="162"/>
      <c r="Q16" s="162"/>
      <c r="R16" s="162"/>
      <c r="S16" s="162"/>
      <c r="T16" s="162"/>
      <c r="U16" s="162"/>
      <c r="V16" s="162"/>
      <c r="W16" s="162"/>
      <c r="X16" s="162"/>
      <c r="Y16" s="162">
        <v>93</v>
      </c>
      <c r="Z16" s="162"/>
      <c r="AA16" s="162"/>
      <c r="AB16" s="162"/>
      <c r="AC16" s="162"/>
      <c r="AD16" s="162"/>
      <c r="AE16" s="162"/>
      <c r="AF16" s="162"/>
      <c r="AG16" s="162"/>
      <c r="AH16" s="162"/>
      <c r="AI16" s="267">
        <f t="shared" si="4"/>
        <v>82</v>
      </c>
      <c r="AJ16" s="268">
        <f t="shared" si="5"/>
        <v>71</v>
      </c>
      <c r="AK16" s="268">
        <f t="shared" si="5"/>
        <v>69</v>
      </c>
      <c r="AL16" s="268" t="str">
        <f t="shared" si="5"/>
        <v/>
      </c>
      <c r="AM16" s="268" t="str">
        <f t="shared" si="5"/>
        <v/>
      </c>
      <c r="AN16" s="268" t="str">
        <f t="shared" si="5"/>
        <v/>
      </c>
      <c r="AO16" s="268" t="str">
        <f t="shared" si="5"/>
        <v/>
      </c>
      <c r="AP16" s="268" t="str">
        <f t="shared" si="5"/>
        <v/>
      </c>
      <c r="AQ16" s="268" t="str">
        <f t="shared" si="5"/>
        <v/>
      </c>
      <c r="AR16" s="269" t="str">
        <f t="shared" si="5"/>
        <v/>
      </c>
      <c r="AS16" s="261">
        <f t="shared" si="11"/>
        <v>79.599999999999994</v>
      </c>
      <c r="AT16" s="7"/>
      <c r="AU16" s="154">
        <f t="shared" si="6"/>
        <v>82</v>
      </c>
      <c r="AV16" s="154" t="str">
        <f t="shared" si="7"/>
        <v>SALSA sangat menguasai dalam menirukan secara lisan dan tulis teks deskriptif tentang anggota tubuh, pancaindra, wujud dan sifat benda, serta peristiwa alam.</v>
      </c>
      <c r="AW16" s="154">
        <f t="shared" si="8"/>
        <v>69</v>
      </c>
      <c r="AX16" s="154" t="str">
        <f t="shared" si="9"/>
        <v>SALSA perlu bimbingan dalam melakukan perintah dan permintaan sederhana tentang kegiatan diri sendiri secara lisan dan tulis.</v>
      </c>
      <c r="AY16" s="423" t="str">
        <f t="shared" si="10"/>
        <v>1</v>
      </c>
    </row>
    <row r="17" spans="1:51" ht="16.5" x14ac:dyDescent="0.3">
      <c r="A17" s="6"/>
      <c r="B17" s="7"/>
      <c r="C17" s="155">
        <v>10</v>
      </c>
      <c r="D17" s="152" t="str">
        <f>IF(SISWA!G17="","",SISWA!G17)</f>
        <v>SALWA</v>
      </c>
      <c r="E17" s="162">
        <v>95</v>
      </c>
      <c r="F17" s="162">
        <v>70</v>
      </c>
      <c r="G17" s="162">
        <v>65</v>
      </c>
      <c r="H17" s="162"/>
      <c r="I17" s="162"/>
      <c r="J17" s="162"/>
      <c r="K17" s="162"/>
      <c r="L17" s="162"/>
      <c r="M17" s="162"/>
      <c r="N17" s="162"/>
      <c r="O17" s="162">
        <v>68</v>
      </c>
      <c r="P17" s="162"/>
      <c r="Q17" s="162"/>
      <c r="R17" s="162"/>
      <c r="S17" s="162"/>
      <c r="T17" s="162"/>
      <c r="U17" s="162"/>
      <c r="V17" s="162"/>
      <c r="W17" s="162"/>
      <c r="X17" s="162"/>
      <c r="Y17" s="162">
        <v>93</v>
      </c>
      <c r="Z17" s="162"/>
      <c r="AA17" s="162"/>
      <c r="AB17" s="162"/>
      <c r="AC17" s="162"/>
      <c r="AD17" s="162"/>
      <c r="AE17" s="162"/>
      <c r="AF17" s="162"/>
      <c r="AG17" s="162"/>
      <c r="AH17" s="162"/>
      <c r="AI17" s="267">
        <f t="shared" si="4"/>
        <v>77.333333333333329</v>
      </c>
      <c r="AJ17" s="268">
        <f t="shared" si="5"/>
        <v>70</v>
      </c>
      <c r="AK17" s="268">
        <f t="shared" si="5"/>
        <v>65</v>
      </c>
      <c r="AL17" s="268" t="str">
        <f t="shared" si="5"/>
        <v/>
      </c>
      <c r="AM17" s="268" t="str">
        <f t="shared" si="5"/>
        <v/>
      </c>
      <c r="AN17" s="268" t="str">
        <f t="shared" si="5"/>
        <v/>
      </c>
      <c r="AO17" s="268" t="str">
        <f t="shared" si="5"/>
        <v/>
      </c>
      <c r="AP17" s="268" t="str">
        <f t="shared" si="5"/>
        <v/>
      </c>
      <c r="AQ17" s="268" t="str">
        <f t="shared" si="5"/>
        <v/>
      </c>
      <c r="AR17" s="269" t="str">
        <f t="shared" si="5"/>
        <v/>
      </c>
      <c r="AS17" s="261">
        <f t="shared" si="11"/>
        <v>78.2</v>
      </c>
      <c r="AT17" s="7"/>
      <c r="AU17" s="154">
        <f t="shared" si="6"/>
        <v>77.333333333333329</v>
      </c>
      <c r="AV17" s="154" t="str">
        <f t="shared" si="7"/>
        <v>SALWA sangat menguasai dalam menirukan secara lisan dan tulis teks deskriptif tentang anggota tubuh, pancaindra, wujud dan sifat benda, serta peristiwa alam.</v>
      </c>
      <c r="AW17" s="154">
        <f t="shared" si="8"/>
        <v>65</v>
      </c>
      <c r="AX17" s="154" t="str">
        <f t="shared" si="9"/>
        <v>SALWA perlu bimbingan dalam melakukan perintah dan permintaan sederhana tentang kegiatan diri sendiri secara lisan dan tulis.</v>
      </c>
      <c r="AY17" s="423" t="str">
        <f t="shared" si="10"/>
        <v>1</v>
      </c>
    </row>
    <row r="18" spans="1:51" ht="16.5" x14ac:dyDescent="0.3">
      <c r="A18" s="6"/>
      <c r="B18" s="7"/>
      <c r="C18" s="155">
        <v>11</v>
      </c>
      <c r="D18" s="152" t="str">
        <f>IF(SISWA!G18="","",SISWA!G18)</f>
        <v>WIJAYA</v>
      </c>
      <c r="E18" s="162">
        <v>55</v>
      </c>
      <c r="F18" s="162">
        <v>60</v>
      </c>
      <c r="G18" s="162">
        <v>60</v>
      </c>
      <c r="H18" s="162"/>
      <c r="I18" s="162"/>
      <c r="J18" s="162"/>
      <c r="K18" s="162"/>
      <c r="L18" s="162"/>
      <c r="M18" s="162"/>
      <c r="N18" s="162"/>
      <c r="O18" s="162">
        <v>44</v>
      </c>
      <c r="P18" s="162"/>
      <c r="Q18" s="162"/>
      <c r="R18" s="162"/>
      <c r="S18" s="162"/>
      <c r="T18" s="162"/>
      <c r="U18" s="162"/>
      <c r="V18" s="162"/>
      <c r="W18" s="162"/>
      <c r="X18" s="162"/>
      <c r="Y18" s="162">
        <v>50</v>
      </c>
      <c r="Z18" s="162"/>
      <c r="AA18" s="162"/>
      <c r="AB18" s="162"/>
      <c r="AC18" s="162"/>
      <c r="AD18" s="162"/>
      <c r="AE18" s="162"/>
      <c r="AF18" s="162"/>
      <c r="AG18" s="162"/>
      <c r="AH18" s="162"/>
      <c r="AI18" s="267">
        <f t="shared" si="4"/>
        <v>52.5</v>
      </c>
      <c r="AJ18" s="268">
        <f t="shared" si="5"/>
        <v>60</v>
      </c>
      <c r="AK18" s="268">
        <f t="shared" si="5"/>
        <v>60</v>
      </c>
      <c r="AL18" s="268" t="str">
        <f t="shared" si="5"/>
        <v/>
      </c>
      <c r="AM18" s="268" t="str">
        <f t="shared" si="5"/>
        <v/>
      </c>
      <c r="AN18" s="268" t="str">
        <f t="shared" si="5"/>
        <v/>
      </c>
      <c r="AO18" s="268" t="str">
        <f t="shared" si="5"/>
        <v/>
      </c>
      <c r="AP18" s="268" t="str">
        <f t="shared" si="5"/>
        <v/>
      </c>
      <c r="AQ18" s="268" t="str">
        <f t="shared" si="5"/>
        <v/>
      </c>
      <c r="AR18" s="269" t="str">
        <f t="shared" si="5"/>
        <v/>
      </c>
      <c r="AS18" s="261">
        <f t="shared" si="11"/>
        <v>53.8</v>
      </c>
      <c r="AT18" s="7"/>
      <c r="AU18" s="154">
        <f t="shared" si="6"/>
        <v>60</v>
      </c>
      <c r="AV18" s="154" t="str">
        <f t="shared" si="7"/>
        <v>WIJAYA sangat menguasai dalam mendengarkan, memahami, dan mengidentifikai teks perintah dan permintaan tentang kegiatan diri sendiri secara lisan dan tulis.</v>
      </c>
      <c r="AW18" s="154">
        <f t="shared" si="8"/>
        <v>52.5</v>
      </c>
      <c r="AX18" s="154" t="str">
        <f t="shared" si="9"/>
        <v>WIJAYA perlu bimbingan dalam menirukan secara lisan dan tulis teks deskriptif tentang anggota tubuh, pancaindra, wujud dan sifat benda, serta peristiwa alam.</v>
      </c>
      <c r="AY18" s="423" t="str">
        <f t="shared" si="10"/>
        <v>1</v>
      </c>
    </row>
    <row r="19" spans="1:51" ht="16.5" x14ac:dyDescent="0.3">
      <c r="A19" s="6"/>
      <c r="B19" s="7"/>
      <c r="C19" s="155">
        <v>12</v>
      </c>
      <c r="D19" s="152"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IFERROR(AVERAGE(E19,#REF!,Y19),"")</f>
        <v/>
      </c>
      <c r="AJ19" s="268" t="str">
        <f t="shared" si="5"/>
        <v/>
      </c>
      <c r="AK19" s="268" t="str">
        <f t="shared" si="5"/>
        <v/>
      </c>
      <c r="AL19" s="268" t="str">
        <f t="shared" si="5"/>
        <v/>
      </c>
      <c r="AM19" s="268" t="str">
        <f t="shared" si="5"/>
        <v/>
      </c>
      <c r="AN19" s="268" t="str">
        <f t="shared" si="5"/>
        <v/>
      </c>
      <c r="AO19" s="268" t="str">
        <f t="shared" si="5"/>
        <v/>
      </c>
      <c r="AP19" s="268" t="str">
        <f t="shared" si="5"/>
        <v/>
      </c>
      <c r="AQ19" s="268" t="str">
        <f t="shared" si="5"/>
        <v/>
      </c>
      <c r="AR19" s="269" t="str">
        <f t="shared" si="5"/>
        <v/>
      </c>
      <c r="AS19" s="261" t="str">
        <f t="shared" si="11"/>
        <v/>
      </c>
      <c r="AT19" s="7"/>
      <c r="AU19" s="154">
        <f t="shared" si="6"/>
        <v>0</v>
      </c>
      <c r="AV19" s="154" t="str">
        <f t="shared" si="7"/>
        <v/>
      </c>
      <c r="AW19" s="154">
        <f t="shared" si="8"/>
        <v>0</v>
      </c>
      <c r="AX19" s="154" t="str">
        <f t="shared" si="9"/>
        <v/>
      </c>
      <c r="AY19" s="423" t="str">
        <f t="shared" si="10"/>
        <v/>
      </c>
    </row>
    <row r="20" spans="1:51" ht="16.5" x14ac:dyDescent="0.3">
      <c r="A20" s="6"/>
      <c r="B20" s="7"/>
      <c r="C20" s="155">
        <v>13</v>
      </c>
      <c r="D20" s="152"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ref="AI20:AR47" si="12">IFERROR(AVERAGE(E20,O20,Y20),"")</f>
        <v/>
      </c>
      <c r="AJ20" s="268" t="str">
        <f t="shared" si="5"/>
        <v/>
      </c>
      <c r="AK20" s="268" t="str">
        <f t="shared" si="5"/>
        <v/>
      </c>
      <c r="AL20" s="268" t="str">
        <f t="shared" si="5"/>
        <v/>
      </c>
      <c r="AM20" s="268" t="str">
        <f t="shared" si="5"/>
        <v/>
      </c>
      <c r="AN20" s="268" t="str">
        <f t="shared" si="5"/>
        <v/>
      </c>
      <c r="AO20" s="268" t="str">
        <f t="shared" si="5"/>
        <v/>
      </c>
      <c r="AP20" s="268" t="str">
        <f t="shared" si="5"/>
        <v/>
      </c>
      <c r="AQ20" s="268" t="str">
        <f t="shared" si="5"/>
        <v/>
      </c>
      <c r="AR20" s="269" t="str">
        <f t="shared" si="5"/>
        <v/>
      </c>
      <c r="AS20" s="261" t="str">
        <f t="shared" si="11"/>
        <v/>
      </c>
      <c r="AT20" s="7"/>
      <c r="AU20" s="154">
        <f t="shared" si="6"/>
        <v>0</v>
      </c>
      <c r="AV20" s="154" t="str">
        <f t="shared" si="7"/>
        <v/>
      </c>
      <c r="AW20" s="154">
        <f t="shared" si="8"/>
        <v>0</v>
      </c>
      <c r="AX20" s="154" t="str">
        <f t="shared" si="9"/>
        <v/>
      </c>
      <c r="AY20" s="423" t="str">
        <f t="shared" si="10"/>
        <v/>
      </c>
    </row>
    <row r="21" spans="1:51" ht="16.5" x14ac:dyDescent="0.3">
      <c r="A21" s="6"/>
      <c r="B21" s="7"/>
      <c r="C21" s="155">
        <v>14</v>
      </c>
      <c r="D21" s="152"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12"/>
        <v/>
      </c>
      <c r="AJ21" s="268" t="str">
        <f t="shared" si="5"/>
        <v/>
      </c>
      <c r="AK21" s="268" t="str">
        <f t="shared" si="5"/>
        <v/>
      </c>
      <c r="AL21" s="268" t="str">
        <f t="shared" si="5"/>
        <v/>
      </c>
      <c r="AM21" s="268" t="str">
        <f t="shared" si="5"/>
        <v/>
      </c>
      <c r="AN21" s="268" t="str">
        <f t="shared" si="5"/>
        <v/>
      </c>
      <c r="AO21" s="268" t="str">
        <f t="shared" si="5"/>
        <v/>
      </c>
      <c r="AP21" s="268" t="str">
        <f t="shared" si="5"/>
        <v/>
      </c>
      <c r="AQ21" s="268" t="str">
        <f t="shared" si="5"/>
        <v/>
      </c>
      <c r="AR21" s="269" t="str">
        <f t="shared" si="5"/>
        <v/>
      </c>
      <c r="AS21" s="261" t="str">
        <f t="shared" si="11"/>
        <v/>
      </c>
      <c r="AT21" s="7"/>
      <c r="AU21" s="154">
        <f t="shared" si="6"/>
        <v>0</v>
      </c>
      <c r="AV21" s="154" t="str">
        <f t="shared" si="7"/>
        <v/>
      </c>
      <c r="AW21" s="154">
        <f t="shared" si="8"/>
        <v>0</v>
      </c>
      <c r="AX21" s="154" t="str">
        <f t="shared" si="9"/>
        <v/>
      </c>
      <c r="AY21" s="423" t="str">
        <f t="shared" si="10"/>
        <v/>
      </c>
    </row>
    <row r="22" spans="1:51" ht="16.5" x14ac:dyDescent="0.3">
      <c r="A22" s="6"/>
      <c r="B22" s="7"/>
      <c r="C22" s="155">
        <v>15</v>
      </c>
      <c r="D22" s="152"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12"/>
        <v/>
      </c>
      <c r="AJ22" s="268" t="str">
        <f t="shared" si="5"/>
        <v/>
      </c>
      <c r="AK22" s="268" t="str">
        <f t="shared" si="5"/>
        <v/>
      </c>
      <c r="AL22" s="268" t="str">
        <f t="shared" si="5"/>
        <v/>
      </c>
      <c r="AM22" s="268" t="str">
        <f t="shared" si="5"/>
        <v/>
      </c>
      <c r="AN22" s="268" t="str">
        <f t="shared" si="5"/>
        <v/>
      </c>
      <c r="AO22" s="268" t="str">
        <f t="shared" si="5"/>
        <v/>
      </c>
      <c r="AP22" s="268" t="str">
        <f t="shared" si="5"/>
        <v/>
      </c>
      <c r="AQ22" s="268" t="str">
        <f t="shared" si="5"/>
        <v/>
      </c>
      <c r="AR22" s="269" t="str">
        <f t="shared" si="5"/>
        <v/>
      </c>
      <c r="AS22" s="261" t="str">
        <f t="shared" si="11"/>
        <v/>
      </c>
      <c r="AT22" s="7"/>
      <c r="AU22" s="154">
        <f t="shared" si="6"/>
        <v>0</v>
      </c>
      <c r="AV22" s="154" t="str">
        <f t="shared" si="7"/>
        <v/>
      </c>
      <c r="AW22" s="154">
        <f t="shared" si="8"/>
        <v>0</v>
      </c>
      <c r="AX22" s="154" t="str">
        <f t="shared" si="9"/>
        <v/>
      </c>
      <c r="AY22" s="423" t="str">
        <f t="shared" si="10"/>
        <v/>
      </c>
    </row>
    <row r="23" spans="1:51" ht="16.5" x14ac:dyDescent="0.3">
      <c r="A23" s="6"/>
      <c r="B23" s="7"/>
      <c r="C23" s="155">
        <v>16</v>
      </c>
      <c r="D23" s="152"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12"/>
        <v/>
      </c>
      <c r="AJ23" s="268" t="str">
        <f t="shared" si="5"/>
        <v/>
      </c>
      <c r="AK23" s="268" t="str">
        <f t="shared" si="5"/>
        <v/>
      </c>
      <c r="AL23" s="268" t="str">
        <f t="shared" si="5"/>
        <v/>
      </c>
      <c r="AM23" s="268" t="str">
        <f t="shared" si="5"/>
        <v/>
      </c>
      <c r="AN23" s="268" t="str">
        <f t="shared" si="5"/>
        <v/>
      </c>
      <c r="AO23" s="268" t="str">
        <f t="shared" si="5"/>
        <v/>
      </c>
      <c r="AP23" s="268" t="str">
        <f t="shared" si="5"/>
        <v/>
      </c>
      <c r="AQ23" s="268" t="str">
        <f t="shared" si="5"/>
        <v/>
      </c>
      <c r="AR23" s="269" t="str">
        <f t="shared" si="5"/>
        <v/>
      </c>
      <c r="AS23" s="261" t="str">
        <f t="shared" si="11"/>
        <v/>
      </c>
      <c r="AT23" s="7"/>
      <c r="AU23" s="154">
        <f t="shared" si="6"/>
        <v>0</v>
      </c>
      <c r="AV23" s="154" t="str">
        <f t="shared" si="7"/>
        <v/>
      </c>
      <c r="AW23" s="154">
        <f t="shared" si="8"/>
        <v>0</v>
      </c>
      <c r="AX23" s="154" t="str">
        <f t="shared" si="9"/>
        <v/>
      </c>
      <c r="AY23" s="423" t="str">
        <f t="shared" si="10"/>
        <v/>
      </c>
    </row>
    <row r="24" spans="1:51" ht="16.5" x14ac:dyDescent="0.3">
      <c r="A24" s="6"/>
      <c r="B24" s="7"/>
      <c r="C24" s="155">
        <v>17</v>
      </c>
      <c r="D24" s="152"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12"/>
        <v/>
      </c>
      <c r="AJ24" s="268" t="str">
        <f t="shared" si="12"/>
        <v/>
      </c>
      <c r="AK24" s="268" t="str">
        <f t="shared" si="12"/>
        <v/>
      </c>
      <c r="AL24" s="268" t="str">
        <f t="shared" si="12"/>
        <v/>
      </c>
      <c r="AM24" s="268" t="str">
        <f t="shared" si="12"/>
        <v/>
      </c>
      <c r="AN24" s="268" t="str">
        <f t="shared" si="12"/>
        <v/>
      </c>
      <c r="AO24" s="268" t="str">
        <f t="shared" si="12"/>
        <v/>
      </c>
      <c r="AP24" s="268" t="str">
        <f t="shared" si="12"/>
        <v/>
      </c>
      <c r="AQ24" s="268" t="str">
        <f t="shared" si="12"/>
        <v/>
      </c>
      <c r="AR24" s="269" t="str">
        <f t="shared" si="12"/>
        <v/>
      </c>
      <c r="AS24" s="261" t="str">
        <f t="shared" si="11"/>
        <v/>
      </c>
      <c r="AT24" s="7"/>
      <c r="AU24" s="154">
        <f t="shared" si="6"/>
        <v>0</v>
      </c>
      <c r="AV24" s="154" t="str">
        <f t="shared" si="7"/>
        <v/>
      </c>
      <c r="AW24" s="154">
        <f t="shared" si="8"/>
        <v>0</v>
      </c>
      <c r="AX24" s="154" t="str">
        <f t="shared" si="9"/>
        <v/>
      </c>
      <c r="AY24" s="423" t="str">
        <f t="shared" si="10"/>
        <v/>
      </c>
    </row>
    <row r="25" spans="1:51" ht="16.5" x14ac:dyDescent="0.3">
      <c r="A25" s="6"/>
      <c r="B25" s="7"/>
      <c r="C25" s="155">
        <v>18</v>
      </c>
      <c r="D25" s="152"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12"/>
        <v/>
      </c>
      <c r="AJ25" s="268" t="str">
        <f t="shared" si="12"/>
        <v/>
      </c>
      <c r="AK25" s="268" t="str">
        <f t="shared" si="12"/>
        <v/>
      </c>
      <c r="AL25" s="268" t="str">
        <f t="shared" si="12"/>
        <v/>
      </c>
      <c r="AM25" s="268" t="str">
        <f t="shared" si="12"/>
        <v/>
      </c>
      <c r="AN25" s="268" t="str">
        <f t="shared" si="12"/>
        <v/>
      </c>
      <c r="AO25" s="268" t="str">
        <f t="shared" si="12"/>
        <v/>
      </c>
      <c r="AP25" s="268" t="str">
        <f t="shared" si="12"/>
        <v/>
      </c>
      <c r="AQ25" s="268" t="str">
        <f t="shared" si="12"/>
        <v/>
      </c>
      <c r="AR25" s="269" t="str">
        <f t="shared" si="12"/>
        <v/>
      </c>
      <c r="AS25" s="261" t="str">
        <f t="shared" si="11"/>
        <v/>
      </c>
      <c r="AT25" s="7"/>
      <c r="AU25" s="154">
        <f t="shared" si="6"/>
        <v>0</v>
      </c>
      <c r="AV25" s="154" t="str">
        <f t="shared" si="7"/>
        <v/>
      </c>
      <c r="AW25" s="154">
        <f t="shared" si="8"/>
        <v>0</v>
      </c>
      <c r="AX25" s="154" t="str">
        <f t="shared" si="9"/>
        <v/>
      </c>
      <c r="AY25" s="423" t="str">
        <f t="shared" si="10"/>
        <v/>
      </c>
    </row>
    <row r="26" spans="1:51" ht="16.5" x14ac:dyDescent="0.3">
      <c r="A26" s="6"/>
      <c r="B26" s="7"/>
      <c r="C26" s="155">
        <v>19</v>
      </c>
      <c r="D26" s="152"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12"/>
        <v/>
      </c>
      <c r="AJ26" s="268" t="str">
        <f t="shared" si="12"/>
        <v/>
      </c>
      <c r="AK26" s="268" t="str">
        <f t="shared" si="12"/>
        <v/>
      </c>
      <c r="AL26" s="268" t="str">
        <f t="shared" si="12"/>
        <v/>
      </c>
      <c r="AM26" s="268" t="str">
        <f t="shared" si="12"/>
        <v/>
      </c>
      <c r="AN26" s="268" t="str">
        <f t="shared" si="12"/>
        <v/>
      </c>
      <c r="AO26" s="268" t="str">
        <f t="shared" si="12"/>
        <v/>
      </c>
      <c r="AP26" s="268" t="str">
        <f t="shared" si="12"/>
        <v/>
      </c>
      <c r="AQ26" s="268" t="str">
        <f t="shared" si="12"/>
        <v/>
      </c>
      <c r="AR26" s="269" t="str">
        <f t="shared" si="12"/>
        <v/>
      </c>
      <c r="AS26" s="261" t="str">
        <f t="shared" si="11"/>
        <v/>
      </c>
      <c r="AT26" s="7"/>
      <c r="AU26" s="154">
        <f t="shared" si="6"/>
        <v>0</v>
      </c>
      <c r="AV26" s="154" t="str">
        <f t="shared" si="7"/>
        <v/>
      </c>
      <c r="AW26" s="154">
        <f t="shared" si="8"/>
        <v>0</v>
      </c>
      <c r="AX26" s="154" t="str">
        <f t="shared" si="9"/>
        <v/>
      </c>
      <c r="AY26" s="423" t="str">
        <f t="shared" si="10"/>
        <v/>
      </c>
    </row>
    <row r="27" spans="1:51" ht="16.5" x14ac:dyDescent="0.3">
      <c r="A27" s="6"/>
      <c r="B27" s="7"/>
      <c r="C27" s="155">
        <v>20</v>
      </c>
      <c r="D27" s="152"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12"/>
        <v/>
      </c>
      <c r="AJ27" s="268" t="str">
        <f t="shared" si="12"/>
        <v/>
      </c>
      <c r="AK27" s="268" t="str">
        <f t="shared" si="12"/>
        <v/>
      </c>
      <c r="AL27" s="268" t="str">
        <f t="shared" si="12"/>
        <v/>
      </c>
      <c r="AM27" s="268" t="str">
        <f t="shared" si="12"/>
        <v/>
      </c>
      <c r="AN27" s="268" t="str">
        <f t="shared" si="12"/>
        <v/>
      </c>
      <c r="AO27" s="268" t="str">
        <f t="shared" si="12"/>
        <v/>
      </c>
      <c r="AP27" s="268" t="str">
        <f t="shared" si="12"/>
        <v/>
      </c>
      <c r="AQ27" s="268" t="str">
        <f t="shared" si="12"/>
        <v/>
      </c>
      <c r="AR27" s="269" t="str">
        <f t="shared" si="12"/>
        <v/>
      </c>
      <c r="AS27" s="261" t="str">
        <f t="shared" si="11"/>
        <v/>
      </c>
      <c r="AT27" s="7"/>
      <c r="AU27" s="154">
        <f t="shared" si="6"/>
        <v>0</v>
      </c>
      <c r="AV27" s="154" t="str">
        <f t="shared" si="7"/>
        <v/>
      </c>
      <c r="AW27" s="154">
        <f t="shared" si="8"/>
        <v>0</v>
      </c>
      <c r="AX27" s="154" t="str">
        <f t="shared" si="9"/>
        <v/>
      </c>
      <c r="AY27" s="423" t="str">
        <f t="shared" si="10"/>
        <v/>
      </c>
    </row>
    <row r="28" spans="1:51" ht="16.5" x14ac:dyDescent="0.3">
      <c r="A28" s="6"/>
      <c r="B28" s="7"/>
      <c r="C28" s="155">
        <v>21</v>
      </c>
      <c r="D28" s="152"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12"/>
        <v/>
      </c>
      <c r="AJ28" s="268" t="str">
        <f t="shared" si="12"/>
        <v/>
      </c>
      <c r="AK28" s="268" t="str">
        <f t="shared" si="12"/>
        <v/>
      </c>
      <c r="AL28" s="268" t="str">
        <f t="shared" si="12"/>
        <v/>
      </c>
      <c r="AM28" s="268" t="str">
        <f t="shared" si="12"/>
        <v/>
      </c>
      <c r="AN28" s="268" t="str">
        <f t="shared" si="12"/>
        <v/>
      </c>
      <c r="AO28" s="268" t="str">
        <f t="shared" si="12"/>
        <v/>
      </c>
      <c r="AP28" s="268" t="str">
        <f t="shared" si="12"/>
        <v/>
      </c>
      <c r="AQ28" s="268" t="str">
        <f t="shared" si="12"/>
        <v/>
      </c>
      <c r="AR28" s="269" t="str">
        <f t="shared" si="12"/>
        <v/>
      </c>
      <c r="AS28" s="261" t="str">
        <f t="shared" si="11"/>
        <v/>
      </c>
      <c r="AT28" s="7"/>
      <c r="AU28" s="154">
        <f t="shared" si="6"/>
        <v>0</v>
      </c>
      <c r="AV28" s="154" t="str">
        <f t="shared" si="7"/>
        <v/>
      </c>
      <c r="AW28" s="154">
        <f t="shared" si="8"/>
        <v>0</v>
      </c>
      <c r="AX28" s="154" t="str">
        <f t="shared" si="9"/>
        <v/>
      </c>
      <c r="AY28" s="423" t="str">
        <f t="shared" si="10"/>
        <v/>
      </c>
    </row>
    <row r="29" spans="1:51" ht="16.5" x14ac:dyDescent="0.3">
      <c r="A29" s="6"/>
      <c r="B29" s="7"/>
      <c r="C29" s="155">
        <v>22</v>
      </c>
      <c r="D29" s="152"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12"/>
        <v/>
      </c>
      <c r="AJ29" s="268" t="str">
        <f t="shared" si="12"/>
        <v/>
      </c>
      <c r="AK29" s="268" t="str">
        <f t="shared" si="12"/>
        <v/>
      </c>
      <c r="AL29" s="268" t="str">
        <f t="shared" si="12"/>
        <v/>
      </c>
      <c r="AM29" s="268" t="str">
        <f t="shared" si="12"/>
        <v/>
      </c>
      <c r="AN29" s="268" t="str">
        <f t="shared" si="12"/>
        <v/>
      </c>
      <c r="AO29" s="268" t="str">
        <f t="shared" si="12"/>
        <v/>
      </c>
      <c r="AP29" s="268" t="str">
        <f t="shared" si="12"/>
        <v/>
      </c>
      <c r="AQ29" s="268" t="str">
        <f t="shared" si="12"/>
        <v/>
      </c>
      <c r="AR29" s="269" t="str">
        <f t="shared" si="12"/>
        <v/>
      </c>
      <c r="AS29" s="261" t="str">
        <f t="shared" si="11"/>
        <v/>
      </c>
      <c r="AT29" s="7"/>
      <c r="AU29" s="154">
        <f t="shared" si="6"/>
        <v>0</v>
      </c>
      <c r="AV29" s="154" t="str">
        <f t="shared" si="7"/>
        <v/>
      </c>
      <c r="AW29" s="154">
        <f t="shared" si="8"/>
        <v>0</v>
      </c>
      <c r="AX29" s="154" t="str">
        <f t="shared" si="9"/>
        <v/>
      </c>
      <c r="AY29" s="423" t="str">
        <f t="shared" si="10"/>
        <v/>
      </c>
    </row>
    <row r="30" spans="1:51" ht="16.5" x14ac:dyDescent="0.3">
      <c r="A30" s="6"/>
      <c r="B30" s="7"/>
      <c r="C30" s="155">
        <v>23</v>
      </c>
      <c r="D30" s="152"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12"/>
        <v/>
      </c>
      <c r="AJ30" s="268" t="str">
        <f t="shared" si="12"/>
        <v/>
      </c>
      <c r="AK30" s="268" t="str">
        <f t="shared" si="12"/>
        <v/>
      </c>
      <c r="AL30" s="268" t="str">
        <f t="shared" si="12"/>
        <v/>
      </c>
      <c r="AM30" s="268" t="str">
        <f t="shared" si="12"/>
        <v/>
      </c>
      <c r="AN30" s="268" t="str">
        <f t="shared" si="12"/>
        <v/>
      </c>
      <c r="AO30" s="268" t="str">
        <f t="shared" si="12"/>
        <v/>
      </c>
      <c r="AP30" s="268" t="str">
        <f t="shared" si="12"/>
        <v/>
      </c>
      <c r="AQ30" s="268" t="str">
        <f t="shared" si="12"/>
        <v/>
      </c>
      <c r="AR30" s="269" t="str">
        <f t="shared" si="12"/>
        <v/>
      </c>
      <c r="AS30" s="261" t="str">
        <f t="shared" si="11"/>
        <v/>
      </c>
      <c r="AT30" s="7"/>
      <c r="AU30" s="154">
        <f t="shared" si="6"/>
        <v>0</v>
      </c>
      <c r="AV30" s="154" t="str">
        <f t="shared" si="7"/>
        <v/>
      </c>
      <c r="AW30" s="154">
        <f t="shared" si="8"/>
        <v>0</v>
      </c>
      <c r="AX30" s="154" t="str">
        <f t="shared" si="9"/>
        <v/>
      </c>
      <c r="AY30" s="423" t="str">
        <f t="shared" si="10"/>
        <v/>
      </c>
    </row>
    <row r="31" spans="1:51" ht="16.5" x14ac:dyDescent="0.3">
      <c r="A31" s="6"/>
      <c r="B31" s="7"/>
      <c r="C31" s="155">
        <v>24</v>
      </c>
      <c r="D31" s="152"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12"/>
        <v/>
      </c>
      <c r="AJ31" s="268" t="str">
        <f t="shared" si="12"/>
        <v/>
      </c>
      <c r="AK31" s="268" t="str">
        <f t="shared" si="12"/>
        <v/>
      </c>
      <c r="AL31" s="268" t="str">
        <f t="shared" si="12"/>
        <v/>
      </c>
      <c r="AM31" s="268" t="str">
        <f t="shared" si="12"/>
        <v/>
      </c>
      <c r="AN31" s="268" t="str">
        <f t="shared" si="12"/>
        <v/>
      </c>
      <c r="AO31" s="268" t="str">
        <f t="shared" si="12"/>
        <v/>
      </c>
      <c r="AP31" s="268" t="str">
        <f t="shared" si="12"/>
        <v/>
      </c>
      <c r="AQ31" s="268" t="str">
        <f t="shared" si="12"/>
        <v/>
      </c>
      <c r="AR31" s="269" t="str">
        <f t="shared" si="12"/>
        <v/>
      </c>
      <c r="AS31" s="261" t="str">
        <f t="shared" si="11"/>
        <v/>
      </c>
      <c r="AT31" s="7"/>
      <c r="AU31" s="154">
        <f t="shared" si="6"/>
        <v>0</v>
      </c>
      <c r="AV31" s="154" t="str">
        <f t="shared" si="7"/>
        <v/>
      </c>
      <c r="AW31" s="154">
        <f t="shared" si="8"/>
        <v>0</v>
      </c>
      <c r="AX31" s="154" t="str">
        <f t="shared" si="9"/>
        <v/>
      </c>
      <c r="AY31" s="423" t="str">
        <f t="shared" si="10"/>
        <v/>
      </c>
    </row>
    <row r="32" spans="1:51" ht="16.5" x14ac:dyDescent="0.3">
      <c r="A32" s="6"/>
      <c r="B32" s="7"/>
      <c r="C32" s="155">
        <v>25</v>
      </c>
      <c r="D32" s="152"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12"/>
        <v/>
      </c>
      <c r="AJ32" s="268" t="str">
        <f t="shared" si="12"/>
        <v/>
      </c>
      <c r="AK32" s="268" t="str">
        <f t="shared" si="12"/>
        <v/>
      </c>
      <c r="AL32" s="268" t="str">
        <f t="shared" si="12"/>
        <v/>
      </c>
      <c r="AM32" s="268" t="str">
        <f t="shared" si="12"/>
        <v/>
      </c>
      <c r="AN32" s="268" t="str">
        <f t="shared" si="12"/>
        <v/>
      </c>
      <c r="AO32" s="268" t="str">
        <f t="shared" si="12"/>
        <v/>
      </c>
      <c r="AP32" s="268" t="str">
        <f t="shared" si="12"/>
        <v/>
      </c>
      <c r="AQ32" s="268" t="str">
        <f t="shared" si="12"/>
        <v/>
      </c>
      <c r="AR32" s="269" t="str">
        <f t="shared" si="12"/>
        <v/>
      </c>
      <c r="AS32" s="261" t="str">
        <f t="shared" si="11"/>
        <v/>
      </c>
      <c r="AT32" s="7"/>
      <c r="AU32" s="154">
        <f t="shared" si="6"/>
        <v>0</v>
      </c>
      <c r="AV32" s="154" t="str">
        <f t="shared" si="7"/>
        <v/>
      </c>
      <c r="AW32" s="154">
        <f t="shared" si="8"/>
        <v>0</v>
      </c>
      <c r="AX32" s="154" t="str">
        <f t="shared" si="9"/>
        <v/>
      </c>
      <c r="AY32" s="423" t="str">
        <f t="shared" si="10"/>
        <v/>
      </c>
    </row>
    <row r="33" spans="1:51" ht="16.5" x14ac:dyDescent="0.3">
      <c r="A33" s="6"/>
      <c r="B33" s="7"/>
      <c r="C33" s="155">
        <v>26</v>
      </c>
      <c r="D33" s="152"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12"/>
        <v/>
      </c>
      <c r="AJ33" s="268" t="str">
        <f t="shared" si="12"/>
        <v/>
      </c>
      <c r="AK33" s="268" t="str">
        <f t="shared" si="12"/>
        <v/>
      </c>
      <c r="AL33" s="268" t="str">
        <f t="shared" si="12"/>
        <v/>
      </c>
      <c r="AM33" s="268" t="str">
        <f t="shared" si="12"/>
        <v/>
      </c>
      <c r="AN33" s="268" t="str">
        <f t="shared" si="12"/>
        <v/>
      </c>
      <c r="AO33" s="268" t="str">
        <f t="shared" si="12"/>
        <v/>
      </c>
      <c r="AP33" s="268" t="str">
        <f t="shared" si="12"/>
        <v/>
      </c>
      <c r="AQ33" s="268" t="str">
        <f t="shared" si="12"/>
        <v/>
      </c>
      <c r="AR33" s="269" t="str">
        <f t="shared" si="12"/>
        <v/>
      </c>
      <c r="AS33" s="261" t="str">
        <f t="shared" si="11"/>
        <v/>
      </c>
      <c r="AT33" s="7"/>
      <c r="AU33" s="154">
        <f t="shared" si="6"/>
        <v>0</v>
      </c>
      <c r="AV33" s="154" t="str">
        <f t="shared" si="7"/>
        <v/>
      </c>
      <c r="AW33" s="154">
        <f t="shared" si="8"/>
        <v>0</v>
      </c>
      <c r="AX33" s="154" t="str">
        <f t="shared" si="9"/>
        <v/>
      </c>
      <c r="AY33" s="423" t="str">
        <f t="shared" si="10"/>
        <v/>
      </c>
    </row>
    <row r="34" spans="1:51" ht="16.5" x14ac:dyDescent="0.3">
      <c r="A34" s="6"/>
      <c r="B34" s="7"/>
      <c r="C34" s="155">
        <v>27</v>
      </c>
      <c r="D34" s="152"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12"/>
        <v/>
      </c>
      <c r="AJ34" s="268" t="str">
        <f t="shared" si="12"/>
        <v/>
      </c>
      <c r="AK34" s="268" t="str">
        <f t="shared" si="12"/>
        <v/>
      </c>
      <c r="AL34" s="268" t="str">
        <f t="shared" si="12"/>
        <v/>
      </c>
      <c r="AM34" s="268" t="str">
        <f t="shared" si="12"/>
        <v/>
      </c>
      <c r="AN34" s="268" t="str">
        <f t="shared" si="12"/>
        <v/>
      </c>
      <c r="AO34" s="268" t="str">
        <f t="shared" si="12"/>
        <v/>
      </c>
      <c r="AP34" s="268" t="str">
        <f t="shared" si="12"/>
        <v/>
      </c>
      <c r="AQ34" s="268" t="str">
        <f t="shared" si="12"/>
        <v/>
      </c>
      <c r="AR34" s="269" t="str">
        <f t="shared" si="12"/>
        <v/>
      </c>
      <c r="AS34" s="261" t="str">
        <f t="shared" si="11"/>
        <v/>
      </c>
      <c r="AT34" s="7"/>
      <c r="AU34" s="154">
        <f t="shared" si="6"/>
        <v>0</v>
      </c>
      <c r="AV34" s="154" t="str">
        <f t="shared" si="7"/>
        <v/>
      </c>
      <c r="AW34" s="154">
        <f t="shared" si="8"/>
        <v>0</v>
      </c>
      <c r="AX34" s="154" t="str">
        <f t="shared" si="9"/>
        <v/>
      </c>
      <c r="AY34" s="423" t="str">
        <f t="shared" si="10"/>
        <v/>
      </c>
    </row>
    <row r="35" spans="1:51" ht="16.5" x14ac:dyDescent="0.3">
      <c r="A35" s="6"/>
      <c r="B35" s="7"/>
      <c r="C35" s="155">
        <v>28</v>
      </c>
      <c r="D35" s="152"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12"/>
        <v/>
      </c>
      <c r="AJ35" s="268" t="str">
        <f t="shared" si="12"/>
        <v/>
      </c>
      <c r="AK35" s="268" t="str">
        <f t="shared" si="12"/>
        <v/>
      </c>
      <c r="AL35" s="268" t="str">
        <f t="shared" si="12"/>
        <v/>
      </c>
      <c r="AM35" s="268" t="str">
        <f t="shared" si="12"/>
        <v/>
      </c>
      <c r="AN35" s="268" t="str">
        <f t="shared" si="12"/>
        <v/>
      </c>
      <c r="AO35" s="268" t="str">
        <f t="shared" si="12"/>
        <v/>
      </c>
      <c r="AP35" s="268" t="str">
        <f t="shared" si="12"/>
        <v/>
      </c>
      <c r="AQ35" s="268" t="str">
        <f t="shared" si="12"/>
        <v/>
      </c>
      <c r="AR35" s="269" t="str">
        <f t="shared" si="12"/>
        <v/>
      </c>
      <c r="AS35" s="261" t="str">
        <f t="shared" si="11"/>
        <v/>
      </c>
      <c r="AU35" s="154">
        <f t="shared" si="6"/>
        <v>0</v>
      </c>
      <c r="AV35" s="154" t="str">
        <f t="shared" si="7"/>
        <v/>
      </c>
      <c r="AW35" s="154">
        <f t="shared" si="8"/>
        <v>0</v>
      </c>
      <c r="AX35" s="154" t="str">
        <f t="shared" si="9"/>
        <v/>
      </c>
      <c r="AY35" s="423" t="str">
        <f t="shared" si="10"/>
        <v/>
      </c>
    </row>
    <row r="36" spans="1:51" ht="16.5" x14ac:dyDescent="0.3">
      <c r="A36" s="6"/>
      <c r="B36" s="7"/>
      <c r="C36" s="155">
        <v>29</v>
      </c>
      <c r="D36" s="152"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12"/>
        <v/>
      </c>
      <c r="AJ36" s="268" t="str">
        <f t="shared" si="12"/>
        <v/>
      </c>
      <c r="AK36" s="268" t="str">
        <f t="shared" si="12"/>
        <v/>
      </c>
      <c r="AL36" s="268" t="str">
        <f t="shared" si="12"/>
        <v/>
      </c>
      <c r="AM36" s="268" t="str">
        <f t="shared" si="12"/>
        <v/>
      </c>
      <c r="AN36" s="268" t="str">
        <f t="shared" si="12"/>
        <v/>
      </c>
      <c r="AO36" s="268" t="str">
        <f t="shared" si="12"/>
        <v/>
      </c>
      <c r="AP36" s="268" t="str">
        <f t="shared" si="12"/>
        <v/>
      </c>
      <c r="AQ36" s="268" t="str">
        <f t="shared" si="12"/>
        <v/>
      </c>
      <c r="AR36" s="269" t="str">
        <f t="shared" si="12"/>
        <v/>
      </c>
      <c r="AS36" s="261" t="str">
        <f t="shared" si="11"/>
        <v/>
      </c>
      <c r="AU36" s="154">
        <f t="shared" si="6"/>
        <v>0</v>
      </c>
      <c r="AV36" s="154" t="str">
        <f t="shared" si="7"/>
        <v/>
      </c>
      <c r="AW36" s="154">
        <f t="shared" si="8"/>
        <v>0</v>
      </c>
      <c r="AX36" s="154" t="str">
        <f t="shared" si="9"/>
        <v/>
      </c>
      <c r="AY36" s="423" t="str">
        <f t="shared" si="10"/>
        <v/>
      </c>
    </row>
    <row r="37" spans="1:51" ht="16.5" x14ac:dyDescent="0.3">
      <c r="A37" s="6"/>
      <c r="B37" s="7"/>
      <c r="C37" s="155">
        <v>30</v>
      </c>
      <c r="D37" s="152"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12"/>
        <v/>
      </c>
      <c r="AJ37" s="268" t="str">
        <f t="shared" si="12"/>
        <v/>
      </c>
      <c r="AK37" s="268" t="str">
        <f t="shared" si="12"/>
        <v/>
      </c>
      <c r="AL37" s="268" t="str">
        <f t="shared" si="12"/>
        <v/>
      </c>
      <c r="AM37" s="268" t="str">
        <f t="shared" si="12"/>
        <v/>
      </c>
      <c r="AN37" s="268" t="str">
        <f t="shared" si="12"/>
        <v/>
      </c>
      <c r="AO37" s="268" t="str">
        <f t="shared" si="12"/>
        <v/>
      </c>
      <c r="AP37" s="268" t="str">
        <f t="shared" si="12"/>
        <v/>
      </c>
      <c r="AQ37" s="268" t="str">
        <f t="shared" si="12"/>
        <v/>
      </c>
      <c r="AR37" s="269" t="str">
        <f t="shared" si="12"/>
        <v/>
      </c>
      <c r="AS37" s="261" t="str">
        <f t="shared" si="11"/>
        <v/>
      </c>
      <c r="AU37" s="154">
        <f t="shared" si="6"/>
        <v>0</v>
      </c>
      <c r="AV37" s="154" t="str">
        <f t="shared" si="7"/>
        <v/>
      </c>
      <c r="AW37" s="154">
        <f t="shared" si="8"/>
        <v>0</v>
      </c>
      <c r="AX37" s="154" t="str">
        <f t="shared" si="9"/>
        <v/>
      </c>
      <c r="AY37" s="423" t="str">
        <f t="shared" si="10"/>
        <v/>
      </c>
    </row>
    <row r="38" spans="1:51" ht="16.5" x14ac:dyDescent="0.3">
      <c r="A38" s="6"/>
      <c r="B38" s="7"/>
      <c r="C38" s="155">
        <v>31</v>
      </c>
      <c r="D38" s="152"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12"/>
        <v/>
      </c>
      <c r="AJ38" s="268" t="str">
        <f t="shared" si="12"/>
        <v/>
      </c>
      <c r="AK38" s="268" t="str">
        <f t="shared" si="12"/>
        <v/>
      </c>
      <c r="AL38" s="268" t="str">
        <f t="shared" si="12"/>
        <v/>
      </c>
      <c r="AM38" s="268" t="str">
        <f t="shared" si="12"/>
        <v/>
      </c>
      <c r="AN38" s="268" t="str">
        <f t="shared" si="12"/>
        <v/>
      </c>
      <c r="AO38" s="268" t="str">
        <f t="shared" si="12"/>
        <v/>
      </c>
      <c r="AP38" s="268" t="str">
        <f t="shared" si="12"/>
        <v/>
      </c>
      <c r="AQ38" s="268" t="str">
        <f t="shared" si="12"/>
        <v/>
      </c>
      <c r="AR38" s="269" t="str">
        <f t="shared" si="12"/>
        <v/>
      </c>
      <c r="AS38" s="261" t="str">
        <f t="shared" si="11"/>
        <v/>
      </c>
      <c r="AU38" s="154">
        <f t="shared" si="6"/>
        <v>0</v>
      </c>
      <c r="AV38" s="154" t="str">
        <f t="shared" si="7"/>
        <v/>
      </c>
      <c r="AW38" s="154">
        <f t="shared" si="8"/>
        <v>0</v>
      </c>
      <c r="AX38" s="154" t="str">
        <f t="shared" si="9"/>
        <v/>
      </c>
      <c r="AY38" s="423" t="str">
        <f t="shared" si="10"/>
        <v/>
      </c>
    </row>
    <row r="39" spans="1:51" ht="16.5" x14ac:dyDescent="0.3">
      <c r="A39" s="6"/>
      <c r="B39" s="7"/>
      <c r="C39" s="155">
        <v>32</v>
      </c>
      <c r="D39" s="152"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12"/>
        <v/>
      </c>
      <c r="AJ39" s="268" t="str">
        <f t="shared" si="12"/>
        <v/>
      </c>
      <c r="AK39" s="268" t="str">
        <f t="shared" si="12"/>
        <v/>
      </c>
      <c r="AL39" s="268" t="str">
        <f t="shared" si="12"/>
        <v/>
      </c>
      <c r="AM39" s="268" t="str">
        <f t="shared" si="12"/>
        <v/>
      </c>
      <c r="AN39" s="268" t="str">
        <f t="shared" si="12"/>
        <v/>
      </c>
      <c r="AO39" s="268" t="str">
        <f t="shared" si="12"/>
        <v/>
      </c>
      <c r="AP39" s="268" t="str">
        <f t="shared" si="12"/>
        <v/>
      </c>
      <c r="AQ39" s="268" t="str">
        <f t="shared" si="12"/>
        <v/>
      </c>
      <c r="AR39" s="269" t="str">
        <f t="shared" si="12"/>
        <v/>
      </c>
      <c r="AS39" s="261" t="str">
        <f t="shared" si="11"/>
        <v/>
      </c>
      <c r="AT39" s="7"/>
      <c r="AU39" s="154">
        <f t="shared" si="6"/>
        <v>0</v>
      </c>
      <c r="AV39" s="154" t="str">
        <f t="shared" si="7"/>
        <v/>
      </c>
      <c r="AW39" s="154">
        <f t="shared" si="8"/>
        <v>0</v>
      </c>
      <c r="AX39" s="154" t="str">
        <f t="shared" si="9"/>
        <v/>
      </c>
      <c r="AY39" s="423" t="str">
        <f t="shared" si="10"/>
        <v/>
      </c>
    </row>
    <row r="40" spans="1:51" ht="16.5" x14ac:dyDescent="0.3">
      <c r="A40" s="6"/>
      <c r="B40" s="7"/>
      <c r="C40" s="155">
        <v>33</v>
      </c>
      <c r="D40" s="152"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12"/>
        <v/>
      </c>
      <c r="AJ40" s="268" t="str">
        <f t="shared" si="12"/>
        <v/>
      </c>
      <c r="AK40" s="268" t="str">
        <f t="shared" si="12"/>
        <v/>
      </c>
      <c r="AL40" s="268" t="str">
        <f t="shared" si="12"/>
        <v/>
      </c>
      <c r="AM40" s="268" t="str">
        <f t="shared" si="12"/>
        <v/>
      </c>
      <c r="AN40" s="268" t="str">
        <f t="shared" si="12"/>
        <v/>
      </c>
      <c r="AO40" s="268" t="str">
        <f t="shared" si="12"/>
        <v/>
      </c>
      <c r="AP40" s="268" t="str">
        <f t="shared" si="12"/>
        <v/>
      </c>
      <c r="AQ40" s="268" t="str">
        <f t="shared" si="12"/>
        <v/>
      </c>
      <c r="AR40" s="269" t="str">
        <f t="shared" si="12"/>
        <v/>
      </c>
      <c r="AS40" s="261" t="str">
        <f t="shared" si="11"/>
        <v/>
      </c>
      <c r="AT40" s="7"/>
      <c r="AU40" s="154">
        <f t="shared" si="6"/>
        <v>0</v>
      </c>
      <c r="AV40" s="154" t="str">
        <f t="shared" si="7"/>
        <v/>
      </c>
      <c r="AW40" s="154">
        <f t="shared" si="8"/>
        <v>0</v>
      </c>
      <c r="AX40" s="154" t="str">
        <f t="shared" si="9"/>
        <v/>
      </c>
      <c r="AY40" s="423" t="str">
        <f t="shared" si="10"/>
        <v/>
      </c>
    </row>
    <row r="41" spans="1:51" ht="16.5" x14ac:dyDescent="0.3">
      <c r="A41" s="6"/>
      <c r="B41" s="7"/>
      <c r="C41" s="155">
        <v>34</v>
      </c>
      <c r="D41" s="152"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12"/>
        <v/>
      </c>
      <c r="AJ41" s="268" t="str">
        <f t="shared" si="12"/>
        <v/>
      </c>
      <c r="AK41" s="268" t="str">
        <f t="shared" si="12"/>
        <v/>
      </c>
      <c r="AL41" s="268" t="str">
        <f t="shared" si="12"/>
        <v/>
      </c>
      <c r="AM41" s="268" t="str">
        <f t="shared" si="12"/>
        <v/>
      </c>
      <c r="AN41" s="268" t="str">
        <f t="shared" si="12"/>
        <v/>
      </c>
      <c r="AO41" s="268" t="str">
        <f t="shared" si="12"/>
        <v/>
      </c>
      <c r="AP41" s="268" t="str">
        <f t="shared" si="12"/>
        <v/>
      </c>
      <c r="AQ41" s="268" t="str">
        <f t="shared" si="12"/>
        <v/>
      </c>
      <c r="AR41" s="269" t="str">
        <f t="shared" si="12"/>
        <v/>
      </c>
      <c r="AS41" s="261" t="str">
        <f t="shared" si="11"/>
        <v/>
      </c>
      <c r="AT41" s="7"/>
      <c r="AU41" s="154">
        <f t="shared" si="6"/>
        <v>0</v>
      </c>
      <c r="AV41" s="154" t="str">
        <f t="shared" si="7"/>
        <v/>
      </c>
      <c r="AW41" s="154">
        <f t="shared" si="8"/>
        <v>0</v>
      </c>
      <c r="AX41" s="154" t="str">
        <f t="shared" si="9"/>
        <v/>
      </c>
      <c r="AY41" s="423" t="str">
        <f t="shared" si="10"/>
        <v/>
      </c>
    </row>
    <row r="42" spans="1:51" ht="16.5" x14ac:dyDescent="0.3">
      <c r="A42" s="6"/>
      <c r="B42" s="7"/>
      <c r="C42" s="155">
        <v>35</v>
      </c>
      <c r="D42" s="152"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12"/>
        <v/>
      </c>
      <c r="AJ42" s="268" t="str">
        <f t="shared" si="12"/>
        <v/>
      </c>
      <c r="AK42" s="268" t="str">
        <f t="shared" si="12"/>
        <v/>
      </c>
      <c r="AL42" s="268" t="str">
        <f t="shared" si="12"/>
        <v/>
      </c>
      <c r="AM42" s="268" t="str">
        <f t="shared" si="12"/>
        <v/>
      </c>
      <c r="AN42" s="268" t="str">
        <f t="shared" si="12"/>
        <v/>
      </c>
      <c r="AO42" s="268" t="str">
        <f t="shared" si="12"/>
        <v/>
      </c>
      <c r="AP42" s="268" t="str">
        <f t="shared" si="12"/>
        <v/>
      </c>
      <c r="AQ42" s="268" t="str">
        <f t="shared" si="12"/>
        <v/>
      </c>
      <c r="AR42" s="269" t="str">
        <f t="shared" si="12"/>
        <v/>
      </c>
      <c r="AS42" s="261" t="str">
        <f t="shared" si="11"/>
        <v/>
      </c>
      <c r="AT42" s="7"/>
      <c r="AU42" s="154">
        <f t="shared" si="6"/>
        <v>0</v>
      </c>
      <c r="AV42" s="154" t="str">
        <f t="shared" si="7"/>
        <v/>
      </c>
      <c r="AW42" s="154">
        <f t="shared" si="8"/>
        <v>0</v>
      </c>
      <c r="AX42" s="154" t="str">
        <f t="shared" si="9"/>
        <v/>
      </c>
      <c r="AY42" s="423" t="str">
        <f t="shared" si="10"/>
        <v/>
      </c>
    </row>
    <row r="43" spans="1:51" ht="16.5" x14ac:dyDescent="0.3">
      <c r="A43" s="6"/>
      <c r="B43" s="7"/>
      <c r="C43" s="155">
        <v>36</v>
      </c>
      <c r="D43" s="152"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12"/>
        <v/>
      </c>
      <c r="AJ43" s="268" t="str">
        <f t="shared" si="12"/>
        <v/>
      </c>
      <c r="AK43" s="268" t="str">
        <f t="shared" si="12"/>
        <v/>
      </c>
      <c r="AL43" s="268" t="str">
        <f t="shared" si="12"/>
        <v/>
      </c>
      <c r="AM43" s="268" t="str">
        <f t="shared" si="12"/>
        <v/>
      </c>
      <c r="AN43" s="268" t="str">
        <f t="shared" si="12"/>
        <v/>
      </c>
      <c r="AO43" s="268" t="str">
        <f t="shared" si="12"/>
        <v/>
      </c>
      <c r="AP43" s="268" t="str">
        <f t="shared" si="12"/>
        <v/>
      </c>
      <c r="AQ43" s="268" t="str">
        <f t="shared" si="12"/>
        <v/>
      </c>
      <c r="AR43" s="269" t="str">
        <f t="shared" si="12"/>
        <v/>
      </c>
      <c r="AS43" s="261" t="str">
        <f t="shared" si="11"/>
        <v/>
      </c>
      <c r="AT43" s="7"/>
      <c r="AU43" s="154">
        <f t="shared" si="6"/>
        <v>0</v>
      </c>
      <c r="AV43" s="154" t="str">
        <f t="shared" si="7"/>
        <v/>
      </c>
      <c r="AW43" s="154">
        <f t="shared" si="8"/>
        <v>0</v>
      </c>
      <c r="AX43" s="154" t="str">
        <f t="shared" si="9"/>
        <v/>
      </c>
      <c r="AY43" s="423" t="str">
        <f t="shared" si="10"/>
        <v/>
      </c>
    </row>
    <row r="44" spans="1:51" ht="16.5" x14ac:dyDescent="0.3">
      <c r="A44" s="6"/>
      <c r="B44" s="7"/>
      <c r="C44" s="155">
        <v>37</v>
      </c>
      <c r="D44" s="152"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12"/>
        <v/>
      </c>
      <c r="AJ44" s="268" t="str">
        <f t="shared" si="12"/>
        <v/>
      </c>
      <c r="AK44" s="268" t="str">
        <f t="shared" si="12"/>
        <v/>
      </c>
      <c r="AL44" s="268" t="str">
        <f t="shared" si="12"/>
        <v/>
      </c>
      <c r="AM44" s="268" t="str">
        <f t="shared" si="12"/>
        <v/>
      </c>
      <c r="AN44" s="268" t="str">
        <f t="shared" si="12"/>
        <v/>
      </c>
      <c r="AO44" s="268" t="str">
        <f t="shared" si="12"/>
        <v/>
      </c>
      <c r="AP44" s="268" t="str">
        <f t="shared" si="12"/>
        <v/>
      </c>
      <c r="AQ44" s="268" t="str">
        <f t="shared" si="12"/>
        <v/>
      </c>
      <c r="AR44" s="269" t="str">
        <f t="shared" si="12"/>
        <v/>
      </c>
      <c r="AS44" s="261" t="str">
        <f t="shared" si="11"/>
        <v/>
      </c>
      <c r="AT44" s="7"/>
      <c r="AU44" s="154">
        <f t="shared" si="6"/>
        <v>0</v>
      </c>
      <c r="AV44" s="154" t="str">
        <f t="shared" si="7"/>
        <v/>
      </c>
      <c r="AW44" s="154">
        <f t="shared" si="8"/>
        <v>0</v>
      </c>
      <c r="AX44" s="154" t="str">
        <f t="shared" si="9"/>
        <v/>
      </c>
      <c r="AY44" s="423" t="str">
        <f t="shared" si="10"/>
        <v/>
      </c>
    </row>
    <row r="45" spans="1:51" ht="16.5" x14ac:dyDescent="0.3">
      <c r="A45" s="6"/>
      <c r="B45" s="7"/>
      <c r="C45" s="155">
        <v>38</v>
      </c>
      <c r="D45" s="152"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12"/>
        <v/>
      </c>
      <c r="AJ45" s="268" t="str">
        <f t="shared" si="12"/>
        <v/>
      </c>
      <c r="AK45" s="268" t="str">
        <f t="shared" si="12"/>
        <v/>
      </c>
      <c r="AL45" s="268" t="str">
        <f t="shared" si="12"/>
        <v/>
      </c>
      <c r="AM45" s="268" t="str">
        <f t="shared" si="12"/>
        <v/>
      </c>
      <c r="AN45" s="268" t="str">
        <f t="shared" si="12"/>
        <v/>
      </c>
      <c r="AO45" s="268" t="str">
        <f t="shared" si="12"/>
        <v/>
      </c>
      <c r="AP45" s="268" t="str">
        <f t="shared" si="12"/>
        <v/>
      </c>
      <c r="AQ45" s="268" t="str">
        <f t="shared" si="12"/>
        <v/>
      </c>
      <c r="AR45" s="269" t="str">
        <f t="shared" si="12"/>
        <v/>
      </c>
      <c r="AS45" s="261" t="str">
        <f t="shared" si="11"/>
        <v/>
      </c>
      <c r="AT45" s="7"/>
      <c r="AU45" s="154">
        <f t="shared" si="6"/>
        <v>0</v>
      </c>
      <c r="AV45" s="154" t="str">
        <f t="shared" si="7"/>
        <v/>
      </c>
      <c r="AW45" s="154">
        <f t="shared" si="8"/>
        <v>0</v>
      </c>
      <c r="AX45" s="154" t="str">
        <f t="shared" si="9"/>
        <v/>
      </c>
      <c r="AY45" s="423" t="str">
        <f t="shared" si="10"/>
        <v/>
      </c>
    </row>
    <row r="46" spans="1:51" ht="16.5" x14ac:dyDescent="0.3">
      <c r="A46" s="6"/>
      <c r="B46" s="7"/>
      <c r="C46" s="155">
        <v>39</v>
      </c>
      <c r="D46" s="152"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12"/>
        <v/>
      </c>
      <c r="AJ46" s="268" t="str">
        <f t="shared" si="12"/>
        <v/>
      </c>
      <c r="AK46" s="268" t="str">
        <f t="shared" si="12"/>
        <v/>
      </c>
      <c r="AL46" s="268" t="str">
        <f t="shared" si="12"/>
        <v/>
      </c>
      <c r="AM46" s="268" t="str">
        <f t="shared" si="12"/>
        <v/>
      </c>
      <c r="AN46" s="268" t="str">
        <f t="shared" si="12"/>
        <v/>
      </c>
      <c r="AO46" s="268" t="str">
        <f t="shared" si="12"/>
        <v/>
      </c>
      <c r="AP46" s="268" t="str">
        <f t="shared" si="12"/>
        <v/>
      </c>
      <c r="AQ46" s="268" t="str">
        <f t="shared" si="12"/>
        <v/>
      </c>
      <c r="AR46" s="269" t="str">
        <f t="shared" si="12"/>
        <v/>
      </c>
      <c r="AS46" s="261" t="str">
        <f t="shared" si="11"/>
        <v/>
      </c>
      <c r="AT46" s="7"/>
      <c r="AU46" s="154">
        <f t="shared" si="6"/>
        <v>0</v>
      </c>
      <c r="AV46" s="154" t="str">
        <f t="shared" si="7"/>
        <v/>
      </c>
      <c r="AW46" s="154">
        <f t="shared" si="8"/>
        <v>0</v>
      </c>
      <c r="AX46" s="154" t="str">
        <f t="shared" si="9"/>
        <v/>
      </c>
      <c r="AY46" s="423" t="str">
        <f t="shared" si="10"/>
        <v/>
      </c>
    </row>
    <row r="47" spans="1:51" ht="16.5" x14ac:dyDescent="0.3">
      <c r="A47" s="6"/>
      <c r="B47" s="7"/>
      <c r="C47" s="155">
        <v>40</v>
      </c>
      <c r="D47" s="152"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12"/>
        <v/>
      </c>
      <c r="AJ47" s="268" t="str">
        <f t="shared" si="12"/>
        <v/>
      </c>
      <c r="AK47" s="268" t="str">
        <f t="shared" si="12"/>
        <v/>
      </c>
      <c r="AL47" s="268" t="str">
        <f t="shared" si="12"/>
        <v/>
      </c>
      <c r="AM47" s="268" t="str">
        <f t="shared" si="12"/>
        <v/>
      </c>
      <c r="AN47" s="268" t="str">
        <f t="shared" si="12"/>
        <v/>
      </c>
      <c r="AO47" s="268" t="str">
        <f t="shared" si="12"/>
        <v/>
      </c>
      <c r="AP47" s="268" t="str">
        <f t="shared" si="12"/>
        <v/>
      </c>
      <c r="AQ47" s="268" t="str">
        <f t="shared" si="12"/>
        <v/>
      </c>
      <c r="AR47" s="269" t="str">
        <f t="shared" si="12"/>
        <v/>
      </c>
      <c r="AS47" s="261" t="str">
        <f t="shared" si="11"/>
        <v/>
      </c>
      <c r="AT47" s="7"/>
      <c r="AU47" s="154">
        <f t="shared" si="6"/>
        <v>0</v>
      </c>
      <c r="AV47" s="154" t="str">
        <f t="shared" si="7"/>
        <v/>
      </c>
      <c r="AW47" s="154">
        <f t="shared" si="8"/>
        <v>0</v>
      </c>
      <c r="AX47" s="154" t="str">
        <f t="shared" si="9"/>
        <v/>
      </c>
      <c r="AY47" s="423" t="str">
        <f t="shared" si="10"/>
        <v/>
      </c>
    </row>
    <row r="48" spans="1:51" ht="16.5" x14ac:dyDescent="0.3">
      <c r="A48" s="6"/>
      <c r="B48" s="7"/>
      <c r="C48" s="155">
        <v>41</v>
      </c>
      <c r="D48" s="152"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3">IFERROR(AVERAGE(E48,O48,Y48),"")</f>
        <v/>
      </c>
      <c r="AJ48" s="268" t="str">
        <f t="shared" si="13"/>
        <v/>
      </c>
      <c r="AK48" s="268" t="str">
        <f t="shared" si="13"/>
        <v/>
      </c>
      <c r="AL48" s="268" t="str">
        <f t="shared" si="13"/>
        <v/>
      </c>
      <c r="AM48" s="268" t="str">
        <f t="shared" si="13"/>
        <v/>
      </c>
      <c r="AN48" s="268" t="str">
        <f t="shared" si="13"/>
        <v/>
      </c>
      <c r="AO48" s="268" t="str">
        <f t="shared" si="13"/>
        <v/>
      </c>
      <c r="AP48" s="268" t="str">
        <f t="shared" si="13"/>
        <v/>
      </c>
      <c r="AQ48" s="268" t="str">
        <f t="shared" si="13"/>
        <v/>
      </c>
      <c r="AR48" s="269" t="str">
        <f t="shared" si="13"/>
        <v/>
      </c>
      <c r="AS48" s="261" t="str">
        <f t="shared" si="11"/>
        <v/>
      </c>
      <c r="AT48" s="7"/>
      <c r="AU48" s="154">
        <f t="shared" si="6"/>
        <v>0</v>
      </c>
      <c r="AV48" s="154" t="str">
        <f t="shared" si="7"/>
        <v/>
      </c>
      <c r="AW48" s="154">
        <f t="shared" si="8"/>
        <v>0</v>
      </c>
      <c r="AX48" s="154" t="str">
        <f t="shared" si="9"/>
        <v/>
      </c>
      <c r="AY48" s="423" t="str">
        <f t="shared" si="10"/>
        <v/>
      </c>
    </row>
    <row r="49" spans="1:51" ht="16.5" x14ac:dyDescent="0.3">
      <c r="A49" s="6"/>
      <c r="B49" s="7"/>
      <c r="C49" s="155">
        <v>42</v>
      </c>
      <c r="D49" s="152"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3"/>
        <v/>
      </c>
      <c r="AJ49" s="268" t="str">
        <f t="shared" si="13"/>
        <v/>
      </c>
      <c r="AK49" s="268" t="str">
        <f t="shared" si="13"/>
        <v/>
      </c>
      <c r="AL49" s="268" t="str">
        <f t="shared" si="13"/>
        <v/>
      </c>
      <c r="AM49" s="268" t="str">
        <f t="shared" si="13"/>
        <v/>
      </c>
      <c r="AN49" s="268" t="str">
        <f t="shared" si="13"/>
        <v/>
      </c>
      <c r="AO49" s="268" t="str">
        <f t="shared" si="13"/>
        <v/>
      </c>
      <c r="AP49" s="268" t="str">
        <f t="shared" si="13"/>
        <v/>
      </c>
      <c r="AQ49" s="268" t="str">
        <f t="shared" si="13"/>
        <v/>
      </c>
      <c r="AR49" s="269" t="str">
        <f t="shared" si="13"/>
        <v/>
      </c>
      <c r="AS49" s="261" t="str">
        <f t="shared" si="11"/>
        <v/>
      </c>
      <c r="AT49" s="7"/>
      <c r="AU49" s="154">
        <f t="shared" si="6"/>
        <v>0</v>
      </c>
      <c r="AV49" s="154" t="str">
        <f t="shared" si="7"/>
        <v/>
      </c>
      <c r="AW49" s="154">
        <f t="shared" si="8"/>
        <v>0</v>
      </c>
      <c r="AX49" s="154" t="str">
        <f t="shared" si="9"/>
        <v/>
      </c>
      <c r="AY49" s="423" t="str">
        <f t="shared" si="10"/>
        <v/>
      </c>
    </row>
    <row r="50" spans="1:51" ht="16.5" x14ac:dyDescent="0.3">
      <c r="A50" s="6"/>
      <c r="B50" s="7"/>
      <c r="C50" s="155">
        <v>43</v>
      </c>
      <c r="D50" s="152"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3"/>
        <v/>
      </c>
      <c r="AJ50" s="268" t="str">
        <f t="shared" si="13"/>
        <v/>
      </c>
      <c r="AK50" s="268" t="str">
        <f t="shared" si="13"/>
        <v/>
      </c>
      <c r="AL50" s="268" t="str">
        <f t="shared" si="13"/>
        <v/>
      </c>
      <c r="AM50" s="268" t="str">
        <f t="shared" si="13"/>
        <v/>
      </c>
      <c r="AN50" s="268" t="str">
        <f t="shared" si="13"/>
        <v/>
      </c>
      <c r="AO50" s="268" t="str">
        <f t="shared" si="13"/>
        <v/>
      </c>
      <c r="AP50" s="268" t="str">
        <f t="shared" si="13"/>
        <v/>
      </c>
      <c r="AQ50" s="268" t="str">
        <f t="shared" si="13"/>
        <v/>
      </c>
      <c r="AR50" s="269" t="str">
        <f t="shared" si="13"/>
        <v/>
      </c>
      <c r="AS50" s="261" t="str">
        <f t="shared" si="11"/>
        <v/>
      </c>
      <c r="AT50" s="7"/>
      <c r="AU50" s="154">
        <f t="shared" si="6"/>
        <v>0</v>
      </c>
      <c r="AV50" s="154" t="str">
        <f t="shared" si="7"/>
        <v/>
      </c>
      <c r="AW50" s="154">
        <f t="shared" si="8"/>
        <v>0</v>
      </c>
      <c r="AX50" s="154" t="str">
        <f t="shared" si="9"/>
        <v/>
      </c>
      <c r="AY50" s="423" t="str">
        <f t="shared" si="10"/>
        <v/>
      </c>
    </row>
    <row r="51" spans="1:51" ht="16.5" x14ac:dyDescent="0.3">
      <c r="A51" s="6"/>
      <c r="B51" s="7"/>
      <c r="C51" s="155">
        <v>44</v>
      </c>
      <c r="D51" s="152"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3"/>
        <v/>
      </c>
      <c r="AJ51" s="268" t="str">
        <f t="shared" si="13"/>
        <v/>
      </c>
      <c r="AK51" s="268" t="str">
        <f t="shared" si="13"/>
        <v/>
      </c>
      <c r="AL51" s="268" t="str">
        <f t="shared" si="13"/>
        <v/>
      </c>
      <c r="AM51" s="268" t="str">
        <f t="shared" si="13"/>
        <v/>
      </c>
      <c r="AN51" s="268" t="str">
        <f t="shared" si="13"/>
        <v/>
      </c>
      <c r="AO51" s="268" t="str">
        <f t="shared" si="13"/>
        <v/>
      </c>
      <c r="AP51" s="268" t="str">
        <f t="shared" si="13"/>
        <v/>
      </c>
      <c r="AQ51" s="268" t="str">
        <f t="shared" si="13"/>
        <v/>
      </c>
      <c r="AR51" s="269" t="str">
        <f t="shared" si="13"/>
        <v/>
      </c>
      <c r="AS51" s="261" t="str">
        <f t="shared" si="11"/>
        <v/>
      </c>
      <c r="AT51" s="7"/>
      <c r="AU51" s="154">
        <f t="shared" si="6"/>
        <v>0</v>
      </c>
      <c r="AV51" s="154" t="str">
        <f t="shared" si="7"/>
        <v/>
      </c>
      <c r="AW51" s="154">
        <f t="shared" si="8"/>
        <v>0</v>
      </c>
      <c r="AX51" s="154" t="str">
        <f t="shared" si="9"/>
        <v/>
      </c>
      <c r="AY51" s="423" t="str">
        <f t="shared" si="10"/>
        <v/>
      </c>
    </row>
    <row r="52" spans="1:51" ht="16.5" x14ac:dyDescent="0.3">
      <c r="A52" s="6"/>
      <c r="B52" s="7"/>
      <c r="C52" s="155">
        <v>45</v>
      </c>
      <c r="D52" s="152"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3"/>
        <v/>
      </c>
      <c r="AJ52" s="268" t="str">
        <f t="shared" si="13"/>
        <v/>
      </c>
      <c r="AK52" s="268" t="str">
        <f t="shared" si="13"/>
        <v/>
      </c>
      <c r="AL52" s="268" t="str">
        <f t="shared" si="13"/>
        <v/>
      </c>
      <c r="AM52" s="268" t="str">
        <f t="shared" si="13"/>
        <v/>
      </c>
      <c r="AN52" s="268" t="str">
        <f t="shared" si="13"/>
        <v/>
      </c>
      <c r="AO52" s="268" t="str">
        <f t="shared" si="13"/>
        <v/>
      </c>
      <c r="AP52" s="268" t="str">
        <f t="shared" si="13"/>
        <v/>
      </c>
      <c r="AQ52" s="268" t="str">
        <f t="shared" si="13"/>
        <v/>
      </c>
      <c r="AR52" s="269" t="str">
        <f t="shared" si="13"/>
        <v/>
      </c>
      <c r="AS52" s="261" t="str">
        <f t="shared" si="11"/>
        <v/>
      </c>
      <c r="AT52" s="7"/>
      <c r="AU52" s="154">
        <f t="shared" si="6"/>
        <v>0</v>
      </c>
      <c r="AV52" s="154" t="str">
        <f t="shared" si="7"/>
        <v/>
      </c>
      <c r="AW52" s="154">
        <f t="shared" si="8"/>
        <v>0</v>
      </c>
      <c r="AX52" s="154" t="str">
        <f t="shared" si="9"/>
        <v/>
      </c>
      <c r="AY52" s="423" t="str">
        <f t="shared" si="10"/>
        <v/>
      </c>
    </row>
    <row r="53" spans="1:51" ht="16.5" x14ac:dyDescent="0.3">
      <c r="A53" s="6"/>
      <c r="B53" s="7"/>
      <c r="C53" s="155">
        <v>46</v>
      </c>
      <c r="D53" s="152"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3"/>
        <v/>
      </c>
      <c r="AJ53" s="268" t="str">
        <f t="shared" si="13"/>
        <v/>
      </c>
      <c r="AK53" s="268" t="str">
        <f t="shared" si="13"/>
        <v/>
      </c>
      <c r="AL53" s="268" t="str">
        <f t="shared" si="13"/>
        <v/>
      </c>
      <c r="AM53" s="268" t="str">
        <f t="shared" si="13"/>
        <v/>
      </c>
      <c r="AN53" s="268" t="str">
        <f t="shared" si="13"/>
        <v/>
      </c>
      <c r="AO53" s="268" t="str">
        <f t="shared" si="13"/>
        <v/>
      </c>
      <c r="AP53" s="268" t="str">
        <f t="shared" si="13"/>
        <v/>
      </c>
      <c r="AQ53" s="268" t="str">
        <f t="shared" si="13"/>
        <v/>
      </c>
      <c r="AR53" s="269" t="str">
        <f t="shared" si="13"/>
        <v/>
      </c>
      <c r="AS53" s="261" t="str">
        <f t="shared" si="11"/>
        <v/>
      </c>
      <c r="AT53" s="7"/>
      <c r="AU53" s="154">
        <f t="shared" si="6"/>
        <v>0</v>
      </c>
      <c r="AV53" s="154" t="str">
        <f t="shared" si="7"/>
        <v/>
      </c>
      <c r="AW53" s="154">
        <f t="shared" si="8"/>
        <v>0</v>
      </c>
      <c r="AX53" s="154" t="str">
        <f t="shared" si="9"/>
        <v/>
      </c>
      <c r="AY53" s="423" t="str">
        <f t="shared" si="10"/>
        <v/>
      </c>
    </row>
    <row r="54" spans="1:51" ht="16.5" x14ac:dyDescent="0.3">
      <c r="A54" s="6"/>
      <c r="B54" s="7"/>
      <c r="C54" s="155">
        <v>47</v>
      </c>
      <c r="D54" s="152"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3"/>
        <v/>
      </c>
      <c r="AJ54" s="268" t="str">
        <f t="shared" si="13"/>
        <v/>
      </c>
      <c r="AK54" s="268" t="str">
        <f t="shared" si="13"/>
        <v/>
      </c>
      <c r="AL54" s="268" t="str">
        <f t="shared" si="13"/>
        <v/>
      </c>
      <c r="AM54" s="268" t="str">
        <f t="shared" si="13"/>
        <v/>
      </c>
      <c r="AN54" s="268" t="str">
        <f t="shared" si="13"/>
        <v/>
      </c>
      <c r="AO54" s="268" t="str">
        <f t="shared" si="13"/>
        <v/>
      </c>
      <c r="AP54" s="268" t="str">
        <f t="shared" si="13"/>
        <v/>
      </c>
      <c r="AQ54" s="268" t="str">
        <f t="shared" si="13"/>
        <v/>
      </c>
      <c r="AR54" s="269" t="str">
        <f t="shared" si="13"/>
        <v/>
      </c>
      <c r="AS54" s="261" t="str">
        <f t="shared" si="11"/>
        <v/>
      </c>
      <c r="AT54" s="7"/>
      <c r="AU54" s="154">
        <f t="shared" si="6"/>
        <v>0</v>
      </c>
      <c r="AV54" s="154" t="str">
        <f t="shared" si="7"/>
        <v/>
      </c>
      <c r="AW54" s="154">
        <f t="shared" si="8"/>
        <v>0</v>
      </c>
      <c r="AX54" s="154" t="str">
        <f t="shared" si="9"/>
        <v/>
      </c>
      <c r="AY54" s="423" t="str">
        <f t="shared" si="10"/>
        <v/>
      </c>
    </row>
    <row r="55" spans="1:51" ht="16.5" x14ac:dyDescent="0.3">
      <c r="A55" s="6"/>
      <c r="B55" s="7"/>
      <c r="C55" s="155">
        <v>48</v>
      </c>
      <c r="D55" s="152"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3"/>
        <v/>
      </c>
      <c r="AJ55" s="268" t="str">
        <f t="shared" si="13"/>
        <v/>
      </c>
      <c r="AK55" s="268" t="str">
        <f t="shared" si="13"/>
        <v/>
      </c>
      <c r="AL55" s="268" t="str">
        <f t="shared" si="13"/>
        <v/>
      </c>
      <c r="AM55" s="268" t="str">
        <f t="shared" si="13"/>
        <v/>
      </c>
      <c r="AN55" s="268" t="str">
        <f t="shared" si="13"/>
        <v/>
      </c>
      <c r="AO55" s="268" t="str">
        <f t="shared" si="13"/>
        <v/>
      </c>
      <c r="AP55" s="268" t="str">
        <f t="shared" si="13"/>
        <v/>
      </c>
      <c r="AQ55" s="268" t="str">
        <f t="shared" si="13"/>
        <v/>
      </c>
      <c r="AR55" s="269" t="str">
        <f t="shared" si="13"/>
        <v/>
      </c>
      <c r="AS55" s="261" t="str">
        <f t="shared" si="11"/>
        <v/>
      </c>
      <c r="AT55" s="7"/>
      <c r="AU55" s="154">
        <f t="shared" si="6"/>
        <v>0</v>
      </c>
      <c r="AV55" s="154" t="str">
        <f t="shared" si="7"/>
        <v/>
      </c>
      <c r="AW55" s="154">
        <f t="shared" si="8"/>
        <v>0</v>
      </c>
      <c r="AX55" s="154" t="str">
        <f t="shared" si="9"/>
        <v/>
      </c>
      <c r="AY55" s="423" t="str">
        <f t="shared" si="10"/>
        <v/>
      </c>
    </row>
    <row r="56" spans="1:51" ht="16.5" x14ac:dyDescent="0.3">
      <c r="A56" s="6"/>
      <c r="B56" s="7"/>
      <c r="C56" s="155">
        <v>49</v>
      </c>
      <c r="D56" s="152"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3"/>
        <v/>
      </c>
      <c r="AJ56" s="268" t="str">
        <f t="shared" si="13"/>
        <v/>
      </c>
      <c r="AK56" s="268" t="str">
        <f t="shared" si="13"/>
        <v/>
      </c>
      <c r="AL56" s="268" t="str">
        <f t="shared" si="13"/>
        <v/>
      </c>
      <c r="AM56" s="268" t="str">
        <f t="shared" si="13"/>
        <v/>
      </c>
      <c r="AN56" s="268" t="str">
        <f t="shared" si="13"/>
        <v/>
      </c>
      <c r="AO56" s="268" t="str">
        <f t="shared" si="13"/>
        <v/>
      </c>
      <c r="AP56" s="268" t="str">
        <f t="shared" si="13"/>
        <v/>
      </c>
      <c r="AQ56" s="268" t="str">
        <f t="shared" si="13"/>
        <v/>
      </c>
      <c r="AR56" s="269" t="str">
        <f t="shared" si="13"/>
        <v/>
      </c>
      <c r="AS56" s="261" t="str">
        <f t="shared" si="11"/>
        <v/>
      </c>
      <c r="AT56" s="7"/>
      <c r="AU56" s="154">
        <f t="shared" si="6"/>
        <v>0</v>
      </c>
      <c r="AV56" s="154" t="str">
        <f t="shared" si="7"/>
        <v/>
      </c>
      <c r="AW56" s="154">
        <f t="shared" si="8"/>
        <v>0</v>
      </c>
      <c r="AX56" s="154" t="str">
        <f t="shared" si="9"/>
        <v/>
      </c>
      <c r="AY56" s="423" t="str">
        <f t="shared" si="10"/>
        <v/>
      </c>
    </row>
    <row r="57" spans="1:51" ht="17.25" thickBot="1" x14ac:dyDescent="0.35">
      <c r="A57" s="6"/>
      <c r="B57" s="7"/>
      <c r="C57" s="156">
        <v>50</v>
      </c>
      <c r="D57" s="152"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3"/>
        <v/>
      </c>
      <c r="AJ57" s="271" t="str">
        <f t="shared" si="13"/>
        <v/>
      </c>
      <c r="AK57" s="271" t="str">
        <f t="shared" si="13"/>
        <v/>
      </c>
      <c r="AL57" s="271" t="str">
        <f t="shared" si="13"/>
        <v/>
      </c>
      <c r="AM57" s="271" t="str">
        <f t="shared" si="13"/>
        <v/>
      </c>
      <c r="AN57" s="271" t="str">
        <f t="shared" si="13"/>
        <v/>
      </c>
      <c r="AO57" s="271" t="str">
        <f t="shared" si="13"/>
        <v/>
      </c>
      <c r="AP57" s="271" t="str">
        <f t="shared" si="13"/>
        <v/>
      </c>
      <c r="AQ57" s="271" t="str">
        <f t="shared" si="13"/>
        <v/>
      </c>
      <c r="AR57" s="272" t="str">
        <f t="shared" si="13"/>
        <v/>
      </c>
      <c r="AS57" s="261" t="str">
        <f t="shared" si="11"/>
        <v/>
      </c>
      <c r="AT57" s="7"/>
      <c r="AU57" s="154">
        <f t="shared" si="6"/>
        <v>0</v>
      </c>
      <c r="AV57" s="154" t="str">
        <f t="shared" si="7"/>
        <v/>
      </c>
      <c r="AW57" s="154">
        <f t="shared" si="8"/>
        <v>0</v>
      </c>
      <c r="AX57" s="154" t="str">
        <f t="shared" si="9"/>
        <v/>
      </c>
      <c r="AY57" s="423" t="str">
        <f t="shared" si="10"/>
        <v/>
      </c>
    </row>
    <row r="58" spans="1:51" ht="17.25" thickBot="1" x14ac:dyDescent="0.35">
      <c r="A58" s="6"/>
      <c r="B58" s="7"/>
      <c r="C58" s="472" t="s">
        <v>622</v>
      </c>
      <c r="D58" s="473"/>
      <c r="E58" s="157">
        <f>IFERROR(AVERAGE(E8:E57),0)</f>
        <v>72.727272727272734</v>
      </c>
      <c r="F58" s="157">
        <f>IFERROR(AVERAGE(F8:F57),0)</f>
        <v>67.818181818181813</v>
      </c>
      <c r="G58" s="157">
        <f>IFERROR(AVERAGE(G8:G57),0)</f>
        <v>74.272727272727266</v>
      </c>
      <c r="H58" s="157">
        <f t="shared" ref="H58:AS58" si="14">IFERROR(AVERAGE(H8:H57),0)</f>
        <v>0</v>
      </c>
      <c r="I58" s="157">
        <f t="shared" si="14"/>
        <v>0</v>
      </c>
      <c r="J58" s="157">
        <f t="shared" si="14"/>
        <v>0</v>
      </c>
      <c r="K58" s="157">
        <f t="shared" si="14"/>
        <v>0</v>
      </c>
      <c r="L58" s="157">
        <f t="shared" si="14"/>
        <v>0</v>
      </c>
      <c r="M58" s="157">
        <f t="shared" si="14"/>
        <v>0</v>
      </c>
      <c r="N58" s="158">
        <f t="shared" si="14"/>
        <v>0</v>
      </c>
      <c r="O58" s="159">
        <f>IFERROR(AVERAGE(O9:O57),0)</f>
        <v>69</v>
      </c>
      <c r="P58" s="157">
        <f t="shared" si="14"/>
        <v>74</v>
      </c>
      <c r="Q58" s="157">
        <f t="shared" si="14"/>
        <v>0</v>
      </c>
      <c r="R58" s="157">
        <f t="shared" si="14"/>
        <v>0</v>
      </c>
      <c r="S58" s="157">
        <f t="shared" si="14"/>
        <v>0</v>
      </c>
      <c r="T58" s="157">
        <f t="shared" si="14"/>
        <v>0</v>
      </c>
      <c r="U58" s="157">
        <f t="shared" si="14"/>
        <v>0</v>
      </c>
      <c r="V58" s="157">
        <f t="shared" si="14"/>
        <v>0</v>
      </c>
      <c r="W58" s="157">
        <f t="shared" si="14"/>
        <v>0</v>
      </c>
      <c r="X58" s="157">
        <f t="shared" si="14"/>
        <v>0</v>
      </c>
      <c r="Y58" s="160">
        <f t="shared" si="14"/>
        <v>78.454545454545453</v>
      </c>
      <c r="Z58" s="157">
        <f t="shared" si="14"/>
        <v>0</v>
      </c>
      <c r="AA58" s="157">
        <f t="shared" si="14"/>
        <v>0</v>
      </c>
      <c r="AB58" s="157">
        <f t="shared" si="14"/>
        <v>0</v>
      </c>
      <c r="AC58" s="157">
        <f t="shared" si="14"/>
        <v>0</v>
      </c>
      <c r="AD58" s="157">
        <f t="shared" si="14"/>
        <v>0</v>
      </c>
      <c r="AE58" s="157">
        <f t="shared" si="14"/>
        <v>0</v>
      </c>
      <c r="AF58" s="157">
        <f t="shared" si="14"/>
        <v>0</v>
      </c>
      <c r="AG58" s="157">
        <f t="shared" si="14"/>
        <v>0</v>
      </c>
      <c r="AH58" s="157">
        <f t="shared" si="14"/>
        <v>0</v>
      </c>
      <c r="AI58" s="157">
        <f t="shared" si="14"/>
        <v>72.893939393939391</v>
      </c>
      <c r="AJ58" s="157">
        <f t="shared" si="14"/>
        <v>66.909090909090907</v>
      </c>
      <c r="AK58" s="157">
        <f t="shared" si="14"/>
        <v>74.272727272727266</v>
      </c>
      <c r="AL58" s="157">
        <f t="shared" si="14"/>
        <v>0</v>
      </c>
      <c r="AM58" s="157">
        <f t="shared" si="14"/>
        <v>0</v>
      </c>
      <c r="AN58" s="157">
        <f t="shared" si="14"/>
        <v>0</v>
      </c>
      <c r="AO58" s="157">
        <f t="shared" si="14"/>
        <v>0</v>
      </c>
      <c r="AP58" s="157">
        <f t="shared" si="14"/>
        <v>0</v>
      </c>
      <c r="AQ58" s="157">
        <f t="shared" si="14"/>
        <v>0</v>
      </c>
      <c r="AR58" s="157">
        <f t="shared" si="14"/>
        <v>0</v>
      </c>
      <c r="AS58" s="157">
        <f t="shared" si="14"/>
        <v>72.545454545454547</v>
      </c>
      <c r="AT58" s="7"/>
      <c r="AY58" s="423" t="str">
        <f t="shared" si="10"/>
        <v>1</v>
      </c>
    </row>
    <row r="59" spans="1:51"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1" hidden="1" x14ac:dyDescent="0.25">
      <c r="A60" s="6"/>
      <c r="B60" s="7"/>
      <c r="C60" s="7"/>
      <c r="D60" s="161">
        <f>HOME!E20</f>
        <v>9</v>
      </c>
      <c r="E60" s="7" t="str">
        <f>E7</f>
        <v>menirukan secara lisan dan tulis teks deskriptif tentang anggota tubuh, pancaindra, wujud dan sifat benda, serta peristiwa alam.</v>
      </c>
      <c r="F60" s="7" t="str">
        <f t="shared" ref="F60:N60" si="15">F7</f>
        <v>mendengarkan, memahami, dan mengidentifikai teks perintah dan permintaan tentang kegiatan diri sendiri secara lisan dan tulis.</v>
      </c>
      <c r="G60" s="7" t="str">
        <f t="shared" si="15"/>
        <v>melakukan perintah dan permintaan sederhana tentang kegiatan diri sendiri secara lisan dan tulis.</v>
      </c>
      <c r="H60" s="7">
        <f t="shared" si="15"/>
        <v>0</v>
      </c>
      <c r="I60" s="7">
        <f t="shared" si="15"/>
        <v>0</v>
      </c>
      <c r="J60" s="7">
        <f t="shared" si="15"/>
        <v>0</v>
      </c>
      <c r="K60" s="7">
        <f t="shared" si="15"/>
        <v>0</v>
      </c>
      <c r="L60" s="7">
        <f t="shared" si="15"/>
        <v>0</v>
      </c>
      <c r="M60" s="7">
        <f t="shared" si="15"/>
        <v>0</v>
      </c>
      <c r="N60" s="7">
        <f t="shared" si="15"/>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1" x14ac:dyDescent="0.25">
      <c r="A61" s="6"/>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1" ht="15" customHeight="1" x14ac:dyDescent="0.25">
      <c r="AI62" s="4">
        <v>33</v>
      </c>
      <c r="AJ62" s="4">
        <v>34</v>
      </c>
      <c r="AK62" s="4">
        <v>35</v>
      </c>
      <c r="AL62" s="4">
        <v>36</v>
      </c>
      <c r="AM62" s="4">
        <v>37</v>
      </c>
      <c r="AN62" s="4">
        <v>38</v>
      </c>
      <c r="AO62" s="4">
        <v>39</v>
      </c>
      <c r="AP62" s="4">
        <v>40</v>
      </c>
      <c r="AQ62" s="4">
        <v>41</v>
      </c>
      <c r="AR62" s="4">
        <v>42</v>
      </c>
    </row>
  </sheetData>
  <sheetProtection algorithmName="SHA-512" hashValue="3sC57F6LMKwULJo4RMzu39avV5Gu/rmOG6CgGWAbjFSTz4RUOk8bO1O8pRp7ynDBfyIyXsIkEGuRLMzvy98rWg==" saltValue="Gi62yaELf7ptUgOQozP78A==" spinCount="100000" sheet="1" formatColumns="0"/>
  <mergeCells count="9">
    <mergeCell ref="C58:D58"/>
    <mergeCell ref="C4:C7"/>
    <mergeCell ref="D4:D7"/>
    <mergeCell ref="E4:AH4"/>
    <mergeCell ref="AS4:AS7"/>
    <mergeCell ref="E5:N5"/>
    <mergeCell ref="O5:X5"/>
    <mergeCell ref="Y5:AH5"/>
    <mergeCell ref="AI5:AR5"/>
  </mergeCells>
  <conditionalFormatting sqref="E20:AH57 E8:N19 P8:AH19 O9:O19">
    <cfRule type="expression" dxfId="5" priority="1">
      <formula>E$7=0</formula>
    </cfRule>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BS62"/>
  <sheetViews>
    <sheetView showRowColHeaders="0" zoomScale="80" zoomScaleNormal="80" workbookViewId="0">
      <pane xSplit="4" ySplit="7" topLeftCell="E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customWidth="1"/>
    <col min="2" max="2" width="1.85546875" customWidth="1"/>
    <col min="3" max="3" width="5.5703125" customWidth="1"/>
    <col min="4" max="4" width="23.28515625" customWidth="1"/>
    <col min="5" max="14" width="5.140625" customWidth="1"/>
    <col min="15" max="34" width="5.28515625" customWidth="1"/>
    <col min="35" max="44" width="5.28515625" style="4" hidden="1" customWidth="1"/>
    <col min="45" max="45" width="9.140625" customWidth="1"/>
    <col min="46" max="47" width="9.140625" hidden="1" customWidth="1"/>
    <col min="48" max="48" width="12.85546875" hidden="1" customWidth="1"/>
    <col min="49" max="51" width="9.140625" hidden="1" customWidth="1"/>
    <col min="52" max="57" width="0" hidden="1" customWidth="1"/>
    <col min="58" max="58" width="12.85546875" hidden="1" customWidth="1"/>
    <col min="59" max="67" width="0" hidden="1" customWidth="1"/>
    <col min="68" max="68" width="12.85546875" hidden="1" customWidth="1"/>
    <col min="69" max="71" width="0" hidden="1" customWidth="1"/>
    <col min="72" max="16384" width="9.140625" hidden="1"/>
  </cols>
  <sheetData>
    <row r="1" spans="1:50" ht="28.5" x14ac:dyDescent="0.25">
      <c r="A1" s="1" t="str">
        <f>"       "&amp; MAPEL!D20</f>
        <v xml:space="preserve">       Mulok 2</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0"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0" ht="15.75" thickBot="1" x14ac:dyDescent="0.3">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0" ht="3" customHeight="1" thickBot="1" x14ac:dyDescent="0.35">
      <c r="A4" s="6"/>
      <c r="B4" s="7"/>
      <c r="C4" s="510" t="s">
        <v>580</v>
      </c>
      <c r="D4" s="513" t="s">
        <v>608</v>
      </c>
      <c r="E4" s="516" t="str">
        <f>A1</f>
        <v xml:space="preserve">       Mulok 2</v>
      </c>
      <c r="F4" s="517"/>
      <c r="G4" s="517"/>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257"/>
      <c r="AJ4" s="257"/>
      <c r="AK4" s="257"/>
      <c r="AL4" s="257"/>
      <c r="AM4" s="257"/>
      <c r="AN4" s="257"/>
      <c r="AO4" s="257"/>
      <c r="AP4" s="257"/>
      <c r="AQ4" s="257"/>
      <c r="AR4" s="257"/>
      <c r="AS4" s="518" t="s">
        <v>610</v>
      </c>
      <c r="AT4" s="7"/>
    </row>
    <row r="5" spans="1:50" ht="15.75" x14ac:dyDescent="0.25">
      <c r="A5" s="6"/>
      <c r="B5" s="7"/>
      <c r="C5" s="511"/>
      <c r="D5" s="514"/>
      <c r="E5" s="521" t="s">
        <v>611</v>
      </c>
      <c r="F5" s="522"/>
      <c r="G5" s="522"/>
      <c r="H5" s="522"/>
      <c r="I5" s="522"/>
      <c r="J5" s="522"/>
      <c r="K5" s="522"/>
      <c r="L5" s="522"/>
      <c r="M5" s="522"/>
      <c r="N5" s="523"/>
      <c r="O5" s="524" t="s">
        <v>623</v>
      </c>
      <c r="P5" s="525"/>
      <c r="Q5" s="525"/>
      <c r="R5" s="525"/>
      <c r="S5" s="525"/>
      <c r="T5" s="525"/>
      <c r="U5" s="525"/>
      <c r="V5" s="525"/>
      <c r="W5" s="525"/>
      <c r="X5" s="525"/>
      <c r="Y5" s="526" t="s">
        <v>624</v>
      </c>
      <c r="Z5" s="527"/>
      <c r="AA5" s="527"/>
      <c r="AB5" s="527"/>
      <c r="AC5" s="527"/>
      <c r="AD5" s="527"/>
      <c r="AE5" s="527"/>
      <c r="AF5" s="527"/>
      <c r="AG5" s="527"/>
      <c r="AH5" s="527"/>
      <c r="AI5" s="494" t="s">
        <v>958</v>
      </c>
      <c r="AJ5" s="495"/>
      <c r="AK5" s="495"/>
      <c r="AL5" s="495"/>
      <c r="AM5" s="495"/>
      <c r="AN5" s="495"/>
      <c r="AO5" s="495"/>
      <c r="AP5" s="495"/>
      <c r="AQ5" s="495"/>
      <c r="AR5" s="496"/>
      <c r="AS5" s="519"/>
      <c r="AT5" s="7"/>
    </row>
    <row r="6" spans="1:50" ht="24" customHeight="1" x14ac:dyDescent="0.25">
      <c r="A6" s="6"/>
      <c r="B6" s="7"/>
      <c r="C6" s="511"/>
      <c r="D6" s="514"/>
      <c r="E6" s="58" t="s">
        <v>612</v>
      </c>
      <c r="F6" s="59" t="s">
        <v>613</v>
      </c>
      <c r="G6" s="59" t="s">
        <v>614</v>
      </c>
      <c r="H6" s="59" t="s">
        <v>615</v>
      </c>
      <c r="I6" s="59" t="s">
        <v>616</v>
      </c>
      <c r="J6" s="59" t="s">
        <v>617</v>
      </c>
      <c r="K6" s="59" t="s">
        <v>618</v>
      </c>
      <c r="L6" s="59" t="s">
        <v>619</v>
      </c>
      <c r="M6" s="59" t="s">
        <v>620</v>
      </c>
      <c r="N6" s="8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519"/>
      <c r="AT6" s="7"/>
    </row>
    <row r="7" spans="1:50" ht="28.5" customHeight="1" thickBot="1" x14ac:dyDescent="0.35">
      <c r="A7" s="6"/>
      <c r="B7" s="7"/>
      <c r="C7" s="512"/>
      <c r="D7" s="515"/>
      <c r="E7" s="86">
        <f>ATP!E190</f>
        <v>0</v>
      </c>
      <c r="F7" s="87">
        <f>ATP!$E$191</f>
        <v>0</v>
      </c>
      <c r="G7" s="87">
        <f>ATP!$E$192</f>
        <v>0</v>
      </c>
      <c r="H7" s="87">
        <f>ATP!$E$193</f>
        <v>0</v>
      </c>
      <c r="I7" s="87">
        <f>ATP!$E$194</f>
        <v>0</v>
      </c>
      <c r="J7" s="87">
        <f>ATP!$E$195</f>
        <v>0</v>
      </c>
      <c r="K7" s="87">
        <f>ATP!$E$196</f>
        <v>0</v>
      </c>
      <c r="L7" s="87">
        <f>ATP!$E$197</f>
        <v>0</v>
      </c>
      <c r="M7" s="87">
        <f>ATP!$E$198</f>
        <v>0</v>
      </c>
      <c r="N7" s="87">
        <f>ATP!$E$199</f>
        <v>0</v>
      </c>
      <c r="O7" s="208">
        <f>E7</f>
        <v>0</v>
      </c>
      <c r="P7" s="209">
        <f t="shared" si="0"/>
        <v>0</v>
      </c>
      <c r="Q7" s="209">
        <f t="shared" si="0"/>
        <v>0</v>
      </c>
      <c r="R7" s="209">
        <f t="shared" si="0"/>
        <v>0</v>
      </c>
      <c r="S7" s="209">
        <f t="shared" si="0"/>
        <v>0</v>
      </c>
      <c r="T7" s="209">
        <f t="shared" si="0"/>
        <v>0</v>
      </c>
      <c r="U7" s="209">
        <f t="shared" si="0"/>
        <v>0</v>
      </c>
      <c r="V7" s="209">
        <f t="shared" si="0"/>
        <v>0</v>
      </c>
      <c r="W7" s="209">
        <f t="shared" si="0"/>
        <v>0</v>
      </c>
      <c r="X7" s="210">
        <f t="shared" si="0"/>
        <v>0</v>
      </c>
      <c r="Y7" s="213">
        <f>E7</f>
        <v>0</v>
      </c>
      <c r="Z7" s="214">
        <f t="shared" si="1"/>
        <v>0</v>
      </c>
      <c r="AA7" s="214">
        <f t="shared" si="1"/>
        <v>0</v>
      </c>
      <c r="AB7" s="214">
        <f t="shared" si="1"/>
        <v>0</v>
      </c>
      <c r="AC7" s="214">
        <f t="shared" si="1"/>
        <v>0</v>
      </c>
      <c r="AD7" s="214">
        <f t="shared" si="1"/>
        <v>0</v>
      </c>
      <c r="AE7" s="214">
        <f t="shared" si="1"/>
        <v>0</v>
      </c>
      <c r="AF7" s="214">
        <f t="shared" si="1"/>
        <v>0</v>
      </c>
      <c r="AG7" s="214">
        <f t="shared" si="1"/>
        <v>0</v>
      </c>
      <c r="AH7" s="215">
        <f t="shared" si="1"/>
        <v>0</v>
      </c>
      <c r="AI7" s="262">
        <f>E7</f>
        <v>0</v>
      </c>
      <c r="AJ7" s="263">
        <f>F7</f>
        <v>0</v>
      </c>
      <c r="AK7" s="263">
        <f t="shared" ref="AK7:AR7" si="3">G7</f>
        <v>0</v>
      </c>
      <c r="AL7" s="263">
        <f t="shared" si="3"/>
        <v>0</v>
      </c>
      <c r="AM7" s="263">
        <f t="shared" si="3"/>
        <v>0</v>
      </c>
      <c r="AN7" s="263">
        <f t="shared" si="3"/>
        <v>0</v>
      </c>
      <c r="AO7" s="263">
        <f t="shared" si="3"/>
        <v>0</v>
      </c>
      <c r="AP7" s="263">
        <f t="shared" si="3"/>
        <v>0</v>
      </c>
      <c r="AQ7" s="263">
        <f t="shared" si="3"/>
        <v>0</v>
      </c>
      <c r="AR7" s="263">
        <f t="shared" si="3"/>
        <v>0</v>
      </c>
      <c r="AS7" s="520"/>
      <c r="AT7" s="7"/>
      <c r="AU7" s="46" t="s">
        <v>625</v>
      </c>
      <c r="AV7" s="46" t="s">
        <v>626</v>
      </c>
      <c r="AW7" s="47" t="s">
        <v>627</v>
      </c>
      <c r="AX7" s="47" t="s">
        <v>626</v>
      </c>
    </row>
    <row r="8" spans="1:50" ht="16.5" x14ac:dyDescent="0.3">
      <c r="A8" s="6"/>
      <c r="B8" s="7"/>
      <c r="C8" s="49">
        <v>1</v>
      </c>
      <c r="D8" s="48" t="str">
        <f>IF(SISWA!G8="","",SISWA!G8)</f>
        <v>ASKA</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64" t="str">
        <f>IFERROR(AVERAGE(E8,O8,Y8),"")</f>
        <v/>
      </c>
      <c r="AJ8" s="265" t="str">
        <f t="shared" ref="AJ8:AR23" si="4">IFERROR(AVERAGE(F8,P8,Z8),"")</f>
        <v/>
      </c>
      <c r="AK8" s="265" t="str">
        <f t="shared" si="4"/>
        <v/>
      </c>
      <c r="AL8" s="265" t="str">
        <f t="shared" si="4"/>
        <v/>
      </c>
      <c r="AM8" s="265" t="str">
        <f t="shared" si="4"/>
        <v/>
      </c>
      <c r="AN8" s="265" t="str">
        <f t="shared" si="4"/>
        <v/>
      </c>
      <c r="AO8" s="265" t="str">
        <f t="shared" si="4"/>
        <v/>
      </c>
      <c r="AP8" s="265" t="str">
        <f t="shared" si="4"/>
        <v/>
      </c>
      <c r="AQ8" s="265" t="str">
        <f t="shared" si="4"/>
        <v/>
      </c>
      <c r="AR8" s="266" t="str">
        <f t="shared" si="4"/>
        <v/>
      </c>
      <c r="AS8" s="260" t="str">
        <f>IFERROR(AVERAGE(E8:AH8),"")</f>
        <v/>
      </c>
      <c r="AT8" s="7"/>
      <c r="AU8" s="154">
        <f>MAX(AI8:AR8)</f>
        <v>0</v>
      </c>
      <c r="AV8" s="154" t="str">
        <f>IFERROR(D8&amp;" sangat menguasai dalam "&amp;(INDEX($AI$7:$AR$7,MATCH(AU8,AI8:AR8,0))),"")</f>
        <v/>
      </c>
      <c r="AW8" s="154">
        <f>MIN(AI8:AR8)</f>
        <v>0</v>
      </c>
      <c r="AX8" s="154" t="str">
        <f>IFERROR(D8&amp;" perlu bimbingan dalam "&amp;(INDEX($AI$7:$AR$7,MATCH(AW8,AI8:AR8,0))),"")</f>
        <v/>
      </c>
    </row>
    <row r="9" spans="1:50" ht="16.5" x14ac:dyDescent="0.3">
      <c r="A9" s="6"/>
      <c r="B9" s="7"/>
      <c r="C9" s="50">
        <v>2</v>
      </c>
      <c r="D9" s="48" t="str">
        <f>IF(SISWA!G9="","",SISWA!G9)</f>
        <v>BIHAN</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267" t="str">
        <f t="shared" ref="AI9:AR47" si="5">IFERROR(AVERAGE(E9,O9,Y9),"")</f>
        <v/>
      </c>
      <c r="AJ9" s="268" t="str">
        <f t="shared" si="4"/>
        <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t="str">
        <f>IFERROR(AVERAGE(E9:AH9),"")</f>
        <v/>
      </c>
      <c r="AT9" s="7"/>
      <c r="AU9" s="154">
        <f t="shared" ref="AU9:AU57" si="6">MAX(AI9:AR9)</f>
        <v>0</v>
      </c>
      <c r="AV9" s="154" t="str">
        <f t="shared" ref="AV9:AV57" si="7">IFERROR(D9&amp;" sangat menguasai dalam "&amp;(INDEX($AI$7:$AR$7,MATCH(AU9,AI9:AR9,0))),"")</f>
        <v/>
      </c>
      <c r="AW9" s="154">
        <f t="shared" ref="AW9:AW57" si="8">MIN(AI9:AR9)</f>
        <v>0</v>
      </c>
      <c r="AX9" s="154" t="str">
        <f t="shared" ref="AX9:AX57" si="9">IFERROR(D9&amp;" perlu bimbingan dalam "&amp;(INDEX($AI$7:$AR$7,MATCH(AW9,AI9:AR9,0))),"")</f>
        <v/>
      </c>
    </row>
    <row r="10" spans="1:50" ht="16.5" x14ac:dyDescent="0.3">
      <c r="A10" s="6"/>
      <c r="B10" s="7"/>
      <c r="C10" s="50">
        <v>3</v>
      </c>
      <c r="D10" s="48" t="str">
        <f>IF(SISWA!G10="","",SISWA!G10)</f>
        <v>DARMA</v>
      </c>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267" t="str">
        <f t="shared" si="5"/>
        <v/>
      </c>
      <c r="AJ10" s="268" t="str">
        <f t="shared" si="4"/>
        <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261" t="str">
        <f t="shared" ref="AS10:AS57" si="10">IFERROR(AVERAGE(E10:AH10),"")</f>
        <v/>
      </c>
      <c r="AT10" s="7"/>
      <c r="AU10" s="154">
        <f t="shared" si="6"/>
        <v>0</v>
      </c>
      <c r="AV10" s="154" t="str">
        <f t="shared" si="7"/>
        <v/>
      </c>
      <c r="AW10" s="154">
        <f t="shared" si="8"/>
        <v>0</v>
      </c>
      <c r="AX10" s="154" t="str">
        <f t="shared" si="9"/>
        <v/>
      </c>
    </row>
    <row r="11" spans="1:50" ht="16.5" x14ac:dyDescent="0.3">
      <c r="A11" s="6"/>
      <c r="B11" s="7"/>
      <c r="C11" s="50">
        <v>4</v>
      </c>
      <c r="D11" s="48" t="str">
        <f>IF(SISWA!G11="","",SISWA!G11)</f>
        <v>AQILA</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267" t="str">
        <f t="shared" si="5"/>
        <v/>
      </c>
      <c r="AJ11" s="268" t="str">
        <f t="shared" si="4"/>
        <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t="str">
        <f t="shared" si="10"/>
        <v/>
      </c>
      <c r="AT11" s="7"/>
      <c r="AU11" s="154">
        <f t="shared" si="6"/>
        <v>0</v>
      </c>
      <c r="AV11" s="154" t="str">
        <f t="shared" si="7"/>
        <v/>
      </c>
      <c r="AW11" s="154">
        <f t="shared" si="8"/>
        <v>0</v>
      </c>
      <c r="AX11" s="154" t="str">
        <f t="shared" si="9"/>
        <v/>
      </c>
    </row>
    <row r="12" spans="1:50" ht="16.5" x14ac:dyDescent="0.3">
      <c r="A12" s="6"/>
      <c r="B12" s="7"/>
      <c r="C12" s="50">
        <v>5</v>
      </c>
      <c r="D12" s="48" t="str">
        <f>IF(SISWA!G12="","",SISWA!G12)</f>
        <v>YUSUF</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267" t="str">
        <f t="shared" si="5"/>
        <v/>
      </c>
      <c r="AJ12" s="268" t="str">
        <f t="shared" si="4"/>
        <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t="str">
        <f t="shared" si="10"/>
        <v/>
      </c>
      <c r="AT12" s="7"/>
      <c r="AU12" s="154">
        <f t="shared" si="6"/>
        <v>0</v>
      </c>
      <c r="AV12" s="154" t="str">
        <f t="shared" si="7"/>
        <v/>
      </c>
      <c r="AW12" s="154">
        <f t="shared" si="8"/>
        <v>0</v>
      </c>
      <c r="AX12" s="154" t="str">
        <f t="shared" si="9"/>
        <v/>
      </c>
    </row>
    <row r="13" spans="1:50" ht="16.5" x14ac:dyDescent="0.3">
      <c r="A13" s="6"/>
      <c r="B13" s="7"/>
      <c r="C13" s="50">
        <v>6</v>
      </c>
      <c r="D13" s="48" t="str">
        <f>IF(SISWA!G13="","",SISWA!G13)</f>
        <v>FADHIL</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267" t="str">
        <f t="shared" si="5"/>
        <v/>
      </c>
      <c r="AJ13" s="268" t="str">
        <f t="shared" si="4"/>
        <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t="str">
        <f t="shared" si="10"/>
        <v/>
      </c>
      <c r="AT13" s="7"/>
      <c r="AU13" s="154">
        <f t="shared" si="6"/>
        <v>0</v>
      </c>
      <c r="AV13" s="154" t="str">
        <f t="shared" si="7"/>
        <v/>
      </c>
      <c r="AW13" s="154">
        <f t="shared" si="8"/>
        <v>0</v>
      </c>
      <c r="AX13" s="154" t="str">
        <f t="shared" si="9"/>
        <v/>
      </c>
    </row>
    <row r="14" spans="1:50" ht="16.5" x14ac:dyDescent="0.3">
      <c r="A14" s="6"/>
      <c r="B14" s="7"/>
      <c r="C14" s="50">
        <v>7</v>
      </c>
      <c r="D14" s="48" t="str">
        <f>IF(SISWA!G14="","",SISWA!G14)</f>
        <v>SAFA</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267" t="str">
        <f t="shared" si="5"/>
        <v/>
      </c>
      <c r="AJ14" s="268" t="str">
        <f t="shared" si="4"/>
        <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t="str">
        <f t="shared" si="10"/>
        <v/>
      </c>
      <c r="AT14" s="7"/>
      <c r="AU14" s="154">
        <f t="shared" si="6"/>
        <v>0</v>
      </c>
      <c r="AV14" s="154" t="str">
        <f t="shared" si="7"/>
        <v/>
      </c>
      <c r="AW14" s="154">
        <f t="shared" si="8"/>
        <v>0</v>
      </c>
      <c r="AX14" s="154" t="str">
        <f t="shared" si="9"/>
        <v/>
      </c>
    </row>
    <row r="15" spans="1:50" ht="16.5" x14ac:dyDescent="0.3">
      <c r="A15" s="6"/>
      <c r="B15" s="7"/>
      <c r="C15" s="50">
        <v>8</v>
      </c>
      <c r="D15" s="48" t="str">
        <f>IF(SISWA!G15="","",SISWA!G15)</f>
        <v>SALMA</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267" t="str">
        <f t="shared" si="5"/>
        <v/>
      </c>
      <c r="AJ15" s="268" t="str">
        <f t="shared" si="4"/>
        <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t="str">
        <f t="shared" si="10"/>
        <v/>
      </c>
      <c r="AT15" s="7"/>
      <c r="AU15" s="154">
        <f t="shared" si="6"/>
        <v>0</v>
      </c>
      <c r="AV15" s="154" t="str">
        <f t="shared" si="7"/>
        <v/>
      </c>
      <c r="AW15" s="154">
        <f t="shared" si="8"/>
        <v>0</v>
      </c>
      <c r="AX15" s="154" t="str">
        <f t="shared" si="9"/>
        <v/>
      </c>
    </row>
    <row r="16" spans="1:50" ht="16.5" x14ac:dyDescent="0.3">
      <c r="A16" s="6"/>
      <c r="B16" s="7"/>
      <c r="C16" s="50">
        <v>9</v>
      </c>
      <c r="D16" s="48" t="str">
        <f>IF(SISWA!G16="","",SISWA!G16)</f>
        <v>SALSA</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267" t="str">
        <f t="shared" si="5"/>
        <v/>
      </c>
      <c r="AJ16" s="268" t="str">
        <f t="shared" si="4"/>
        <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t="str">
        <f t="shared" si="10"/>
        <v/>
      </c>
      <c r="AT16" s="7"/>
      <c r="AU16" s="154">
        <f t="shared" si="6"/>
        <v>0</v>
      </c>
      <c r="AV16" s="154" t="str">
        <f t="shared" si="7"/>
        <v/>
      </c>
      <c r="AW16" s="154">
        <f t="shared" si="8"/>
        <v>0</v>
      </c>
      <c r="AX16" s="154" t="str">
        <f t="shared" si="9"/>
        <v/>
      </c>
    </row>
    <row r="17" spans="1:50" ht="16.5" x14ac:dyDescent="0.3">
      <c r="A17" s="6"/>
      <c r="B17" s="7"/>
      <c r="C17" s="50">
        <v>10</v>
      </c>
      <c r="D17" s="48" t="str">
        <f>IF(SISWA!G17="","",SISWA!G17)</f>
        <v>SALWA</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267" t="str">
        <f t="shared" si="5"/>
        <v/>
      </c>
      <c r="AJ17" s="268" t="str">
        <f t="shared" si="4"/>
        <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t="str">
        <f t="shared" si="10"/>
        <v/>
      </c>
      <c r="AT17" s="7"/>
      <c r="AU17" s="154">
        <f t="shared" si="6"/>
        <v>0</v>
      </c>
      <c r="AV17" s="154" t="str">
        <f t="shared" si="7"/>
        <v/>
      </c>
      <c r="AW17" s="154">
        <f t="shared" si="8"/>
        <v>0</v>
      </c>
      <c r="AX17" s="154" t="str">
        <f t="shared" si="9"/>
        <v/>
      </c>
    </row>
    <row r="18" spans="1:50" ht="16.5" x14ac:dyDescent="0.3">
      <c r="A18" s="6"/>
      <c r="B18" s="7"/>
      <c r="C18" s="50">
        <v>11</v>
      </c>
      <c r="D18" s="48" t="str">
        <f>IF(SISWA!G18="","",SISWA!G18)</f>
        <v>WIJAYA</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267" t="str">
        <f t="shared" si="5"/>
        <v/>
      </c>
      <c r="AJ18" s="268" t="str">
        <f t="shared" si="4"/>
        <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t="str">
        <f t="shared" si="10"/>
        <v/>
      </c>
      <c r="AT18" s="7"/>
      <c r="AU18" s="154">
        <f t="shared" si="6"/>
        <v>0</v>
      </c>
      <c r="AV18" s="154" t="str">
        <f t="shared" si="7"/>
        <v/>
      </c>
      <c r="AW18" s="154">
        <f t="shared" si="8"/>
        <v>0</v>
      </c>
      <c r="AX18" s="154" t="str">
        <f t="shared" si="9"/>
        <v/>
      </c>
    </row>
    <row r="19" spans="1:50" ht="16.5" x14ac:dyDescent="0.3">
      <c r="A19" s="6"/>
      <c r="B19" s="7"/>
      <c r="C19" s="50">
        <v>12</v>
      </c>
      <c r="D19" s="48"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0"/>
        <v/>
      </c>
      <c r="AT19" s="7"/>
      <c r="AU19" s="154">
        <f t="shared" si="6"/>
        <v>0</v>
      </c>
      <c r="AV19" s="154" t="str">
        <f t="shared" si="7"/>
        <v/>
      </c>
      <c r="AW19" s="154">
        <f t="shared" si="8"/>
        <v>0</v>
      </c>
      <c r="AX19" s="154" t="str">
        <f t="shared" si="9"/>
        <v/>
      </c>
    </row>
    <row r="20" spans="1:50" ht="16.5" x14ac:dyDescent="0.3">
      <c r="A20" s="6"/>
      <c r="B20" s="7"/>
      <c r="C20" s="50">
        <v>13</v>
      </c>
      <c r="D20" s="48"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0"/>
        <v/>
      </c>
      <c r="AT20" s="7"/>
      <c r="AU20" s="154">
        <f t="shared" si="6"/>
        <v>0</v>
      </c>
      <c r="AV20" s="154" t="str">
        <f t="shared" si="7"/>
        <v/>
      </c>
      <c r="AW20" s="154">
        <f t="shared" si="8"/>
        <v>0</v>
      </c>
      <c r="AX20" s="154" t="str">
        <f t="shared" si="9"/>
        <v/>
      </c>
    </row>
    <row r="21" spans="1:50" ht="16.5" x14ac:dyDescent="0.3">
      <c r="A21" s="6"/>
      <c r="B21" s="7"/>
      <c r="C21" s="50">
        <v>14</v>
      </c>
      <c r="D21" s="48"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0"/>
        <v/>
      </c>
      <c r="AT21" s="7"/>
      <c r="AU21" s="154">
        <f t="shared" si="6"/>
        <v>0</v>
      </c>
      <c r="AV21" s="154" t="str">
        <f t="shared" si="7"/>
        <v/>
      </c>
      <c r="AW21" s="154">
        <f t="shared" si="8"/>
        <v>0</v>
      </c>
      <c r="AX21" s="154" t="str">
        <f t="shared" si="9"/>
        <v/>
      </c>
    </row>
    <row r="22" spans="1:50" ht="16.5" x14ac:dyDescent="0.3">
      <c r="A22" s="6"/>
      <c r="B22" s="7"/>
      <c r="C22" s="50">
        <v>15</v>
      </c>
      <c r="D22" s="48"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0"/>
        <v/>
      </c>
      <c r="AT22" s="7"/>
      <c r="AU22" s="154">
        <f t="shared" si="6"/>
        <v>0</v>
      </c>
      <c r="AV22" s="154" t="str">
        <f t="shared" si="7"/>
        <v/>
      </c>
      <c r="AW22" s="154">
        <f t="shared" si="8"/>
        <v>0</v>
      </c>
      <c r="AX22" s="154" t="str">
        <f t="shared" si="9"/>
        <v/>
      </c>
    </row>
    <row r="23" spans="1:50" ht="16.5" x14ac:dyDescent="0.3">
      <c r="A23" s="6"/>
      <c r="B23" s="7"/>
      <c r="C23" s="50">
        <v>16</v>
      </c>
      <c r="D23" s="48"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0"/>
        <v/>
      </c>
      <c r="AT23" s="7"/>
      <c r="AU23" s="154">
        <f t="shared" si="6"/>
        <v>0</v>
      </c>
      <c r="AV23" s="154" t="str">
        <f t="shared" si="7"/>
        <v/>
      </c>
      <c r="AW23" s="154">
        <f t="shared" si="8"/>
        <v>0</v>
      </c>
      <c r="AX23" s="154" t="str">
        <f t="shared" si="9"/>
        <v/>
      </c>
    </row>
    <row r="24" spans="1:50" ht="16.5" x14ac:dyDescent="0.3">
      <c r="A24" s="6"/>
      <c r="B24" s="7"/>
      <c r="C24" s="50">
        <v>17</v>
      </c>
      <c r="D24" s="48"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0"/>
        <v/>
      </c>
      <c r="AT24" s="7"/>
      <c r="AU24" s="154">
        <f t="shared" si="6"/>
        <v>0</v>
      </c>
      <c r="AV24" s="154" t="str">
        <f t="shared" si="7"/>
        <v/>
      </c>
      <c r="AW24" s="154">
        <f t="shared" si="8"/>
        <v>0</v>
      </c>
      <c r="AX24" s="154" t="str">
        <f t="shared" si="9"/>
        <v/>
      </c>
    </row>
    <row r="25" spans="1:50" ht="16.5" x14ac:dyDescent="0.3">
      <c r="A25" s="6"/>
      <c r="B25" s="7"/>
      <c r="C25" s="50">
        <v>18</v>
      </c>
      <c r="D25" s="48"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0"/>
        <v/>
      </c>
      <c r="AT25" s="7"/>
      <c r="AU25" s="154">
        <f t="shared" si="6"/>
        <v>0</v>
      </c>
      <c r="AV25" s="154" t="str">
        <f t="shared" si="7"/>
        <v/>
      </c>
      <c r="AW25" s="154">
        <f t="shared" si="8"/>
        <v>0</v>
      </c>
      <c r="AX25" s="154" t="str">
        <f t="shared" si="9"/>
        <v/>
      </c>
    </row>
    <row r="26" spans="1:50" ht="16.5" x14ac:dyDescent="0.3">
      <c r="A26" s="6"/>
      <c r="B26" s="7"/>
      <c r="C26" s="50">
        <v>19</v>
      </c>
      <c r="D26" s="48"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0"/>
        <v/>
      </c>
      <c r="AT26" s="7"/>
      <c r="AU26" s="154">
        <f t="shared" si="6"/>
        <v>0</v>
      </c>
      <c r="AV26" s="154" t="str">
        <f t="shared" si="7"/>
        <v/>
      </c>
      <c r="AW26" s="154">
        <f t="shared" si="8"/>
        <v>0</v>
      </c>
      <c r="AX26" s="154" t="str">
        <f t="shared" si="9"/>
        <v/>
      </c>
    </row>
    <row r="27" spans="1:50" ht="16.5" x14ac:dyDescent="0.3">
      <c r="A27" s="6"/>
      <c r="B27" s="7"/>
      <c r="C27" s="50">
        <v>20</v>
      </c>
      <c r="D27" s="48"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0"/>
        <v/>
      </c>
      <c r="AT27" s="7"/>
      <c r="AU27" s="154">
        <f t="shared" si="6"/>
        <v>0</v>
      </c>
      <c r="AV27" s="154" t="str">
        <f t="shared" si="7"/>
        <v/>
      </c>
      <c r="AW27" s="154">
        <f t="shared" si="8"/>
        <v>0</v>
      </c>
      <c r="AX27" s="154" t="str">
        <f t="shared" si="9"/>
        <v/>
      </c>
    </row>
    <row r="28" spans="1:50" ht="16.5" x14ac:dyDescent="0.3">
      <c r="A28" s="6"/>
      <c r="B28" s="7"/>
      <c r="C28" s="50">
        <v>21</v>
      </c>
      <c r="D28" s="48"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0"/>
        <v/>
      </c>
      <c r="AT28" s="7"/>
      <c r="AU28" s="154">
        <f t="shared" si="6"/>
        <v>0</v>
      </c>
      <c r="AV28" s="154" t="str">
        <f t="shared" si="7"/>
        <v/>
      </c>
      <c r="AW28" s="154">
        <f t="shared" si="8"/>
        <v>0</v>
      </c>
      <c r="AX28" s="154" t="str">
        <f t="shared" si="9"/>
        <v/>
      </c>
    </row>
    <row r="29" spans="1:50" ht="16.5" x14ac:dyDescent="0.3">
      <c r="A29" s="6"/>
      <c r="B29" s="7"/>
      <c r="C29" s="50">
        <v>22</v>
      </c>
      <c r="D29" s="48"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0"/>
        <v/>
      </c>
      <c r="AT29" s="7"/>
      <c r="AU29" s="154">
        <f t="shared" si="6"/>
        <v>0</v>
      </c>
      <c r="AV29" s="154" t="str">
        <f t="shared" si="7"/>
        <v/>
      </c>
      <c r="AW29" s="154">
        <f t="shared" si="8"/>
        <v>0</v>
      </c>
      <c r="AX29" s="154" t="str">
        <f t="shared" si="9"/>
        <v/>
      </c>
    </row>
    <row r="30" spans="1:50" ht="16.5" x14ac:dyDescent="0.3">
      <c r="A30" s="6"/>
      <c r="B30" s="7"/>
      <c r="C30" s="50">
        <v>23</v>
      </c>
      <c r="D30" s="48"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0"/>
        <v/>
      </c>
      <c r="AT30" s="7"/>
      <c r="AU30" s="154">
        <f t="shared" si="6"/>
        <v>0</v>
      </c>
      <c r="AV30" s="154" t="str">
        <f t="shared" si="7"/>
        <v/>
      </c>
      <c r="AW30" s="154">
        <f t="shared" si="8"/>
        <v>0</v>
      </c>
      <c r="AX30" s="154" t="str">
        <f t="shared" si="9"/>
        <v/>
      </c>
    </row>
    <row r="31" spans="1:50" ht="16.5" x14ac:dyDescent="0.3">
      <c r="A31" s="6"/>
      <c r="B31" s="7"/>
      <c r="C31" s="50">
        <v>24</v>
      </c>
      <c r="D31" s="48"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0"/>
        <v/>
      </c>
      <c r="AT31" s="7"/>
      <c r="AU31" s="154">
        <f t="shared" si="6"/>
        <v>0</v>
      </c>
      <c r="AV31" s="154" t="str">
        <f t="shared" si="7"/>
        <v/>
      </c>
      <c r="AW31" s="154">
        <f t="shared" si="8"/>
        <v>0</v>
      </c>
      <c r="AX31" s="154" t="str">
        <f t="shared" si="9"/>
        <v/>
      </c>
    </row>
    <row r="32" spans="1:50" ht="16.5" x14ac:dyDescent="0.3">
      <c r="A32" s="6"/>
      <c r="B32" s="7"/>
      <c r="C32" s="50">
        <v>25</v>
      </c>
      <c r="D32" s="48"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0"/>
        <v/>
      </c>
      <c r="AT32" s="7"/>
      <c r="AU32" s="154">
        <f t="shared" si="6"/>
        <v>0</v>
      </c>
      <c r="AV32" s="154" t="str">
        <f t="shared" si="7"/>
        <v/>
      </c>
      <c r="AW32" s="154">
        <f t="shared" si="8"/>
        <v>0</v>
      </c>
      <c r="AX32" s="154" t="str">
        <f t="shared" si="9"/>
        <v/>
      </c>
    </row>
    <row r="33" spans="1:50" ht="16.5" x14ac:dyDescent="0.3">
      <c r="A33" s="6"/>
      <c r="B33" s="7"/>
      <c r="C33" s="50">
        <v>26</v>
      </c>
      <c r="D33" s="48"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0"/>
        <v/>
      </c>
      <c r="AT33" s="7"/>
      <c r="AU33" s="154">
        <f t="shared" si="6"/>
        <v>0</v>
      </c>
      <c r="AV33" s="154" t="str">
        <f t="shared" si="7"/>
        <v/>
      </c>
      <c r="AW33" s="154">
        <f t="shared" si="8"/>
        <v>0</v>
      </c>
      <c r="AX33" s="154" t="str">
        <f t="shared" si="9"/>
        <v/>
      </c>
    </row>
    <row r="34" spans="1:50" ht="16.5" x14ac:dyDescent="0.3">
      <c r="A34" s="6"/>
      <c r="B34" s="7"/>
      <c r="C34" s="50">
        <v>27</v>
      </c>
      <c r="D34" s="48"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0"/>
        <v/>
      </c>
      <c r="AT34" s="7"/>
      <c r="AU34" s="154">
        <f t="shared" si="6"/>
        <v>0</v>
      </c>
      <c r="AV34" s="154" t="str">
        <f t="shared" si="7"/>
        <v/>
      </c>
      <c r="AW34" s="154">
        <f t="shared" si="8"/>
        <v>0</v>
      </c>
      <c r="AX34" s="154" t="str">
        <f t="shared" si="9"/>
        <v/>
      </c>
    </row>
    <row r="35" spans="1:50" ht="16.5" x14ac:dyDescent="0.3">
      <c r="A35" s="6"/>
      <c r="B35" s="7"/>
      <c r="C35" s="50">
        <v>28</v>
      </c>
      <c r="D35" s="48"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0"/>
        <v/>
      </c>
      <c r="AT35" s="7"/>
      <c r="AU35" s="154">
        <f t="shared" si="6"/>
        <v>0</v>
      </c>
      <c r="AV35" s="154" t="str">
        <f t="shared" si="7"/>
        <v/>
      </c>
      <c r="AW35" s="154">
        <f t="shared" si="8"/>
        <v>0</v>
      </c>
      <c r="AX35" s="154" t="str">
        <f t="shared" si="9"/>
        <v/>
      </c>
    </row>
    <row r="36" spans="1:50" ht="16.5" x14ac:dyDescent="0.3">
      <c r="A36" s="6"/>
      <c r="B36" s="7"/>
      <c r="C36" s="50">
        <v>29</v>
      </c>
      <c r="D36" s="48"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0"/>
        <v/>
      </c>
      <c r="AT36" s="7"/>
      <c r="AU36" s="154">
        <f t="shared" si="6"/>
        <v>0</v>
      </c>
      <c r="AV36" s="154" t="str">
        <f t="shared" si="7"/>
        <v/>
      </c>
      <c r="AW36" s="154">
        <f t="shared" si="8"/>
        <v>0</v>
      </c>
      <c r="AX36" s="154" t="str">
        <f t="shared" si="9"/>
        <v/>
      </c>
    </row>
    <row r="37" spans="1:50" ht="16.5" x14ac:dyDescent="0.3">
      <c r="A37" s="6"/>
      <c r="B37" s="7"/>
      <c r="C37" s="50">
        <v>30</v>
      </c>
      <c r="D37" s="48"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0"/>
        <v/>
      </c>
      <c r="AT37" s="7"/>
      <c r="AU37" s="154">
        <f t="shared" si="6"/>
        <v>0</v>
      </c>
      <c r="AV37" s="154" t="str">
        <f t="shared" si="7"/>
        <v/>
      </c>
      <c r="AW37" s="154">
        <f t="shared" si="8"/>
        <v>0</v>
      </c>
      <c r="AX37" s="154" t="str">
        <f t="shared" si="9"/>
        <v/>
      </c>
    </row>
    <row r="38" spans="1:50" ht="16.5" x14ac:dyDescent="0.3">
      <c r="A38" s="6"/>
      <c r="B38" s="7"/>
      <c r="C38" s="50">
        <v>31</v>
      </c>
      <c r="D38" s="48"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0"/>
        <v/>
      </c>
      <c r="AT38" s="7"/>
      <c r="AU38" s="154">
        <f t="shared" si="6"/>
        <v>0</v>
      </c>
      <c r="AV38" s="154" t="str">
        <f t="shared" si="7"/>
        <v/>
      </c>
      <c r="AW38" s="154">
        <f t="shared" si="8"/>
        <v>0</v>
      </c>
      <c r="AX38" s="154" t="str">
        <f t="shared" si="9"/>
        <v/>
      </c>
    </row>
    <row r="39" spans="1:50" ht="16.5" x14ac:dyDescent="0.3">
      <c r="A39" s="6"/>
      <c r="B39" s="7"/>
      <c r="C39" s="50">
        <v>32</v>
      </c>
      <c r="D39" s="48"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0"/>
        <v/>
      </c>
      <c r="AT39" s="7"/>
      <c r="AU39" s="154">
        <f t="shared" si="6"/>
        <v>0</v>
      </c>
      <c r="AV39" s="154" t="str">
        <f t="shared" si="7"/>
        <v/>
      </c>
      <c r="AW39" s="154">
        <f t="shared" si="8"/>
        <v>0</v>
      </c>
      <c r="AX39" s="154" t="str">
        <f t="shared" si="9"/>
        <v/>
      </c>
    </row>
    <row r="40" spans="1:50" ht="16.5" x14ac:dyDescent="0.3">
      <c r="A40" s="6"/>
      <c r="B40" s="7"/>
      <c r="C40" s="50">
        <v>33</v>
      </c>
      <c r="D40" s="48"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0"/>
        <v/>
      </c>
      <c r="AT40" s="7"/>
      <c r="AU40" s="154">
        <f t="shared" si="6"/>
        <v>0</v>
      </c>
      <c r="AV40" s="154" t="str">
        <f t="shared" si="7"/>
        <v/>
      </c>
      <c r="AW40" s="154">
        <f t="shared" si="8"/>
        <v>0</v>
      </c>
      <c r="AX40" s="154" t="str">
        <f t="shared" si="9"/>
        <v/>
      </c>
    </row>
    <row r="41" spans="1:50" ht="16.5" x14ac:dyDescent="0.3">
      <c r="A41" s="6"/>
      <c r="B41" s="7"/>
      <c r="C41" s="50">
        <v>34</v>
      </c>
      <c r="D41" s="48"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0"/>
        <v/>
      </c>
      <c r="AT41" s="7"/>
      <c r="AU41" s="154">
        <f t="shared" si="6"/>
        <v>0</v>
      </c>
      <c r="AV41" s="154" t="str">
        <f t="shared" si="7"/>
        <v/>
      </c>
      <c r="AW41" s="154">
        <f t="shared" si="8"/>
        <v>0</v>
      </c>
      <c r="AX41" s="154" t="str">
        <f t="shared" si="9"/>
        <v/>
      </c>
    </row>
    <row r="42" spans="1:50" ht="16.5" x14ac:dyDescent="0.3">
      <c r="A42" s="6"/>
      <c r="B42" s="7"/>
      <c r="C42" s="50">
        <v>35</v>
      </c>
      <c r="D42" s="48"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0"/>
        <v/>
      </c>
      <c r="AT42" s="7"/>
      <c r="AU42" s="154">
        <f t="shared" si="6"/>
        <v>0</v>
      </c>
      <c r="AV42" s="154" t="str">
        <f t="shared" si="7"/>
        <v/>
      </c>
      <c r="AW42" s="154">
        <f t="shared" si="8"/>
        <v>0</v>
      </c>
      <c r="AX42" s="154" t="str">
        <f t="shared" si="9"/>
        <v/>
      </c>
    </row>
    <row r="43" spans="1:50" ht="16.5" x14ac:dyDescent="0.3">
      <c r="A43" s="6"/>
      <c r="B43" s="7"/>
      <c r="C43" s="50">
        <v>36</v>
      </c>
      <c r="D43" s="48"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0"/>
        <v/>
      </c>
      <c r="AT43" s="7"/>
      <c r="AU43" s="154">
        <f t="shared" si="6"/>
        <v>0</v>
      </c>
      <c r="AV43" s="154" t="str">
        <f t="shared" si="7"/>
        <v/>
      </c>
      <c r="AW43" s="154">
        <f t="shared" si="8"/>
        <v>0</v>
      </c>
      <c r="AX43" s="154" t="str">
        <f t="shared" si="9"/>
        <v/>
      </c>
    </row>
    <row r="44" spans="1:50" ht="16.5" x14ac:dyDescent="0.3">
      <c r="A44" s="6"/>
      <c r="B44" s="7"/>
      <c r="C44" s="50">
        <v>37</v>
      </c>
      <c r="D44" s="48"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0"/>
        <v/>
      </c>
      <c r="AT44" s="7"/>
      <c r="AU44" s="154">
        <f t="shared" si="6"/>
        <v>0</v>
      </c>
      <c r="AV44" s="154" t="str">
        <f t="shared" si="7"/>
        <v/>
      </c>
      <c r="AW44" s="154">
        <f t="shared" si="8"/>
        <v>0</v>
      </c>
      <c r="AX44" s="154" t="str">
        <f t="shared" si="9"/>
        <v/>
      </c>
    </row>
    <row r="45" spans="1:50" ht="16.5" x14ac:dyDescent="0.3">
      <c r="A45" s="6"/>
      <c r="B45" s="7"/>
      <c r="C45" s="50">
        <v>38</v>
      </c>
      <c r="D45" s="48"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0"/>
        <v/>
      </c>
      <c r="AT45" s="7"/>
      <c r="AU45" s="154">
        <f t="shared" si="6"/>
        <v>0</v>
      </c>
      <c r="AV45" s="154" t="str">
        <f t="shared" si="7"/>
        <v/>
      </c>
      <c r="AW45" s="154">
        <f t="shared" si="8"/>
        <v>0</v>
      </c>
      <c r="AX45" s="154" t="str">
        <f t="shared" si="9"/>
        <v/>
      </c>
    </row>
    <row r="46" spans="1:50" ht="16.5" x14ac:dyDescent="0.3">
      <c r="A46" s="6"/>
      <c r="B46" s="7"/>
      <c r="C46" s="50">
        <v>39</v>
      </c>
      <c r="D46" s="48"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0"/>
        <v/>
      </c>
      <c r="AT46" s="7"/>
      <c r="AU46" s="154">
        <f t="shared" si="6"/>
        <v>0</v>
      </c>
      <c r="AV46" s="154" t="str">
        <f t="shared" si="7"/>
        <v/>
      </c>
      <c r="AW46" s="154">
        <f t="shared" si="8"/>
        <v>0</v>
      </c>
      <c r="AX46" s="154" t="str">
        <f t="shared" si="9"/>
        <v/>
      </c>
    </row>
    <row r="47" spans="1:50" ht="16.5" x14ac:dyDescent="0.3">
      <c r="A47" s="6"/>
      <c r="B47" s="7"/>
      <c r="C47" s="50">
        <v>40</v>
      </c>
      <c r="D47" s="48"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0"/>
        <v/>
      </c>
      <c r="AT47" s="7"/>
      <c r="AU47" s="154">
        <f t="shared" si="6"/>
        <v>0</v>
      </c>
      <c r="AV47" s="154" t="str">
        <f t="shared" si="7"/>
        <v/>
      </c>
      <c r="AW47" s="154">
        <f t="shared" si="8"/>
        <v>0</v>
      </c>
      <c r="AX47" s="154" t="str">
        <f t="shared" si="9"/>
        <v/>
      </c>
    </row>
    <row r="48" spans="1:50" ht="16.5" x14ac:dyDescent="0.3">
      <c r="A48" s="6"/>
      <c r="B48" s="7"/>
      <c r="C48" s="50">
        <v>41</v>
      </c>
      <c r="D48" s="48"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1">IFERROR(AVERAGE(E48,O48,Y48),"")</f>
        <v/>
      </c>
      <c r="AJ48" s="268" t="str">
        <f t="shared" si="11"/>
        <v/>
      </c>
      <c r="AK48" s="268" t="str">
        <f t="shared" si="11"/>
        <v/>
      </c>
      <c r="AL48" s="268" t="str">
        <f t="shared" si="11"/>
        <v/>
      </c>
      <c r="AM48" s="268" t="str">
        <f t="shared" si="11"/>
        <v/>
      </c>
      <c r="AN48" s="268" t="str">
        <f t="shared" si="11"/>
        <v/>
      </c>
      <c r="AO48" s="268" t="str">
        <f t="shared" si="11"/>
        <v/>
      </c>
      <c r="AP48" s="268" t="str">
        <f t="shared" si="11"/>
        <v/>
      </c>
      <c r="AQ48" s="268" t="str">
        <f t="shared" si="11"/>
        <v/>
      </c>
      <c r="AR48" s="269" t="str">
        <f t="shared" si="11"/>
        <v/>
      </c>
      <c r="AS48" s="261" t="str">
        <f t="shared" si="10"/>
        <v/>
      </c>
      <c r="AT48" s="7"/>
      <c r="AU48" s="154">
        <f t="shared" si="6"/>
        <v>0</v>
      </c>
      <c r="AV48" s="154" t="str">
        <f t="shared" si="7"/>
        <v/>
      </c>
      <c r="AW48" s="154">
        <f t="shared" si="8"/>
        <v>0</v>
      </c>
      <c r="AX48" s="154" t="str">
        <f t="shared" si="9"/>
        <v/>
      </c>
    </row>
    <row r="49" spans="1:50" ht="16.5" x14ac:dyDescent="0.3">
      <c r="A49" s="6"/>
      <c r="B49" s="7"/>
      <c r="C49" s="50">
        <v>42</v>
      </c>
      <c r="D49" s="48"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1"/>
        <v/>
      </c>
      <c r="AJ49" s="268" t="str">
        <f t="shared" si="11"/>
        <v/>
      </c>
      <c r="AK49" s="268" t="str">
        <f t="shared" si="11"/>
        <v/>
      </c>
      <c r="AL49" s="268" t="str">
        <f t="shared" si="11"/>
        <v/>
      </c>
      <c r="AM49" s="268" t="str">
        <f t="shared" si="11"/>
        <v/>
      </c>
      <c r="AN49" s="268" t="str">
        <f t="shared" si="11"/>
        <v/>
      </c>
      <c r="AO49" s="268" t="str">
        <f t="shared" si="11"/>
        <v/>
      </c>
      <c r="AP49" s="268" t="str">
        <f t="shared" si="11"/>
        <v/>
      </c>
      <c r="AQ49" s="268" t="str">
        <f t="shared" si="11"/>
        <v/>
      </c>
      <c r="AR49" s="269" t="str">
        <f t="shared" si="11"/>
        <v/>
      </c>
      <c r="AS49" s="261" t="str">
        <f t="shared" si="10"/>
        <v/>
      </c>
      <c r="AT49" s="7"/>
      <c r="AU49" s="154">
        <f t="shared" si="6"/>
        <v>0</v>
      </c>
      <c r="AV49" s="154" t="str">
        <f t="shared" si="7"/>
        <v/>
      </c>
      <c r="AW49" s="154">
        <f t="shared" si="8"/>
        <v>0</v>
      </c>
      <c r="AX49" s="154" t="str">
        <f t="shared" si="9"/>
        <v/>
      </c>
    </row>
    <row r="50" spans="1:50" ht="16.5" x14ac:dyDescent="0.3">
      <c r="A50" s="6"/>
      <c r="B50" s="7"/>
      <c r="C50" s="50">
        <v>43</v>
      </c>
      <c r="D50" s="48"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1"/>
        <v/>
      </c>
      <c r="AJ50" s="268" t="str">
        <f t="shared" si="11"/>
        <v/>
      </c>
      <c r="AK50" s="268" t="str">
        <f t="shared" si="11"/>
        <v/>
      </c>
      <c r="AL50" s="268" t="str">
        <f t="shared" si="11"/>
        <v/>
      </c>
      <c r="AM50" s="268" t="str">
        <f t="shared" si="11"/>
        <v/>
      </c>
      <c r="AN50" s="268" t="str">
        <f t="shared" si="11"/>
        <v/>
      </c>
      <c r="AO50" s="268" t="str">
        <f t="shared" si="11"/>
        <v/>
      </c>
      <c r="AP50" s="268" t="str">
        <f t="shared" si="11"/>
        <v/>
      </c>
      <c r="AQ50" s="268" t="str">
        <f t="shared" si="11"/>
        <v/>
      </c>
      <c r="AR50" s="269" t="str">
        <f t="shared" si="11"/>
        <v/>
      </c>
      <c r="AS50" s="261" t="str">
        <f t="shared" si="10"/>
        <v/>
      </c>
      <c r="AT50" s="7"/>
      <c r="AU50" s="154">
        <f t="shared" si="6"/>
        <v>0</v>
      </c>
      <c r="AV50" s="154" t="str">
        <f t="shared" si="7"/>
        <v/>
      </c>
      <c r="AW50" s="154">
        <f t="shared" si="8"/>
        <v>0</v>
      </c>
      <c r="AX50" s="154" t="str">
        <f t="shared" si="9"/>
        <v/>
      </c>
    </row>
    <row r="51" spans="1:50" ht="16.5" x14ac:dyDescent="0.3">
      <c r="A51" s="6"/>
      <c r="B51" s="7"/>
      <c r="C51" s="50">
        <v>44</v>
      </c>
      <c r="D51" s="48"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1"/>
        <v/>
      </c>
      <c r="AJ51" s="268" t="str">
        <f t="shared" si="11"/>
        <v/>
      </c>
      <c r="AK51" s="268" t="str">
        <f t="shared" si="11"/>
        <v/>
      </c>
      <c r="AL51" s="268" t="str">
        <f t="shared" si="11"/>
        <v/>
      </c>
      <c r="AM51" s="268" t="str">
        <f t="shared" si="11"/>
        <v/>
      </c>
      <c r="AN51" s="268" t="str">
        <f t="shared" si="11"/>
        <v/>
      </c>
      <c r="AO51" s="268" t="str">
        <f t="shared" si="11"/>
        <v/>
      </c>
      <c r="AP51" s="268" t="str">
        <f t="shared" si="11"/>
        <v/>
      </c>
      <c r="AQ51" s="268" t="str">
        <f t="shared" si="11"/>
        <v/>
      </c>
      <c r="AR51" s="269" t="str">
        <f t="shared" si="11"/>
        <v/>
      </c>
      <c r="AS51" s="261" t="str">
        <f t="shared" si="10"/>
        <v/>
      </c>
      <c r="AT51" s="7"/>
      <c r="AU51" s="154">
        <f t="shared" si="6"/>
        <v>0</v>
      </c>
      <c r="AV51" s="154" t="str">
        <f t="shared" si="7"/>
        <v/>
      </c>
      <c r="AW51" s="154">
        <f t="shared" si="8"/>
        <v>0</v>
      </c>
      <c r="AX51" s="154" t="str">
        <f t="shared" si="9"/>
        <v/>
      </c>
    </row>
    <row r="52" spans="1:50" ht="16.5" x14ac:dyDescent="0.3">
      <c r="A52" s="6"/>
      <c r="B52" s="7"/>
      <c r="C52" s="50">
        <v>45</v>
      </c>
      <c r="D52" s="48"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1"/>
        <v/>
      </c>
      <c r="AJ52" s="268" t="str">
        <f t="shared" si="11"/>
        <v/>
      </c>
      <c r="AK52" s="268" t="str">
        <f t="shared" si="11"/>
        <v/>
      </c>
      <c r="AL52" s="268" t="str">
        <f t="shared" si="11"/>
        <v/>
      </c>
      <c r="AM52" s="268" t="str">
        <f t="shared" si="11"/>
        <v/>
      </c>
      <c r="AN52" s="268" t="str">
        <f t="shared" si="11"/>
        <v/>
      </c>
      <c r="AO52" s="268" t="str">
        <f t="shared" si="11"/>
        <v/>
      </c>
      <c r="AP52" s="268" t="str">
        <f t="shared" si="11"/>
        <v/>
      </c>
      <c r="AQ52" s="268" t="str">
        <f t="shared" si="11"/>
        <v/>
      </c>
      <c r="AR52" s="269" t="str">
        <f t="shared" si="11"/>
        <v/>
      </c>
      <c r="AS52" s="261" t="str">
        <f t="shared" si="10"/>
        <v/>
      </c>
      <c r="AT52" s="7"/>
      <c r="AU52" s="154">
        <f t="shared" si="6"/>
        <v>0</v>
      </c>
      <c r="AV52" s="154" t="str">
        <f t="shared" si="7"/>
        <v/>
      </c>
      <c r="AW52" s="154">
        <f t="shared" si="8"/>
        <v>0</v>
      </c>
      <c r="AX52" s="154" t="str">
        <f t="shared" si="9"/>
        <v/>
      </c>
    </row>
    <row r="53" spans="1:50" ht="16.5" x14ac:dyDescent="0.3">
      <c r="A53" s="6"/>
      <c r="B53" s="7"/>
      <c r="C53" s="50">
        <v>46</v>
      </c>
      <c r="D53" s="48"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1"/>
        <v/>
      </c>
      <c r="AJ53" s="268" t="str">
        <f t="shared" si="11"/>
        <v/>
      </c>
      <c r="AK53" s="268" t="str">
        <f t="shared" si="11"/>
        <v/>
      </c>
      <c r="AL53" s="268" t="str">
        <f t="shared" si="11"/>
        <v/>
      </c>
      <c r="AM53" s="268" t="str">
        <f t="shared" si="11"/>
        <v/>
      </c>
      <c r="AN53" s="268" t="str">
        <f t="shared" si="11"/>
        <v/>
      </c>
      <c r="AO53" s="268" t="str">
        <f t="shared" si="11"/>
        <v/>
      </c>
      <c r="AP53" s="268" t="str">
        <f t="shared" si="11"/>
        <v/>
      </c>
      <c r="AQ53" s="268" t="str">
        <f t="shared" si="11"/>
        <v/>
      </c>
      <c r="AR53" s="269" t="str">
        <f t="shared" si="11"/>
        <v/>
      </c>
      <c r="AS53" s="261" t="str">
        <f t="shared" si="10"/>
        <v/>
      </c>
      <c r="AT53" s="7"/>
      <c r="AU53" s="154">
        <f t="shared" si="6"/>
        <v>0</v>
      </c>
      <c r="AV53" s="154" t="str">
        <f t="shared" si="7"/>
        <v/>
      </c>
      <c r="AW53" s="154">
        <f t="shared" si="8"/>
        <v>0</v>
      </c>
      <c r="AX53" s="154" t="str">
        <f t="shared" si="9"/>
        <v/>
      </c>
    </row>
    <row r="54" spans="1:50" ht="16.5" x14ac:dyDescent="0.3">
      <c r="A54" s="6"/>
      <c r="B54" s="7"/>
      <c r="C54" s="50">
        <v>47</v>
      </c>
      <c r="D54" s="48"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1"/>
        <v/>
      </c>
      <c r="AJ54" s="268" t="str">
        <f t="shared" si="11"/>
        <v/>
      </c>
      <c r="AK54" s="268" t="str">
        <f t="shared" si="11"/>
        <v/>
      </c>
      <c r="AL54" s="268" t="str">
        <f t="shared" si="11"/>
        <v/>
      </c>
      <c r="AM54" s="268" t="str">
        <f t="shared" si="11"/>
        <v/>
      </c>
      <c r="AN54" s="268" t="str">
        <f t="shared" si="11"/>
        <v/>
      </c>
      <c r="AO54" s="268" t="str">
        <f t="shared" si="11"/>
        <v/>
      </c>
      <c r="AP54" s="268" t="str">
        <f t="shared" si="11"/>
        <v/>
      </c>
      <c r="AQ54" s="268" t="str">
        <f t="shared" si="11"/>
        <v/>
      </c>
      <c r="AR54" s="269" t="str">
        <f t="shared" si="11"/>
        <v/>
      </c>
      <c r="AS54" s="261" t="str">
        <f t="shared" si="10"/>
        <v/>
      </c>
      <c r="AT54" s="7"/>
      <c r="AU54" s="154">
        <f t="shared" si="6"/>
        <v>0</v>
      </c>
      <c r="AV54" s="154" t="str">
        <f t="shared" si="7"/>
        <v/>
      </c>
      <c r="AW54" s="154">
        <f t="shared" si="8"/>
        <v>0</v>
      </c>
      <c r="AX54" s="154" t="str">
        <f t="shared" si="9"/>
        <v/>
      </c>
    </row>
    <row r="55" spans="1:50" ht="16.5" x14ac:dyDescent="0.3">
      <c r="A55" s="6"/>
      <c r="B55" s="7"/>
      <c r="C55" s="50">
        <v>48</v>
      </c>
      <c r="D55" s="48"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1"/>
        <v/>
      </c>
      <c r="AJ55" s="268" t="str">
        <f t="shared" si="11"/>
        <v/>
      </c>
      <c r="AK55" s="268" t="str">
        <f t="shared" si="11"/>
        <v/>
      </c>
      <c r="AL55" s="268" t="str">
        <f t="shared" si="11"/>
        <v/>
      </c>
      <c r="AM55" s="268" t="str">
        <f t="shared" si="11"/>
        <v/>
      </c>
      <c r="AN55" s="268" t="str">
        <f t="shared" si="11"/>
        <v/>
      </c>
      <c r="AO55" s="268" t="str">
        <f t="shared" si="11"/>
        <v/>
      </c>
      <c r="AP55" s="268" t="str">
        <f t="shared" si="11"/>
        <v/>
      </c>
      <c r="AQ55" s="268" t="str">
        <f t="shared" si="11"/>
        <v/>
      </c>
      <c r="AR55" s="269" t="str">
        <f t="shared" si="11"/>
        <v/>
      </c>
      <c r="AS55" s="261" t="str">
        <f t="shared" si="10"/>
        <v/>
      </c>
      <c r="AT55" s="7"/>
      <c r="AU55" s="154">
        <f t="shared" si="6"/>
        <v>0</v>
      </c>
      <c r="AV55" s="154" t="str">
        <f t="shared" si="7"/>
        <v/>
      </c>
      <c r="AW55" s="154">
        <f t="shared" si="8"/>
        <v>0</v>
      </c>
      <c r="AX55" s="154" t="str">
        <f t="shared" si="9"/>
        <v/>
      </c>
    </row>
    <row r="56" spans="1:50" ht="16.5" x14ac:dyDescent="0.3">
      <c r="A56" s="6"/>
      <c r="B56" s="7"/>
      <c r="C56" s="50">
        <v>49</v>
      </c>
      <c r="D56" s="48"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1"/>
        <v/>
      </c>
      <c r="AJ56" s="268" t="str">
        <f t="shared" si="11"/>
        <v/>
      </c>
      <c r="AK56" s="268" t="str">
        <f t="shared" si="11"/>
        <v/>
      </c>
      <c r="AL56" s="268" t="str">
        <f t="shared" si="11"/>
        <v/>
      </c>
      <c r="AM56" s="268" t="str">
        <f t="shared" si="11"/>
        <v/>
      </c>
      <c r="AN56" s="268" t="str">
        <f t="shared" si="11"/>
        <v/>
      </c>
      <c r="AO56" s="268" t="str">
        <f t="shared" si="11"/>
        <v/>
      </c>
      <c r="AP56" s="268" t="str">
        <f t="shared" si="11"/>
        <v/>
      </c>
      <c r="AQ56" s="268" t="str">
        <f t="shared" si="11"/>
        <v/>
      </c>
      <c r="AR56" s="269" t="str">
        <f t="shared" si="11"/>
        <v/>
      </c>
      <c r="AS56" s="261" t="str">
        <f t="shared" si="10"/>
        <v/>
      </c>
      <c r="AT56" s="7"/>
      <c r="AU56" s="154">
        <f t="shared" si="6"/>
        <v>0</v>
      </c>
      <c r="AV56" s="154" t="str">
        <f t="shared" si="7"/>
        <v/>
      </c>
      <c r="AW56" s="154">
        <f t="shared" si="8"/>
        <v>0</v>
      </c>
      <c r="AX56" s="154" t="str">
        <f t="shared" si="9"/>
        <v/>
      </c>
    </row>
    <row r="57" spans="1:50" ht="17.25" thickBot="1" x14ac:dyDescent="0.35">
      <c r="A57" s="6"/>
      <c r="B57" s="7"/>
      <c r="C57" s="51">
        <v>50</v>
      </c>
      <c r="D57" s="48"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1"/>
        <v/>
      </c>
      <c r="AJ57" s="271" t="str">
        <f t="shared" si="11"/>
        <v/>
      </c>
      <c r="AK57" s="271" t="str">
        <f t="shared" si="11"/>
        <v/>
      </c>
      <c r="AL57" s="271" t="str">
        <f t="shared" si="11"/>
        <v/>
      </c>
      <c r="AM57" s="271" t="str">
        <f t="shared" si="11"/>
        <v/>
      </c>
      <c r="AN57" s="271" t="str">
        <f t="shared" si="11"/>
        <v/>
      </c>
      <c r="AO57" s="271" t="str">
        <f t="shared" si="11"/>
        <v/>
      </c>
      <c r="AP57" s="271" t="str">
        <f t="shared" si="11"/>
        <v/>
      </c>
      <c r="AQ57" s="271" t="str">
        <f t="shared" si="11"/>
        <v/>
      </c>
      <c r="AR57" s="272" t="str">
        <f t="shared" si="11"/>
        <v/>
      </c>
      <c r="AS57" s="261" t="str">
        <f t="shared" si="10"/>
        <v/>
      </c>
      <c r="AT57" s="7"/>
      <c r="AU57" s="154">
        <f t="shared" si="6"/>
        <v>0</v>
      </c>
      <c r="AV57" s="154" t="str">
        <f t="shared" si="7"/>
        <v/>
      </c>
      <c r="AW57" s="154">
        <f t="shared" si="8"/>
        <v>0</v>
      </c>
      <c r="AX57" s="154" t="str">
        <f t="shared" si="9"/>
        <v/>
      </c>
    </row>
    <row r="58" spans="1:50" ht="17.25" thickBot="1" x14ac:dyDescent="0.35">
      <c r="A58" s="6"/>
      <c r="B58" s="7"/>
      <c r="C58" s="508" t="s">
        <v>622</v>
      </c>
      <c r="D58" s="509"/>
      <c r="E58" s="52">
        <f>IFERROR(AVERAGE(E8:E57),0)</f>
        <v>0</v>
      </c>
      <c r="F58" s="52">
        <f>IFERROR(AVERAGE(F8:F57),0)</f>
        <v>0</v>
      </c>
      <c r="G58" s="52">
        <f>IFERROR(AVERAGE(G8:G57),0)</f>
        <v>0</v>
      </c>
      <c r="H58" s="52">
        <f t="shared" ref="H58:AS58" si="12">IFERROR(AVERAGE(H8:H57),0)</f>
        <v>0</v>
      </c>
      <c r="I58" s="52">
        <f t="shared" si="12"/>
        <v>0</v>
      </c>
      <c r="J58" s="52">
        <f t="shared" si="12"/>
        <v>0</v>
      </c>
      <c r="K58" s="52">
        <f t="shared" si="12"/>
        <v>0</v>
      </c>
      <c r="L58" s="52">
        <f t="shared" si="12"/>
        <v>0</v>
      </c>
      <c r="M58" s="52">
        <f t="shared" si="12"/>
        <v>0</v>
      </c>
      <c r="N58" s="54">
        <f t="shared" si="12"/>
        <v>0</v>
      </c>
      <c r="O58" s="56">
        <f t="shared" si="12"/>
        <v>0</v>
      </c>
      <c r="P58" s="52">
        <f t="shared" si="12"/>
        <v>0</v>
      </c>
      <c r="Q58" s="52">
        <f t="shared" si="12"/>
        <v>0</v>
      </c>
      <c r="R58" s="52">
        <f t="shared" si="12"/>
        <v>0</v>
      </c>
      <c r="S58" s="52">
        <f t="shared" si="12"/>
        <v>0</v>
      </c>
      <c r="T58" s="52">
        <f t="shared" si="12"/>
        <v>0</v>
      </c>
      <c r="U58" s="52">
        <f t="shared" si="12"/>
        <v>0</v>
      </c>
      <c r="V58" s="52">
        <f t="shared" si="12"/>
        <v>0</v>
      </c>
      <c r="W58" s="52">
        <f t="shared" si="12"/>
        <v>0</v>
      </c>
      <c r="X58" s="52">
        <f t="shared" si="12"/>
        <v>0</v>
      </c>
      <c r="Y58" s="55">
        <f t="shared" si="12"/>
        <v>0</v>
      </c>
      <c r="Z58" s="52">
        <f t="shared" si="12"/>
        <v>0</v>
      </c>
      <c r="AA58" s="52">
        <f t="shared" si="12"/>
        <v>0</v>
      </c>
      <c r="AB58" s="52">
        <f t="shared" si="12"/>
        <v>0</v>
      </c>
      <c r="AC58" s="52">
        <f t="shared" si="12"/>
        <v>0</v>
      </c>
      <c r="AD58" s="52">
        <f t="shared" si="12"/>
        <v>0</v>
      </c>
      <c r="AE58" s="52">
        <f t="shared" si="12"/>
        <v>0</v>
      </c>
      <c r="AF58" s="52">
        <f t="shared" si="12"/>
        <v>0</v>
      </c>
      <c r="AG58" s="52">
        <f t="shared" si="12"/>
        <v>0</v>
      </c>
      <c r="AH58" s="52">
        <f t="shared" si="12"/>
        <v>0</v>
      </c>
      <c r="AI58" s="157">
        <f t="shared" si="12"/>
        <v>0</v>
      </c>
      <c r="AJ58" s="157">
        <f t="shared" si="12"/>
        <v>0</v>
      </c>
      <c r="AK58" s="157">
        <f t="shared" si="12"/>
        <v>0</v>
      </c>
      <c r="AL58" s="157">
        <f t="shared" si="12"/>
        <v>0</v>
      </c>
      <c r="AM58" s="157">
        <f t="shared" si="12"/>
        <v>0</v>
      </c>
      <c r="AN58" s="157">
        <f t="shared" si="12"/>
        <v>0</v>
      </c>
      <c r="AO58" s="157">
        <f t="shared" si="12"/>
        <v>0</v>
      </c>
      <c r="AP58" s="157">
        <f t="shared" si="12"/>
        <v>0</v>
      </c>
      <c r="AQ58" s="157">
        <f t="shared" si="12"/>
        <v>0</v>
      </c>
      <c r="AR58" s="157">
        <f t="shared" si="12"/>
        <v>0</v>
      </c>
      <c r="AS58" s="157">
        <f t="shared" si="12"/>
        <v>0</v>
      </c>
      <c r="AT58" s="7"/>
    </row>
    <row r="59" spans="1:50"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0" x14ac:dyDescent="0.25">
      <c r="A60" s="6"/>
      <c r="B60" s="7"/>
      <c r="C60" s="7"/>
      <c r="D60" s="53">
        <f>HOME!E20</f>
        <v>9</v>
      </c>
      <c r="E60" s="7">
        <f>E7</f>
        <v>0</v>
      </c>
      <c r="F60" s="7">
        <f t="shared" ref="F60:N60" si="13">F7</f>
        <v>0</v>
      </c>
      <c r="G60" s="7">
        <f t="shared" si="13"/>
        <v>0</v>
      </c>
      <c r="H60" s="7">
        <f t="shared" si="13"/>
        <v>0</v>
      </c>
      <c r="I60" s="7">
        <f t="shared" si="13"/>
        <v>0</v>
      </c>
      <c r="J60" s="7">
        <f t="shared" si="13"/>
        <v>0</v>
      </c>
      <c r="K60" s="7">
        <f t="shared" si="13"/>
        <v>0</v>
      </c>
      <c r="L60" s="7">
        <f t="shared" si="13"/>
        <v>0</v>
      </c>
      <c r="M60" s="7">
        <f t="shared" si="13"/>
        <v>0</v>
      </c>
      <c r="N60" s="7">
        <f t="shared" si="13"/>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0" x14ac:dyDescent="0.25">
      <c r="A61" s="6"/>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0" ht="15" customHeight="1" x14ac:dyDescent="0.25">
      <c r="AI62" s="4">
        <v>33</v>
      </c>
      <c r="AJ62" s="4">
        <v>34</v>
      </c>
      <c r="AK62" s="4">
        <v>35</v>
      </c>
      <c r="AL62" s="4">
        <v>36</v>
      </c>
      <c r="AM62" s="4">
        <v>37</v>
      </c>
      <c r="AN62" s="4">
        <v>38</v>
      </c>
      <c r="AO62" s="4">
        <v>39</v>
      </c>
      <c r="AP62" s="4">
        <v>40</v>
      </c>
      <c r="AQ62" s="4">
        <v>41</v>
      </c>
      <c r="AR62" s="4">
        <v>42</v>
      </c>
    </row>
  </sheetData>
  <sheetProtection algorithmName="SHA-512" hashValue="XGPIogdi0qBUXS7Br0yHn2C8FIDlBAM7lkjlwG0YgXR+gUpdAfCSbABkM56YDrqRw419vN/WjNqNXyTMbvoVEQ==" saltValue="qWi95HqoBf6YyleMB0hZGw==" spinCount="100000" sheet="1" objects="1" scenarios="1"/>
  <mergeCells count="9">
    <mergeCell ref="C58:D58"/>
    <mergeCell ref="C4:C7"/>
    <mergeCell ref="D4:D7"/>
    <mergeCell ref="E4:AH4"/>
    <mergeCell ref="AS4:AS7"/>
    <mergeCell ref="E5:N5"/>
    <mergeCell ref="O5:X5"/>
    <mergeCell ref="Y5:AH5"/>
    <mergeCell ref="AI5:AR5"/>
  </mergeCells>
  <conditionalFormatting sqref="E8:AH57">
    <cfRule type="expression" dxfId="4" priority="1">
      <formula>E$7=0</formula>
    </cfRule>
  </conditionalFormatting>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BP62"/>
  <sheetViews>
    <sheetView showRowColHeaders="0" zoomScale="80" zoomScaleNormal="80" workbookViewId="0">
      <pane xSplit="4" ySplit="7" topLeftCell="E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customWidth="1"/>
    <col min="2" max="2" width="1.85546875" customWidth="1"/>
    <col min="3" max="3" width="5.5703125" customWidth="1"/>
    <col min="4" max="4" width="23.28515625" customWidth="1"/>
    <col min="5" max="14" width="5.140625" customWidth="1"/>
    <col min="15" max="34" width="5.28515625" customWidth="1"/>
    <col min="35" max="44" width="5.28515625" style="4" hidden="1" customWidth="1"/>
    <col min="45" max="45" width="9.140625" customWidth="1"/>
    <col min="46" max="47" width="9.140625" hidden="1" customWidth="1"/>
    <col min="48" max="48" width="12.85546875" hidden="1" customWidth="1"/>
    <col min="49" max="57" width="9.140625" hidden="1" customWidth="1"/>
    <col min="58" max="58" width="12.85546875" hidden="1" customWidth="1"/>
    <col min="59" max="67" width="9.140625" hidden="1" customWidth="1"/>
    <col min="68" max="68" width="12.85546875" hidden="1" customWidth="1"/>
    <col min="69" max="16384" width="9.140625" hidden="1"/>
  </cols>
  <sheetData>
    <row r="1" spans="1:50" ht="28.5" x14ac:dyDescent="0.25">
      <c r="A1" s="1" t="str">
        <f>"       "&amp; MAPEL!D21</f>
        <v xml:space="preserve">       Mulok 3</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0"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0" ht="14.25" customHeight="1" thickBot="1" x14ac:dyDescent="0.3">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0" ht="3.75" customHeight="1" thickBot="1" x14ac:dyDescent="0.35">
      <c r="A4" s="6"/>
      <c r="B4" s="7"/>
      <c r="C4" s="510" t="s">
        <v>580</v>
      </c>
      <c r="D4" s="513" t="s">
        <v>608</v>
      </c>
      <c r="E4" s="516" t="str">
        <f>A1</f>
        <v xml:space="preserve">       Mulok 3</v>
      </c>
      <c r="F4" s="517"/>
      <c r="G4" s="517"/>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257"/>
      <c r="AJ4" s="257"/>
      <c r="AK4" s="257"/>
      <c r="AL4" s="257"/>
      <c r="AM4" s="257"/>
      <c r="AN4" s="257"/>
      <c r="AO4" s="257"/>
      <c r="AP4" s="257"/>
      <c r="AQ4" s="257"/>
      <c r="AR4" s="257"/>
      <c r="AS4" s="518" t="s">
        <v>610</v>
      </c>
      <c r="AT4" s="7"/>
    </row>
    <row r="5" spans="1:50" ht="15.75" x14ac:dyDescent="0.25">
      <c r="A5" s="6"/>
      <c r="B5" s="7"/>
      <c r="C5" s="511"/>
      <c r="D5" s="514"/>
      <c r="E5" s="521" t="s">
        <v>611</v>
      </c>
      <c r="F5" s="522"/>
      <c r="G5" s="522"/>
      <c r="H5" s="522"/>
      <c r="I5" s="522"/>
      <c r="J5" s="522"/>
      <c r="K5" s="522"/>
      <c r="L5" s="522"/>
      <c r="M5" s="522"/>
      <c r="N5" s="523"/>
      <c r="O5" s="524" t="s">
        <v>623</v>
      </c>
      <c r="P5" s="525"/>
      <c r="Q5" s="525"/>
      <c r="R5" s="525"/>
      <c r="S5" s="525"/>
      <c r="T5" s="525"/>
      <c r="U5" s="525"/>
      <c r="V5" s="525"/>
      <c r="W5" s="525"/>
      <c r="X5" s="525"/>
      <c r="Y5" s="526" t="s">
        <v>624</v>
      </c>
      <c r="Z5" s="527"/>
      <c r="AA5" s="527"/>
      <c r="AB5" s="527"/>
      <c r="AC5" s="527"/>
      <c r="AD5" s="527"/>
      <c r="AE5" s="527"/>
      <c r="AF5" s="527"/>
      <c r="AG5" s="527"/>
      <c r="AH5" s="527"/>
      <c r="AI5" s="494" t="s">
        <v>958</v>
      </c>
      <c r="AJ5" s="495"/>
      <c r="AK5" s="495"/>
      <c r="AL5" s="495"/>
      <c r="AM5" s="495"/>
      <c r="AN5" s="495"/>
      <c r="AO5" s="495"/>
      <c r="AP5" s="495"/>
      <c r="AQ5" s="495"/>
      <c r="AR5" s="496"/>
      <c r="AS5" s="519"/>
      <c r="AT5" s="7"/>
    </row>
    <row r="6" spans="1:50" ht="24" customHeight="1" x14ac:dyDescent="0.25">
      <c r="A6" s="6"/>
      <c r="B6" s="7"/>
      <c r="C6" s="511"/>
      <c r="D6" s="514"/>
      <c r="E6" s="58" t="s">
        <v>612</v>
      </c>
      <c r="F6" s="59" t="s">
        <v>613</v>
      </c>
      <c r="G6" s="59" t="s">
        <v>614</v>
      </c>
      <c r="H6" s="59" t="s">
        <v>615</v>
      </c>
      <c r="I6" s="59" t="s">
        <v>616</v>
      </c>
      <c r="J6" s="59" t="s">
        <v>617</v>
      </c>
      <c r="K6" s="59" t="s">
        <v>618</v>
      </c>
      <c r="L6" s="59" t="s">
        <v>619</v>
      </c>
      <c r="M6" s="59" t="s">
        <v>620</v>
      </c>
      <c r="N6" s="8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519"/>
      <c r="AT6" s="7"/>
    </row>
    <row r="7" spans="1:50" ht="28.5" customHeight="1" thickBot="1" x14ac:dyDescent="0.35">
      <c r="A7" s="6"/>
      <c r="B7" s="7"/>
      <c r="C7" s="512"/>
      <c r="D7" s="515"/>
      <c r="E7" s="86">
        <f>ATP!E205</f>
        <v>0</v>
      </c>
      <c r="F7" s="87">
        <f>ATP!$E$206</f>
        <v>0</v>
      </c>
      <c r="G7" s="87">
        <f>ATP!$E$207</f>
        <v>0</v>
      </c>
      <c r="H7" s="87">
        <f>ATP!$E$208</f>
        <v>0</v>
      </c>
      <c r="I7" s="87">
        <f>ATP!$E$209</f>
        <v>0</v>
      </c>
      <c r="J7" s="87">
        <f>ATP!$E$210</f>
        <v>0</v>
      </c>
      <c r="K7" s="87">
        <f>ATP!$E$211</f>
        <v>0</v>
      </c>
      <c r="L7" s="87">
        <f>ATP!$E$212</f>
        <v>0</v>
      </c>
      <c r="M7" s="87">
        <f>ATP!$E$213</f>
        <v>0</v>
      </c>
      <c r="N7" s="87">
        <f>ATP!$E$214</f>
        <v>0</v>
      </c>
      <c r="O7" s="208">
        <f>E7</f>
        <v>0</v>
      </c>
      <c r="P7" s="209">
        <f t="shared" si="0"/>
        <v>0</v>
      </c>
      <c r="Q7" s="209">
        <f t="shared" si="0"/>
        <v>0</v>
      </c>
      <c r="R7" s="209">
        <f t="shared" si="0"/>
        <v>0</v>
      </c>
      <c r="S7" s="209">
        <f t="shared" si="0"/>
        <v>0</v>
      </c>
      <c r="T7" s="209">
        <f t="shared" si="0"/>
        <v>0</v>
      </c>
      <c r="U7" s="209">
        <f t="shared" si="0"/>
        <v>0</v>
      </c>
      <c r="V7" s="209">
        <f t="shared" si="0"/>
        <v>0</v>
      </c>
      <c r="W7" s="209">
        <f t="shared" si="0"/>
        <v>0</v>
      </c>
      <c r="X7" s="210">
        <f t="shared" si="0"/>
        <v>0</v>
      </c>
      <c r="Y7" s="213">
        <f>E7</f>
        <v>0</v>
      </c>
      <c r="Z7" s="214">
        <f t="shared" si="1"/>
        <v>0</v>
      </c>
      <c r="AA7" s="214">
        <f t="shared" si="1"/>
        <v>0</v>
      </c>
      <c r="AB7" s="214">
        <f t="shared" si="1"/>
        <v>0</v>
      </c>
      <c r="AC7" s="214">
        <f t="shared" si="1"/>
        <v>0</v>
      </c>
      <c r="AD7" s="214">
        <f t="shared" si="1"/>
        <v>0</v>
      </c>
      <c r="AE7" s="214">
        <f t="shared" si="1"/>
        <v>0</v>
      </c>
      <c r="AF7" s="214">
        <f t="shared" si="1"/>
        <v>0</v>
      </c>
      <c r="AG7" s="214">
        <f t="shared" si="1"/>
        <v>0</v>
      </c>
      <c r="AH7" s="215">
        <f t="shared" si="1"/>
        <v>0</v>
      </c>
      <c r="AI7" s="262">
        <f>E7</f>
        <v>0</v>
      </c>
      <c r="AJ7" s="263">
        <f>F7</f>
        <v>0</v>
      </c>
      <c r="AK7" s="263">
        <f t="shared" ref="AK7:AR7" si="3">G7</f>
        <v>0</v>
      </c>
      <c r="AL7" s="263">
        <f t="shared" si="3"/>
        <v>0</v>
      </c>
      <c r="AM7" s="263">
        <f t="shared" si="3"/>
        <v>0</v>
      </c>
      <c r="AN7" s="263">
        <f t="shared" si="3"/>
        <v>0</v>
      </c>
      <c r="AO7" s="263">
        <f t="shared" si="3"/>
        <v>0</v>
      </c>
      <c r="AP7" s="263">
        <f t="shared" si="3"/>
        <v>0</v>
      </c>
      <c r="AQ7" s="263">
        <f t="shared" si="3"/>
        <v>0</v>
      </c>
      <c r="AR7" s="263">
        <f t="shared" si="3"/>
        <v>0</v>
      </c>
      <c r="AS7" s="520"/>
      <c r="AT7" s="7"/>
      <c r="AU7" s="46" t="s">
        <v>625</v>
      </c>
      <c r="AV7" s="46" t="s">
        <v>626</v>
      </c>
      <c r="AW7" s="47" t="s">
        <v>627</v>
      </c>
      <c r="AX7" s="47" t="s">
        <v>626</v>
      </c>
    </row>
    <row r="8" spans="1:50" ht="16.5" x14ac:dyDescent="0.3">
      <c r="A8" s="6"/>
      <c r="B8" s="7"/>
      <c r="C8" s="49">
        <v>1</v>
      </c>
      <c r="D8" s="48" t="str">
        <f>IF(SISWA!G8="","",SISWA!G8)</f>
        <v>ASKA</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64" t="str">
        <f>IFERROR(AVERAGE(E8,O8,Y8),"")</f>
        <v/>
      </c>
      <c r="AJ8" s="265" t="str">
        <f t="shared" ref="AJ8:AR23" si="4">IFERROR(AVERAGE(F8,P8,Z8),"")</f>
        <v/>
      </c>
      <c r="AK8" s="265" t="str">
        <f t="shared" si="4"/>
        <v/>
      </c>
      <c r="AL8" s="265" t="str">
        <f t="shared" si="4"/>
        <v/>
      </c>
      <c r="AM8" s="265" t="str">
        <f t="shared" si="4"/>
        <v/>
      </c>
      <c r="AN8" s="265" t="str">
        <f t="shared" si="4"/>
        <v/>
      </c>
      <c r="AO8" s="265" t="str">
        <f t="shared" si="4"/>
        <v/>
      </c>
      <c r="AP8" s="265" t="str">
        <f t="shared" si="4"/>
        <v/>
      </c>
      <c r="AQ8" s="265" t="str">
        <f t="shared" si="4"/>
        <v/>
      </c>
      <c r="AR8" s="266" t="str">
        <f t="shared" si="4"/>
        <v/>
      </c>
      <c r="AS8" s="260" t="str">
        <f>IFERROR(AVERAGE(E8:AH8),"")</f>
        <v/>
      </c>
      <c r="AT8" s="7"/>
      <c r="AU8" s="154">
        <f>MAX(AI8:AR8)</f>
        <v>0</v>
      </c>
      <c r="AV8" s="154" t="str">
        <f>IFERROR(D8&amp;" sangat menguasai dalam "&amp;(INDEX($AI$7:$AR$7,MATCH(AU8,AI8:AR8,0))),"")</f>
        <v/>
      </c>
      <c r="AW8" s="154">
        <f>MIN(AI8:AR8)</f>
        <v>0</v>
      </c>
      <c r="AX8" s="154" t="str">
        <f>IFERROR(D8&amp;" perlu bimbingan dalam "&amp;(INDEX($AI$7:$AR$7,MATCH(AW8,AI8:AR8,0))),"")</f>
        <v/>
      </c>
    </row>
    <row r="9" spans="1:50" ht="16.5" x14ac:dyDescent="0.3">
      <c r="A9" s="6"/>
      <c r="B9" s="7"/>
      <c r="C9" s="50">
        <v>2</v>
      </c>
      <c r="D9" s="48" t="str">
        <f>IF(SISWA!G9="","",SISWA!G9)</f>
        <v>BIHAN</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267" t="str">
        <f t="shared" ref="AI9:AR47" si="5">IFERROR(AVERAGE(E9,O9,Y9),"")</f>
        <v/>
      </c>
      <c r="AJ9" s="268" t="str">
        <f t="shared" si="4"/>
        <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t="str">
        <f>IFERROR(AVERAGE(E9:AH9),"")</f>
        <v/>
      </c>
      <c r="AT9" s="7"/>
      <c r="AU9" s="154">
        <f t="shared" ref="AU9:AU57" si="6">MAX(AI9:AR9)</f>
        <v>0</v>
      </c>
      <c r="AV9" s="154" t="str">
        <f t="shared" ref="AV9:AV57" si="7">IFERROR(D9&amp;" sangat menguasai dalam "&amp;(INDEX($AI$7:$AR$7,MATCH(AU9,AI9:AR9,0))),"")</f>
        <v/>
      </c>
      <c r="AW9" s="154">
        <f t="shared" ref="AW9:AW57" si="8">MIN(AI9:AR9)</f>
        <v>0</v>
      </c>
      <c r="AX9" s="154" t="str">
        <f t="shared" ref="AX9:AX57" si="9">IFERROR(D9&amp;" perlu bimbingan dalam "&amp;(INDEX($AI$7:$AR$7,MATCH(AW9,AI9:AR9,0))),"")</f>
        <v/>
      </c>
    </row>
    <row r="10" spans="1:50" ht="16.5" x14ac:dyDescent="0.3">
      <c r="A10" s="6"/>
      <c r="B10" s="7"/>
      <c r="C10" s="50">
        <v>3</v>
      </c>
      <c r="D10" s="48" t="str">
        <f>IF(SISWA!G10="","",SISWA!G10)</f>
        <v>DARMA</v>
      </c>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267" t="str">
        <f t="shared" si="5"/>
        <v/>
      </c>
      <c r="AJ10" s="268" t="str">
        <f t="shared" si="4"/>
        <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261" t="str">
        <f t="shared" ref="AS10:AS57" si="10">IFERROR(AVERAGE(E10:AH10),"")</f>
        <v/>
      </c>
      <c r="AT10" s="7"/>
      <c r="AU10" s="154">
        <f t="shared" si="6"/>
        <v>0</v>
      </c>
      <c r="AV10" s="154" t="str">
        <f t="shared" si="7"/>
        <v/>
      </c>
      <c r="AW10" s="154">
        <f t="shared" si="8"/>
        <v>0</v>
      </c>
      <c r="AX10" s="154" t="str">
        <f t="shared" si="9"/>
        <v/>
      </c>
    </row>
    <row r="11" spans="1:50" ht="16.5" x14ac:dyDescent="0.3">
      <c r="A11" s="6"/>
      <c r="B11" s="7"/>
      <c r="C11" s="50">
        <v>4</v>
      </c>
      <c r="D11" s="48" t="str">
        <f>IF(SISWA!G11="","",SISWA!G11)</f>
        <v>AQILA</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267" t="str">
        <f t="shared" si="5"/>
        <v/>
      </c>
      <c r="AJ11" s="268" t="str">
        <f t="shared" si="4"/>
        <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t="str">
        <f t="shared" si="10"/>
        <v/>
      </c>
      <c r="AT11" s="7"/>
      <c r="AU11" s="154">
        <f t="shared" si="6"/>
        <v>0</v>
      </c>
      <c r="AV11" s="154" t="str">
        <f t="shared" si="7"/>
        <v/>
      </c>
      <c r="AW11" s="154">
        <f t="shared" si="8"/>
        <v>0</v>
      </c>
      <c r="AX11" s="154" t="str">
        <f t="shared" si="9"/>
        <v/>
      </c>
    </row>
    <row r="12" spans="1:50" ht="16.5" x14ac:dyDescent="0.3">
      <c r="A12" s="6"/>
      <c r="B12" s="7"/>
      <c r="C12" s="50">
        <v>5</v>
      </c>
      <c r="D12" s="48" t="str">
        <f>IF(SISWA!G12="","",SISWA!G12)</f>
        <v>YUSUF</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267" t="str">
        <f t="shared" si="5"/>
        <v/>
      </c>
      <c r="AJ12" s="268" t="str">
        <f t="shared" si="4"/>
        <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t="str">
        <f t="shared" si="10"/>
        <v/>
      </c>
      <c r="AT12" s="7"/>
      <c r="AU12" s="154">
        <f t="shared" si="6"/>
        <v>0</v>
      </c>
      <c r="AV12" s="154" t="str">
        <f t="shared" si="7"/>
        <v/>
      </c>
      <c r="AW12" s="154">
        <f t="shared" si="8"/>
        <v>0</v>
      </c>
      <c r="AX12" s="154" t="str">
        <f t="shared" si="9"/>
        <v/>
      </c>
    </row>
    <row r="13" spans="1:50" ht="16.5" x14ac:dyDescent="0.3">
      <c r="A13" s="6"/>
      <c r="B13" s="7"/>
      <c r="C13" s="50">
        <v>6</v>
      </c>
      <c r="D13" s="48" t="str">
        <f>IF(SISWA!G13="","",SISWA!G13)</f>
        <v>FADHIL</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267" t="str">
        <f t="shared" si="5"/>
        <v/>
      </c>
      <c r="AJ13" s="268" t="str">
        <f t="shared" si="4"/>
        <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t="str">
        <f t="shared" si="10"/>
        <v/>
      </c>
      <c r="AT13" s="7"/>
      <c r="AU13" s="154">
        <f t="shared" si="6"/>
        <v>0</v>
      </c>
      <c r="AV13" s="154" t="str">
        <f t="shared" si="7"/>
        <v/>
      </c>
      <c r="AW13" s="154">
        <f t="shared" si="8"/>
        <v>0</v>
      </c>
      <c r="AX13" s="154" t="str">
        <f t="shared" si="9"/>
        <v/>
      </c>
    </row>
    <row r="14" spans="1:50" ht="16.5" x14ac:dyDescent="0.3">
      <c r="A14" s="6"/>
      <c r="B14" s="7"/>
      <c r="C14" s="50">
        <v>7</v>
      </c>
      <c r="D14" s="48" t="str">
        <f>IF(SISWA!G14="","",SISWA!G14)</f>
        <v>SAFA</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267" t="str">
        <f t="shared" si="5"/>
        <v/>
      </c>
      <c r="AJ14" s="268" t="str">
        <f t="shared" si="4"/>
        <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t="str">
        <f t="shared" si="10"/>
        <v/>
      </c>
      <c r="AT14" s="7"/>
      <c r="AU14" s="154">
        <f t="shared" si="6"/>
        <v>0</v>
      </c>
      <c r="AV14" s="154" t="str">
        <f t="shared" si="7"/>
        <v/>
      </c>
      <c r="AW14" s="154">
        <f t="shared" si="8"/>
        <v>0</v>
      </c>
      <c r="AX14" s="154" t="str">
        <f t="shared" si="9"/>
        <v/>
      </c>
    </row>
    <row r="15" spans="1:50" ht="16.5" x14ac:dyDescent="0.3">
      <c r="A15" s="6"/>
      <c r="B15" s="7"/>
      <c r="C15" s="50">
        <v>8</v>
      </c>
      <c r="D15" s="48" t="str">
        <f>IF(SISWA!G15="","",SISWA!G15)</f>
        <v>SALMA</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267" t="str">
        <f t="shared" si="5"/>
        <v/>
      </c>
      <c r="AJ15" s="268" t="str">
        <f t="shared" si="4"/>
        <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t="str">
        <f t="shared" si="10"/>
        <v/>
      </c>
      <c r="AT15" s="7"/>
      <c r="AU15" s="154">
        <f t="shared" si="6"/>
        <v>0</v>
      </c>
      <c r="AV15" s="154" t="str">
        <f t="shared" si="7"/>
        <v/>
      </c>
      <c r="AW15" s="154">
        <f t="shared" si="8"/>
        <v>0</v>
      </c>
      <c r="AX15" s="154" t="str">
        <f t="shared" si="9"/>
        <v/>
      </c>
    </row>
    <row r="16" spans="1:50" ht="16.5" x14ac:dyDescent="0.3">
      <c r="A16" s="6"/>
      <c r="B16" s="7"/>
      <c r="C16" s="50">
        <v>9</v>
      </c>
      <c r="D16" s="48" t="str">
        <f>IF(SISWA!G16="","",SISWA!G16)</f>
        <v>SALSA</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267" t="str">
        <f t="shared" si="5"/>
        <v/>
      </c>
      <c r="AJ16" s="268" t="str">
        <f t="shared" si="4"/>
        <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t="str">
        <f t="shared" si="10"/>
        <v/>
      </c>
      <c r="AT16" s="7"/>
      <c r="AU16" s="154">
        <f t="shared" si="6"/>
        <v>0</v>
      </c>
      <c r="AV16" s="154" t="str">
        <f t="shared" si="7"/>
        <v/>
      </c>
      <c r="AW16" s="154">
        <f t="shared" si="8"/>
        <v>0</v>
      </c>
      <c r="AX16" s="154" t="str">
        <f t="shared" si="9"/>
        <v/>
      </c>
    </row>
    <row r="17" spans="1:50" ht="16.5" x14ac:dyDescent="0.3">
      <c r="A17" s="6"/>
      <c r="B17" s="7"/>
      <c r="C17" s="50">
        <v>10</v>
      </c>
      <c r="D17" s="48" t="str">
        <f>IF(SISWA!G17="","",SISWA!G17)</f>
        <v>SALWA</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267" t="str">
        <f t="shared" si="5"/>
        <v/>
      </c>
      <c r="AJ17" s="268" t="str">
        <f t="shared" si="4"/>
        <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t="str">
        <f t="shared" si="10"/>
        <v/>
      </c>
      <c r="AT17" s="7"/>
      <c r="AU17" s="154">
        <f t="shared" si="6"/>
        <v>0</v>
      </c>
      <c r="AV17" s="154" t="str">
        <f t="shared" si="7"/>
        <v/>
      </c>
      <c r="AW17" s="154">
        <f t="shared" si="8"/>
        <v>0</v>
      </c>
      <c r="AX17" s="154" t="str">
        <f t="shared" si="9"/>
        <v/>
      </c>
    </row>
    <row r="18" spans="1:50" ht="16.5" x14ac:dyDescent="0.3">
      <c r="A18" s="6"/>
      <c r="B18" s="7"/>
      <c r="C18" s="50">
        <v>11</v>
      </c>
      <c r="D18" s="48" t="str">
        <f>IF(SISWA!G18="","",SISWA!G18)</f>
        <v>WIJAYA</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267" t="str">
        <f t="shared" si="5"/>
        <v/>
      </c>
      <c r="AJ18" s="268" t="str">
        <f t="shared" si="4"/>
        <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t="str">
        <f t="shared" si="10"/>
        <v/>
      </c>
      <c r="AT18" s="7"/>
      <c r="AU18" s="154">
        <f t="shared" si="6"/>
        <v>0</v>
      </c>
      <c r="AV18" s="154" t="str">
        <f t="shared" si="7"/>
        <v/>
      </c>
      <c r="AW18" s="154">
        <f t="shared" si="8"/>
        <v>0</v>
      </c>
      <c r="AX18" s="154" t="str">
        <f t="shared" si="9"/>
        <v/>
      </c>
    </row>
    <row r="19" spans="1:50" ht="16.5" x14ac:dyDescent="0.3">
      <c r="A19" s="6"/>
      <c r="B19" s="7"/>
      <c r="C19" s="50">
        <v>12</v>
      </c>
      <c r="D19" s="48"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0"/>
        <v/>
      </c>
      <c r="AT19" s="7"/>
      <c r="AU19" s="154">
        <f t="shared" si="6"/>
        <v>0</v>
      </c>
      <c r="AV19" s="154" t="str">
        <f t="shared" si="7"/>
        <v/>
      </c>
      <c r="AW19" s="154">
        <f t="shared" si="8"/>
        <v>0</v>
      </c>
      <c r="AX19" s="154" t="str">
        <f t="shared" si="9"/>
        <v/>
      </c>
    </row>
    <row r="20" spans="1:50" ht="16.5" x14ac:dyDescent="0.3">
      <c r="A20" s="6"/>
      <c r="B20" s="7"/>
      <c r="C20" s="50">
        <v>13</v>
      </c>
      <c r="D20" s="48"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0"/>
        <v/>
      </c>
      <c r="AT20" s="7"/>
      <c r="AU20" s="154">
        <f t="shared" si="6"/>
        <v>0</v>
      </c>
      <c r="AV20" s="154" t="str">
        <f t="shared" si="7"/>
        <v/>
      </c>
      <c r="AW20" s="154">
        <f t="shared" si="8"/>
        <v>0</v>
      </c>
      <c r="AX20" s="154" t="str">
        <f t="shared" si="9"/>
        <v/>
      </c>
    </row>
    <row r="21" spans="1:50" ht="16.5" x14ac:dyDescent="0.3">
      <c r="A21" s="6"/>
      <c r="B21" s="7"/>
      <c r="C21" s="50">
        <v>14</v>
      </c>
      <c r="D21" s="48"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0"/>
        <v/>
      </c>
      <c r="AT21" s="7"/>
      <c r="AU21" s="154">
        <f t="shared" si="6"/>
        <v>0</v>
      </c>
      <c r="AV21" s="154" t="str">
        <f t="shared" si="7"/>
        <v/>
      </c>
      <c r="AW21" s="154">
        <f t="shared" si="8"/>
        <v>0</v>
      </c>
      <c r="AX21" s="154" t="str">
        <f t="shared" si="9"/>
        <v/>
      </c>
    </row>
    <row r="22" spans="1:50" ht="16.5" x14ac:dyDescent="0.3">
      <c r="A22" s="6"/>
      <c r="B22" s="7"/>
      <c r="C22" s="50">
        <v>15</v>
      </c>
      <c r="D22" s="48"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0"/>
        <v/>
      </c>
      <c r="AT22" s="7"/>
      <c r="AU22" s="154">
        <f t="shared" si="6"/>
        <v>0</v>
      </c>
      <c r="AV22" s="154" t="str">
        <f t="shared" si="7"/>
        <v/>
      </c>
      <c r="AW22" s="154">
        <f t="shared" si="8"/>
        <v>0</v>
      </c>
      <c r="AX22" s="154" t="str">
        <f t="shared" si="9"/>
        <v/>
      </c>
    </row>
    <row r="23" spans="1:50" ht="16.5" x14ac:dyDescent="0.3">
      <c r="A23" s="6"/>
      <c r="B23" s="7"/>
      <c r="C23" s="50">
        <v>16</v>
      </c>
      <c r="D23" s="48"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0"/>
        <v/>
      </c>
      <c r="AT23" s="7"/>
      <c r="AU23" s="154">
        <f t="shared" si="6"/>
        <v>0</v>
      </c>
      <c r="AV23" s="154" t="str">
        <f t="shared" si="7"/>
        <v/>
      </c>
      <c r="AW23" s="154">
        <f t="shared" si="8"/>
        <v>0</v>
      </c>
      <c r="AX23" s="154" t="str">
        <f t="shared" si="9"/>
        <v/>
      </c>
    </row>
    <row r="24" spans="1:50" ht="16.5" x14ac:dyDescent="0.3">
      <c r="A24" s="6"/>
      <c r="B24" s="7"/>
      <c r="C24" s="50">
        <v>17</v>
      </c>
      <c r="D24" s="48"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0"/>
        <v/>
      </c>
      <c r="AT24" s="7"/>
      <c r="AU24" s="154">
        <f t="shared" si="6"/>
        <v>0</v>
      </c>
      <c r="AV24" s="154" t="str">
        <f t="shared" si="7"/>
        <v/>
      </c>
      <c r="AW24" s="154">
        <f t="shared" si="8"/>
        <v>0</v>
      </c>
      <c r="AX24" s="154" t="str">
        <f t="shared" si="9"/>
        <v/>
      </c>
    </row>
    <row r="25" spans="1:50" ht="16.5" x14ac:dyDescent="0.3">
      <c r="A25" s="6"/>
      <c r="B25" s="7"/>
      <c r="C25" s="50">
        <v>18</v>
      </c>
      <c r="D25" s="48"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0"/>
        <v/>
      </c>
      <c r="AT25" s="7"/>
      <c r="AU25" s="154">
        <f t="shared" si="6"/>
        <v>0</v>
      </c>
      <c r="AV25" s="154" t="str">
        <f t="shared" si="7"/>
        <v/>
      </c>
      <c r="AW25" s="154">
        <f t="shared" si="8"/>
        <v>0</v>
      </c>
      <c r="AX25" s="154" t="str">
        <f t="shared" si="9"/>
        <v/>
      </c>
    </row>
    <row r="26" spans="1:50" ht="16.5" x14ac:dyDescent="0.3">
      <c r="A26" s="6"/>
      <c r="B26" s="7"/>
      <c r="C26" s="50">
        <v>19</v>
      </c>
      <c r="D26" s="48"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0"/>
        <v/>
      </c>
      <c r="AT26" s="7"/>
      <c r="AU26" s="154">
        <f t="shared" si="6"/>
        <v>0</v>
      </c>
      <c r="AV26" s="154" t="str">
        <f t="shared" si="7"/>
        <v/>
      </c>
      <c r="AW26" s="154">
        <f t="shared" si="8"/>
        <v>0</v>
      </c>
      <c r="AX26" s="154" t="str">
        <f t="shared" si="9"/>
        <v/>
      </c>
    </row>
    <row r="27" spans="1:50" ht="16.5" x14ac:dyDescent="0.3">
      <c r="A27" s="6"/>
      <c r="B27" s="7"/>
      <c r="C27" s="50">
        <v>20</v>
      </c>
      <c r="D27" s="48"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0"/>
        <v/>
      </c>
      <c r="AT27" s="7"/>
      <c r="AU27" s="154">
        <f t="shared" si="6"/>
        <v>0</v>
      </c>
      <c r="AV27" s="154" t="str">
        <f t="shared" si="7"/>
        <v/>
      </c>
      <c r="AW27" s="154">
        <f t="shared" si="8"/>
        <v>0</v>
      </c>
      <c r="AX27" s="154" t="str">
        <f t="shared" si="9"/>
        <v/>
      </c>
    </row>
    <row r="28" spans="1:50" ht="16.5" x14ac:dyDescent="0.3">
      <c r="A28" s="6"/>
      <c r="B28" s="7"/>
      <c r="C28" s="50">
        <v>21</v>
      </c>
      <c r="D28" s="48"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0"/>
        <v/>
      </c>
      <c r="AT28" s="7"/>
      <c r="AU28" s="154">
        <f t="shared" si="6"/>
        <v>0</v>
      </c>
      <c r="AV28" s="154" t="str">
        <f t="shared" si="7"/>
        <v/>
      </c>
      <c r="AW28" s="154">
        <f t="shared" si="8"/>
        <v>0</v>
      </c>
      <c r="AX28" s="154" t="str">
        <f t="shared" si="9"/>
        <v/>
      </c>
    </row>
    <row r="29" spans="1:50" ht="16.5" x14ac:dyDescent="0.3">
      <c r="A29" s="6"/>
      <c r="B29" s="7"/>
      <c r="C29" s="50">
        <v>22</v>
      </c>
      <c r="D29" s="48"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0"/>
        <v/>
      </c>
      <c r="AT29" s="7"/>
      <c r="AU29" s="154">
        <f t="shared" si="6"/>
        <v>0</v>
      </c>
      <c r="AV29" s="154" t="str">
        <f t="shared" si="7"/>
        <v/>
      </c>
      <c r="AW29" s="154">
        <f t="shared" si="8"/>
        <v>0</v>
      </c>
      <c r="AX29" s="154" t="str">
        <f t="shared" si="9"/>
        <v/>
      </c>
    </row>
    <row r="30" spans="1:50" ht="16.5" x14ac:dyDescent="0.3">
      <c r="A30" s="6"/>
      <c r="B30" s="7"/>
      <c r="C30" s="50">
        <v>23</v>
      </c>
      <c r="D30" s="48"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0"/>
        <v/>
      </c>
      <c r="AT30" s="7"/>
      <c r="AU30" s="154">
        <f t="shared" si="6"/>
        <v>0</v>
      </c>
      <c r="AV30" s="154" t="str">
        <f t="shared" si="7"/>
        <v/>
      </c>
      <c r="AW30" s="154">
        <f t="shared" si="8"/>
        <v>0</v>
      </c>
      <c r="AX30" s="154" t="str">
        <f t="shared" si="9"/>
        <v/>
      </c>
    </row>
    <row r="31" spans="1:50" ht="16.5" x14ac:dyDescent="0.3">
      <c r="A31" s="6"/>
      <c r="B31" s="7"/>
      <c r="C31" s="50">
        <v>24</v>
      </c>
      <c r="D31" s="48"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0"/>
        <v/>
      </c>
      <c r="AT31" s="7"/>
      <c r="AU31" s="154">
        <f t="shared" si="6"/>
        <v>0</v>
      </c>
      <c r="AV31" s="154" t="str">
        <f t="shared" si="7"/>
        <v/>
      </c>
      <c r="AW31" s="154">
        <f t="shared" si="8"/>
        <v>0</v>
      </c>
      <c r="AX31" s="154" t="str">
        <f t="shared" si="9"/>
        <v/>
      </c>
    </row>
    <row r="32" spans="1:50" ht="16.5" x14ac:dyDescent="0.3">
      <c r="A32" s="6"/>
      <c r="B32" s="7"/>
      <c r="C32" s="50">
        <v>25</v>
      </c>
      <c r="D32" s="48"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0"/>
        <v/>
      </c>
      <c r="AT32" s="7"/>
      <c r="AU32" s="154">
        <f t="shared" si="6"/>
        <v>0</v>
      </c>
      <c r="AV32" s="154" t="str">
        <f t="shared" si="7"/>
        <v/>
      </c>
      <c r="AW32" s="154">
        <f t="shared" si="8"/>
        <v>0</v>
      </c>
      <c r="AX32" s="154" t="str">
        <f t="shared" si="9"/>
        <v/>
      </c>
    </row>
    <row r="33" spans="1:50" ht="16.5" x14ac:dyDescent="0.3">
      <c r="A33" s="6"/>
      <c r="B33" s="7"/>
      <c r="C33" s="50">
        <v>26</v>
      </c>
      <c r="D33" s="48"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0"/>
        <v/>
      </c>
      <c r="AT33" s="7"/>
      <c r="AU33" s="154">
        <f t="shared" si="6"/>
        <v>0</v>
      </c>
      <c r="AV33" s="154" t="str">
        <f t="shared" si="7"/>
        <v/>
      </c>
      <c r="AW33" s="154">
        <f t="shared" si="8"/>
        <v>0</v>
      </c>
      <c r="AX33" s="154" t="str">
        <f t="shared" si="9"/>
        <v/>
      </c>
    </row>
    <row r="34" spans="1:50" ht="16.5" x14ac:dyDescent="0.3">
      <c r="A34" s="6"/>
      <c r="B34" s="7"/>
      <c r="C34" s="50">
        <v>27</v>
      </c>
      <c r="D34" s="48"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0"/>
        <v/>
      </c>
      <c r="AT34" s="7"/>
      <c r="AU34" s="154">
        <f t="shared" si="6"/>
        <v>0</v>
      </c>
      <c r="AV34" s="154" t="str">
        <f t="shared" si="7"/>
        <v/>
      </c>
      <c r="AW34" s="154">
        <f t="shared" si="8"/>
        <v>0</v>
      </c>
      <c r="AX34" s="154" t="str">
        <f t="shared" si="9"/>
        <v/>
      </c>
    </row>
    <row r="35" spans="1:50" ht="16.5" x14ac:dyDescent="0.3">
      <c r="A35" s="6"/>
      <c r="B35" s="7"/>
      <c r="C35" s="50">
        <v>28</v>
      </c>
      <c r="D35" s="48"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0"/>
        <v/>
      </c>
      <c r="AT35" s="7"/>
      <c r="AU35" s="154">
        <f t="shared" si="6"/>
        <v>0</v>
      </c>
      <c r="AV35" s="154" t="str">
        <f t="shared" si="7"/>
        <v/>
      </c>
      <c r="AW35" s="154">
        <f t="shared" si="8"/>
        <v>0</v>
      </c>
      <c r="AX35" s="154" t="str">
        <f t="shared" si="9"/>
        <v/>
      </c>
    </row>
    <row r="36" spans="1:50" ht="16.5" x14ac:dyDescent="0.3">
      <c r="A36" s="6"/>
      <c r="B36" s="7"/>
      <c r="C36" s="50">
        <v>29</v>
      </c>
      <c r="D36" s="48"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0"/>
        <v/>
      </c>
      <c r="AT36" s="7"/>
      <c r="AU36" s="154">
        <f t="shared" si="6"/>
        <v>0</v>
      </c>
      <c r="AV36" s="154" t="str">
        <f t="shared" si="7"/>
        <v/>
      </c>
      <c r="AW36" s="154">
        <f t="shared" si="8"/>
        <v>0</v>
      </c>
      <c r="AX36" s="154" t="str">
        <f t="shared" si="9"/>
        <v/>
      </c>
    </row>
    <row r="37" spans="1:50" ht="16.5" x14ac:dyDescent="0.3">
      <c r="A37" s="6"/>
      <c r="B37" s="7"/>
      <c r="C37" s="50">
        <v>30</v>
      </c>
      <c r="D37" s="48"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0"/>
        <v/>
      </c>
      <c r="AT37" s="7"/>
      <c r="AU37" s="154">
        <f t="shared" si="6"/>
        <v>0</v>
      </c>
      <c r="AV37" s="154" t="str">
        <f t="shared" si="7"/>
        <v/>
      </c>
      <c r="AW37" s="154">
        <f t="shared" si="8"/>
        <v>0</v>
      </c>
      <c r="AX37" s="154" t="str">
        <f t="shared" si="9"/>
        <v/>
      </c>
    </row>
    <row r="38" spans="1:50" ht="16.5" x14ac:dyDescent="0.3">
      <c r="A38" s="6"/>
      <c r="B38" s="7"/>
      <c r="C38" s="50">
        <v>31</v>
      </c>
      <c r="D38" s="48"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0"/>
        <v/>
      </c>
      <c r="AT38" s="7"/>
      <c r="AU38" s="154">
        <f t="shared" si="6"/>
        <v>0</v>
      </c>
      <c r="AV38" s="154" t="str">
        <f t="shared" si="7"/>
        <v/>
      </c>
      <c r="AW38" s="154">
        <f t="shared" si="8"/>
        <v>0</v>
      </c>
      <c r="AX38" s="154" t="str">
        <f t="shared" si="9"/>
        <v/>
      </c>
    </row>
    <row r="39" spans="1:50" ht="16.5" x14ac:dyDescent="0.3">
      <c r="A39" s="6"/>
      <c r="B39" s="7"/>
      <c r="C39" s="50">
        <v>32</v>
      </c>
      <c r="D39" s="48"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0"/>
        <v/>
      </c>
      <c r="AT39" s="7"/>
      <c r="AU39" s="154">
        <f t="shared" si="6"/>
        <v>0</v>
      </c>
      <c r="AV39" s="154" t="str">
        <f t="shared" si="7"/>
        <v/>
      </c>
      <c r="AW39" s="154">
        <f t="shared" si="8"/>
        <v>0</v>
      </c>
      <c r="AX39" s="154" t="str">
        <f t="shared" si="9"/>
        <v/>
      </c>
    </row>
    <row r="40" spans="1:50" ht="16.5" x14ac:dyDescent="0.3">
      <c r="A40" s="6"/>
      <c r="B40" s="7"/>
      <c r="C40" s="50">
        <v>33</v>
      </c>
      <c r="D40" s="48"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0"/>
        <v/>
      </c>
      <c r="AT40" s="7"/>
      <c r="AU40" s="154">
        <f t="shared" si="6"/>
        <v>0</v>
      </c>
      <c r="AV40" s="154" t="str">
        <f t="shared" si="7"/>
        <v/>
      </c>
      <c r="AW40" s="154">
        <f t="shared" si="8"/>
        <v>0</v>
      </c>
      <c r="AX40" s="154" t="str">
        <f t="shared" si="9"/>
        <v/>
      </c>
    </row>
    <row r="41" spans="1:50" ht="16.5" x14ac:dyDescent="0.3">
      <c r="A41" s="6"/>
      <c r="B41" s="7"/>
      <c r="C41" s="50">
        <v>34</v>
      </c>
      <c r="D41" s="48"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0"/>
        <v/>
      </c>
      <c r="AT41" s="7"/>
      <c r="AU41" s="154">
        <f t="shared" si="6"/>
        <v>0</v>
      </c>
      <c r="AV41" s="154" t="str">
        <f t="shared" si="7"/>
        <v/>
      </c>
      <c r="AW41" s="154">
        <f t="shared" si="8"/>
        <v>0</v>
      </c>
      <c r="AX41" s="154" t="str">
        <f t="shared" si="9"/>
        <v/>
      </c>
    </row>
    <row r="42" spans="1:50" ht="16.5" x14ac:dyDescent="0.3">
      <c r="A42" s="6"/>
      <c r="B42" s="7"/>
      <c r="C42" s="50">
        <v>35</v>
      </c>
      <c r="D42" s="48"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0"/>
        <v/>
      </c>
      <c r="AT42" s="7"/>
      <c r="AU42" s="154">
        <f t="shared" si="6"/>
        <v>0</v>
      </c>
      <c r="AV42" s="154" t="str">
        <f t="shared" si="7"/>
        <v/>
      </c>
      <c r="AW42" s="154">
        <f t="shared" si="8"/>
        <v>0</v>
      </c>
      <c r="AX42" s="154" t="str">
        <f t="shared" si="9"/>
        <v/>
      </c>
    </row>
    <row r="43" spans="1:50" ht="16.5" x14ac:dyDescent="0.3">
      <c r="A43" s="6"/>
      <c r="B43" s="7"/>
      <c r="C43" s="50">
        <v>36</v>
      </c>
      <c r="D43" s="48"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0"/>
        <v/>
      </c>
      <c r="AT43" s="7"/>
      <c r="AU43" s="154">
        <f t="shared" si="6"/>
        <v>0</v>
      </c>
      <c r="AV43" s="154" t="str">
        <f t="shared" si="7"/>
        <v/>
      </c>
      <c r="AW43" s="154">
        <f t="shared" si="8"/>
        <v>0</v>
      </c>
      <c r="AX43" s="154" t="str">
        <f t="shared" si="9"/>
        <v/>
      </c>
    </row>
    <row r="44" spans="1:50" ht="16.5" x14ac:dyDescent="0.3">
      <c r="A44" s="6"/>
      <c r="B44" s="7"/>
      <c r="C44" s="50">
        <v>37</v>
      </c>
      <c r="D44" s="48"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0"/>
        <v/>
      </c>
      <c r="AT44" s="7"/>
      <c r="AU44" s="154">
        <f t="shared" si="6"/>
        <v>0</v>
      </c>
      <c r="AV44" s="154" t="str">
        <f t="shared" si="7"/>
        <v/>
      </c>
      <c r="AW44" s="154">
        <f t="shared" si="8"/>
        <v>0</v>
      </c>
      <c r="AX44" s="154" t="str">
        <f t="shared" si="9"/>
        <v/>
      </c>
    </row>
    <row r="45" spans="1:50" ht="16.5" x14ac:dyDescent="0.3">
      <c r="A45" s="6"/>
      <c r="B45" s="7"/>
      <c r="C45" s="50">
        <v>38</v>
      </c>
      <c r="D45" s="48"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0"/>
        <v/>
      </c>
      <c r="AT45" s="7"/>
      <c r="AU45" s="154">
        <f t="shared" si="6"/>
        <v>0</v>
      </c>
      <c r="AV45" s="154" t="str">
        <f t="shared" si="7"/>
        <v/>
      </c>
      <c r="AW45" s="154">
        <f t="shared" si="8"/>
        <v>0</v>
      </c>
      <c r="AX45" s="154" t="str">
        <f t="shared" si="9"/>
        <v/>
      </c>
    </row>
    <row r="46" spans="1:50" ht="16.5" x14ac:dyDescent="0.3">
      <c r="A46" s="6"/>
      <c r="B46" s="7"/>
      <c r="C46" s="50">
        <v>39</v>
      </c>
      <c r="D46" s="48"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0"/>
        <v/>
      </c>
      <c r="AT46" s="7"/>
      <c r="AU46" s="154">
        <f t="shared" si="6"/>
        <v>0</v>
      </c>
      <c r="AV46" s="154" t="str">
        <f t="shared" si="7"/>
        <v/>
      </c>
      <c r="AW46" s="154">
        <f t="shared" si="8"/>
        <v>0</v>
      </c>
      <c r="AX46" s="154" t="str">
        <f t="shared" si="9"/>
        <v/>
      </c>
    </row>
    <row r="47" spans="1:50" ht="16.5" x14ac:dyDescent="0.3">
      <c r="A47" s="6"/>
      <c r="B47" s="7"/>
      <c r="C47" s="50">
        <v>40</v>
      </c>
      <c r="D47" s="48"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0"/>
        <v/>
      </c>
      <c r="AT47" s="7"/>
      <c r="AU47" s="154">
        <f t="shared" si="6"/>
        <v>0</v>
      </c>
      <c r="AV47" s="154" t="str">
        <f t="shared" si="7"/>
        <v/>
      </c>
      <c r="AW47" s="154">
        <f t="shared" si="8"/>
        <v>0</v>
      </c>
      <c r="AX47" s="154" t="str">
        <f t="shared" si="9"/>
        <v/>
      </c>
    </row>
    <row r="48" spans="1:50" ht="16.5" x14ac:dyDescent="0.3">
      <c r="A48" s="6"/>
      <c r="B48" s="7"/>
      <c r="C48" s="50">
        <v>41</v>
      </c>
      <c r="D48" s="48"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1">IFERROR(AVERAGE(E48,O48,Y48),"")</f>
        <v/>
      </c>
      <c r="AJ48" s="268" t="str">
        <f t="shared" si="11"/>
        <v/>
      </c>
      <c r="AK48" s="268" t="str">
        <f t="shared" si="11"/>
        <v/>
      </c>
      <c r="AL48" s="268" t="str">
        <f t="shared" si="11"/>
        <v/>
      </c>
      <c r="AM48" s="268" t="str">
        <f t="shared" si="11"/>
        <v/>
      </c>
      <c r="AN48" s="268" t="str">
        <f t="shared" si="11"/>
        <v/>
      </c>
      <c r="AO48" s="268" t="str">
        <f t="shared" si="11"/>
        <v/>
      </c>
      <c r="AP48" s="268" t="str">
        <f t="shared" si="11"/>
        <v/>
      </c>
      <c r="AQ48" s="268" t="str">
        <f t="shared" si="11"/>
        <v/>
      </c>
      <c r="AR48" s="269" t="str">
        <f t="shared" si="11"/>
        <v/>
      </c>
      <c r="AS48" s="261" t="str">
        <f t="shared" si="10"/>
        <v/>
      </c>
      <c r="AT48" s="7"/>
      <c r="AU48" s="154">
        <f t="shared" si="6"/>
        <v>0</v>
      </c>
      <c r="AV48" s="154" t="str">
        <f t="shared" si="7"/>
        <v/>
      </c>
      <c r="AW48" s="154">
        <f t="shared" si="8"/>
        <v>0</v>
      </c>
      <c r="AX48" s="154" t="str">
        <f t="shared" si="9"/>
        <v/>
      </c>
    </row>
    <row r="49" spans="1:50" ht="16.5" x14ac:dyDescent="0.3">
      <c r="A49" s="6"/>
      <c r="B49" s="7"/>
      <c r="C49" s="50">
        <v>42</v>
      </c>
      <c r="D49" s="48"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1"/>
        <v/>
      </c>
      <c r="AJ49" s="268" t="str">
        <f t="shared" si="11"/>
        <v/>
      </c>
      <c r="AK49" s="268" t="str">
        <f t="shared" si="11"/>
        <v/>
      </c>
      <c r="AL49" s="268" t="str">
        <f t="shared" si="11"/>
        <v/>
      </c>
      <c r="AM49" s="268" t="str">
        <f t="shared" si="11"/>
        <v/>
      </c>
      <c r="AN49" s="268" t="str">
        <f t="shared" si="11"/>
        <v/>
      </c>
      <c r="AO49" s="268" t="str">
        <f t="shared" si="11"/>
        <v/>
      </c>
      <c r="AP49" s="268" t="str">
        <f t="shared" si="11"/>
        <v/>
      </c>
      <c r="AQ49" s="268" t="str">
        <f t="shared" si="11"/>
        <v/>
      </c>
      <c r="AR49" s="269" t="str">
        <f t="shared" si="11"/>
        <v/>
      </c>
      <c r="AS49" s="261" t="str">
        <f t="shared" si="10"/>
        <v/>
      </c>
      <c r="AT49" s="7"/>
      <c r="AU49" s="154">
        <f t="shared" si="6"/>
        <v>0</v>
      </c>
      <c r="AV49" s="154" t="str">
        <f t="shared" si="7"/>
        <v/>
      </c>
      <c r="AW49" s="154">
        <f t="shared" si="8"/>
        <v>0</v>
      </c>
      <c r="AX49" s="154" t="str">
        <f t="shared" si="9"/>
        <v/>
      </c>
    </row>
    <row r="50" spans="1:50" ht="16.5" x14ac:dyDescent="0.3">
      <c r="A50" s="6"/>
      <c r="B50" s="7"/>
      <c r="C50" s="50">
        <v>43</v>
      </c>
      <c r="D50" s="48"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1"/>
        <v/>
      </c>
      <c r="AJ50" s="268" t="str">
        <f t="shared" si="11"/>
        <v/>
      </c>
      <c r="AK50" s="268" t="str">
        <f t="shared" si="11"/>
        <v/>
      </c>
      <c r="AL50" s="268" t="str">
        <f t="shared" si="11"/>
        <v/>
      </c>
      <c r="AM50" s="268" t="str">
        <f t="shared" si="11"/>
        <v/>
      </c>
      <c r="AN50" s="268" t="str">
        <f t="shared" si="11"/>
        <v/>
      </c>
      <c r="AO50" s="268" t="str">
        <f t="shared" si="11"/>
        <v/>
      </c>
      <c r="AP50" s="268" t="str">
        <f t="shared" si="11"/>
        <v/>
      </c>
      <c r="AQ50" s="268" t="str">
        <f t="shared" si="11"/>
        <v/>
      </c>
      <c r="AR50" s="269" t="str">
        <f t="shared" si="11"/>
        <v/>
      </c>
      <c r="AS50" s="261" t="str">
        <f t="shared" si="10"/>
        <v/>
      </c>
      <c r="AT50" s="7"/>
      <c r="AU50" s="154">
        <f t="shared" si="6"/>
        <v>0</v>
      </c>
      <c r="AV50" s="154" t="str">
        <f t="shared" si="7"/>
        <v/>
      </c>
      <c r="AW50" s="154">
        <f t="shared" si="8"/>
        <v>0</v>
      </c>
      <c r="AX50" s="154" t="str">
        <f t="shared" si="9"/>
        <v/>
      </c>
    </row>
    <row r="51" spans="1:50" ht="16.5" x14ac:dyDescent="0.3">
      <c r="A51" s="6"/>
      <c r="B51" s="7"/>
      <c r="C51" s="50">
        <v>44</v>
      </c>
      <c r="D51" s="48"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1"/>
        <v/>
      </c>
      <c r="AJ51" s="268" t="str">
        <f t="shared" si="11"/>
        <v/>
      </c>
      <c r="AK51" s="268" t="str">
        <f t="shared" si="11"/>
        <v/>
      </c>
      <c r="AL51" s="268" t="str">
        <f t="shared" si="11"/>
        <v/>
      </c>
      <c r="AM51" s="268" t="str">
        <f t="shared" si="11"/>
        <v/>
      </c>
      <c r="AN51" s="268" t="str">
        <f t="shared" si="11"/>
        <v/>
      </c>
      <c r="AO51" s="268" t="str">
        <f t="shared" si="11"/>
        <v/>
      </c>
      <c r="AP51" s="268" t="str">
        <f t="shared" si="11"/>
        <v/>
      </c>
      <c r="AQ51" s="268" t="str">
        <f t="shared" si="11"/>
        <v/>
      </c>
      <c r="AR51" s="269" t="str">
        <f t="shared" si="11"/>
        <v/>
      </c>
      <c r="AS51" s="261" t="str">
        <f t="shared" si="10"/>
        <v/>
      </c>
      <c r="AT51" s="7"/>
      <c r="AU51" s="154">
        <f t="shared" si="6"/>
        <v>0</v>
      </c>
      <c r="AV51" s="154" t="str">
        <f t="shared" si="7"/>
        <v/>
      </c>
      <c r="AW51" s="154">
        <f t="shared" si="8"/>
        <v>0</v>
      </c>
      <c r="AX51" s="154" t="str">
        <f t="shared" si="9"/>
        <v/>
      </c>
    </row>
    <row r="52" spans="1:50" ht="16.5" x14ac:dyDescent="0.3">
      <c r="A52" s="6"/>
      <c r="B52" s="7"/>
      <c r="C52" s="50">
        <v>45</v>
      </c>
      <c r="D52" s="48"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1"/>
        <v/>
      </c>
      <c r="AJ52" s="268" t="str">
        <f t="shared" si="11"/>
        <v/>
      </c>
      <c r="AK52" s="268" t="str">
        <f t="shared" si="11"/>
        <v/>
      </c>
      <c r="AL52" s="268" t="str">
        <f t="shared" si="11"/>
        <v/>
      </c>
      <c r="AM52" s="268" t="str">
        <f t="shared" si="11"/>
        <v/>
      </c>
      <c r="AN52" s="268" t="str">
        <f t="shared" si="11"/>
        <v/>
      </c>
      <c r="AO52" s="268" t="str">
        <f t="shared" si="11"/>
        <v/>
      </c>
      <c r="AP52" s="268" t="str">
        <f t="shared" si="11"/>
        <v/>
      </c>
      <c r="AQ52" s="268" t="str">
        <f t="shared" si="11"/>
        <v/>
      </c>
      <c r="AR52" s="269" t="str">
        <f t="shared" si="11"/>
        <v/>
      </c>
      <c r="AS52" s="261" t="str">
        <f t="shared" si="10"/>
        <v/>
      </c>
      <c r="AT52" s="7"/>
      <c r="AU52" s="154">
        <f t="shared" si="6"/>
        <v>0</v>
      </c>
      <c r="AV52" s="154" t="str">
        <f t="shared" si="7"/>
        <v/>
      </c>
      <c r="AW52" s="154">
        <f t="shared" si="8"/>
        <v>0</v>
      </c>
      <c r="AX52" s="154" t="str">
        <f t="shared" si="9"/>
        <v/>
      </c>
    </row>
    <row r="53" spans="1:50" ht="16.5" x14ac:dyDescent="0.3">
      <c r="A53" s="6"/>
      <c r="B53" s="7"/>
      <c r="C53" s="50">
        <v>46</v>
      </c>
      <c r="D53" s="48"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1"/>
        <v/>
      </c>
      <c r="AJ53" s="268" t="str">
        <f t="shared" si="11"/>
        <v/>
      </c>
      <c r="AK53" s="268" t="str">
        <f t="shared" si="11"/>
        <v/>
      </c>
      <c r="AL53" s="268" t="str">
        <f t="shared" si="11"/>
        <v/>
      </c>
      <c r="AM53" s="268" t="str">
        <f t="shared" si="11"/>
        <v/>
      </c>
      <c r="AN53" s="268" t="str">
        <f t="shared" si="11"/>
        <v/>
      </c>
      <c r="AO53" s="268" t="str">
        <f t="shared" si="11"/>
        <v/>
      </c>
      <c r="AP53" s="268" t="str">
        <f t="shared" si="11"/>
        <v/>
      </c>
      <c r="AQ53" s="268" t="str">
        <f t="shared" si="11"/>
        <v/>
      </c>
      <c r="AR53" s="269" t="str">
        <f t="shared" si="11"/>
        <v/>
      </c>
      <c r="AS53" s="261" t="str">
        <f t="shared" si="10"/>
        <v/>
      </c>
      <c r="AT53" s="7"/>
      <c r="AU53" s="154">
        <f t="shared" si="6"/>
        <v>0</v>
      </c>
      <c r="AV53" s="154" t="str">
        <f t="shared" si="7"/>
        <v/>
      </c>
      <c r="AW53" s="154">
        <f t="shared" si="8"/>
        <v>0</v>
      </c>
      <c r="AX53" s="154" t="str">
        <f t="shared" si="9"/>
        <v/>
      </c>
    </row>
    <row r="54" spans="1:50" ht="16.5" x14ac:dyDescent="0.3">
      <c r="A54" s="6"/>
      <c r="B54" s="7"/>
      <c r="C54" s="50">
        <v>47</v>
      </c>
      <c r="D54" s="48"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1"/>
        <v/>
      </c>
      <c r="AJ54" s="268" t="str">
        <f t="shared" si="11"/>
        <v/>
      </c>
      <c r="AK54" s="268" t="str">
        <f t="shared" si="11"/>
        <v/>
      </c>
      <c r="AL54" s="268" t="str">
        <f t="shared" si="11"/>
        <v/>
      </c>
      <c r="AM54" s="268" t="str">
        <f t="shared" si="11"/>
        <v/>
      </c>
      <c r="AN54" s="268" t="str">
        <f t="shared" si="11"/>
        <v/>
      </c>
      <c r="AO54" s="268" t="str">
        <f t="shared" si="11"/>
        <v/>
      </c>
      <c r="AP54" s="268" t="str">
        <f t="shared" si="11"/>
        <v/>
      </c>
      <c r="AQ54" s="268" t="str">
        <f t="shared" si="11"/>
        <v/>
      </c>
      <c r="AR54" s="269" t="str">
        <f t="shared" si="11"/>
        <v/>
      </c>
      <c r="AS54" s="261" t="str">
        <f t="shared" si="10"/>
        <v/>
      </c>
      <c r="AT54" s="7"/>
      <c r="AU54" s="154">
        <f t="shared" si="6"/>
        <v>0</v>
      </c>
      <c r="AV54" s="154" t="str">
        <f t="shared" si="7"/>
        <v/>
      </c>
      <c r="AW54" s="154">
        <f t="shared" si="8"/>
        <v>0</v>
      </c>
      <c r="AX54" s="154" t="str">
        <f t="shared" si="9"/>
        <v/>
      </c>
    </row>
    <row r="55" spans="1:50" ht="16.5" x14ac:dyDescent="0.3">
      <c r="A55" s="6"/>
      <c r="B55" s="7"/>
      <c r="C55" s="50">
        <v>48</v>
      </c>
      <c r="D55" s="48"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1"/>
        <v/>
      </c>
      <c r="AJ55" s="268" t="str">
        <f t="shared" si="11"/>
        <v/>
      </c>
      <c r="AK55" s="268" t="str">
        <f t="shared" si="11"/>
        <v/>
      </c>
      <c r="AL55" s="268" t="str">
        <f t="shared" si="11"/>
        <v/>
      </c>
      <c r="AM55" s="268" t="str">
        <f t="shared" si="11"/>
        <v/>
      </c>
      <c r="AN55" s="268" t="str">
        <f t="shared" si="11"/>
        <v/>
      </c>
      <c r="AO55" s="268" t="str">
        <f t="shared" si="11"/>
        <v/>
      </c>
      <c r="AP55" s="268" t="str">
        <f t="shared" si="11"/>
        <v/>
      </c>
      <c r="AQ55" s="268" t="str">
        <f t="shared" si="11"/>
        <v/>
      </c>
      <c r="AR55" s="269" t="str">
        <f t="shared" si="11"/>
        <v/>
      </c>
      <c r="AS55" s="261" t="str">
        <f t="shared" si="10"/>
        <v/>
      </c>
      <c r="AT55" s="7"/>
      <c r="AU55" s="154">
        <f t="shared" si="6"/>
        <v>0</v>
      </c>
      <c r="AV55" s="154" t="str">
        <f t="shared" si="7"/>
        <v/>
      </c>
      <c r="AW55" s="154">
        <f t="shared" si="8"/>
        <v>0</v>
      </c>
      <c r="AX55" s="154" t="str">
        <f t="shared" si="9"/>
        <v/>
      </c>
    </row>
    <row r="56" spans="1:50" ht="16.5" x14ac:dyDescent="0.3">
      <c r="A56" s="6"/>
      <c r="B56" s="7"/>
      <c r="C56" s="50">
        <v>49</v>
      </c>
      <c r="D56" s="48"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1"/>
        <v/>
      </c>
      <c r="AJ56" s="268" t="str">
        <f t="shared" si="11"/>
        <v/>
      </c>
      <c r="AK56" s="268" t="str">
        <f t="shared" si="11"/>
        <v/>
      </c>
      <c r="AL56" s="268" t="str">
        <f t="shared" si="11"/>
        <v/>
      </c>
      <c r="AM56" s="268" t="str">
        <f t="shared" si="11"/>
        <v/>
      </c>
      <c r="AN56" s="268" t="str">
        <f t="shared" si="11"/>
        <v/>
      </c>
      <c r="AO56" s="268" t="str">
        <f t="shared" si="11"/>
        <v/>
      </c>
      <c r="AP56" s="268" t="str">
        <f t="shared" si="11"/>
        <v/>
      </c>
      <c r="AQ56" s="268" t="str">
        <f t="shared" si="11"/>
        <v/>
      </c>
      <c r="AR56" s="269" t="str">
        <f t="shared" si="11"/>
        <v/>
      </c>
      <c r="AS56" s="261" t="str">
        <f t="shared" si="10"/>
        <v/>
      </c>
      <c r="AT56" s="7"/>
      <c r="AU56" s="154">
        <f t="shared" si="6"/>
        <v>0</v>
      </c>
      <c r="AV56" s="154" t="str">
        <f t="shared" si="7"/>
        <v/>
      </c>
      <c r="AW56" s="154">
        <f t="shared" si="8"/>
        <v>0</v>
      </c>
      <c r="AX56" s="154" t="str">
        <f t="shared" si="9"/>
        <v/>
      </c>
    </row>
    <row r="57" spans="1:50" ht="17.25" thickBot="1" x14ac:dyDescent="0.35">
      <c r="A57" s="6"/>
      <c r="B57" s="7"/>
      <c r="C57" s="51">
        <v>50</v>
      </c>
      <c r="D57" s="48"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1"/>
        <v/>
      </c>
      <c r="AJ57" s="271" t="str">
        <f t="shared" si="11"/>
        <v/>
      </c>
      <c r="AK57" s="271" t="str">
        <f t="shared" si="11"/>
        <v/>
      </c>
      <c r="AL57" s="271" t="str">
        <f t="shared" si="11"/>
        <v/>
      </c>
      <c r="AM57" s="271" t="str">
        <f t="shared" si="11"/>
        <v/>
      </c>
      <c r="AN57" s="271" t="str">
        <f t="shared" si="11"/>
        <v/>
      </c>
      <c r="AO57" s="271" t="str">
        <f t="shared" si="11"/>
        <v/>
      </c>
      <c r="AP57" s="271" t="str">
        <f t="shared" si="11"/>
        <v/>
      </c>
      <c r="AQ57" s="271" t="str">
        <f t="shared" si="11"/>
        <v/>
      </c>
      <c r="AR57" s="272" t="str">
        <f t="shared" si="11"/>
        <v/>
      </c>
      <c r="AS57" s="261" t="str">
        <f t="shared" si="10"/>
        <v/>
      </c>
      <c r="AT57" s="7"/>
      <c r="AU57" s="154">
        <f t="shared" si="6"/>
        <v>0</v>
      </c>
      <c r="AV57" s="154" t="str">
        <f t="shared" si="7"/>
        <v/>
      </c>
      <c r="AW57" s="154">
        <f t="shared" si="8"/>
        <v>0</v>
      </c>
      <c r="AX57" s="154" t="str">
        <f t="shared" si="9"/>
        <v/>
      </c>
    </row>
    <row r="58" spans="1:50" ht="17.25" thickBot="1" x14ac:dyDescent="0.35">
      <c r="A58" s="6"/>
      <c r="B58" s="7"/>
      <c r="C58" s="508" t="s">
        <v>622</v>
      </c>
      <c r="D58" s="509"/>
      <c r="E58" s="52">
        <f>IFERROR(AVERAGE(E8:E57),0)</f>
        <v>0</v>
      </c>
      <c r="F58" s="52">
        <f>IFERROR(AVERAGE(F8:F57),0)</f>
        <v>0</v>
      </c>
      <c r="G58" s="52">
        <f>IFERROR(AVERAGE(G8:G57),0)</f>
        <v>0</v>
      </c>
      <c r="H58" s="52">
        <f t="shared" ref="H58:AS58" si="12">IFERROR(AVERAGE(H8:H57),0)</f>
        <v>0</v>
      </c>
      <c r="I58" s="52">
        <f t="shared" si="12"/>
        <v>0</v>
      </c>
      <c r="J58" s="52">
        <f t="shared" si="12"/>
        <v>0</v>
      </c>
      <c r="K58" s="52">
        <f t="shared" si="12"/>
        <v>0</v>
      </c>
      <c r="L58" s="52">
        <f t="shared" si="12"/>
        <v>0</v>
      </c>
      <c r="M58" s="52">
        <f t="shared" si="12"/>
        <v>0</v>
      </c>
      <c r="N58" s="54">
        <f t="shared" si="12"/>
        <v>0</v>
      </c>
      <c r="O58" s="56">
        <f t="shared" si="12"/>
        <v>0</v>
      </c>
      <c r="P58" s="52">
        <f t="shared" si="12"/>
        <v>0</v>
      </c>
      <c r="Q58" s="52">
        <f t="shared" si="12"/>
        <v>0</v>
      </c>
      <c r="R58" s="52">
        <f t="shared" si="12"/>
        <v>0</v>
      </c>
      <c r="S58" s="52">
        <f t="shared" si="12"/>
        <v>0</v>
      </c>
      <c r="T58" s="52">
        <f t="shared" si="12"/>
        <v>0</v>
      </c>
      <c r="U58" s="52">
        <f t="shared" si="12"/>
        <v>0</v>
      </c>
      <c r="V58" s="52">
        <f t="shared" si="12"/>
        <v>0</v>
      </c>
      <c r="W58" s="52">
        <f t="shared" si="12"/>
        <v>0</v>
      </c>
      <c r="X58" s="52">
        <f t="shared" si="12"/>
        <v>0</v>
      </c>
      <c r="Y58" s="55">
        <f t="shared" si="12"/>
        <v>0</v>
      </c>
      <c r="Z58" s="52">
        <f t="shared" si="12"/>
        <v>0</v>
      </c>
      <c r="AA58" s="52">
        <f t="shared" si="12"/>
        <v>0</v>
      </c>
      <c r="AB58" s="52">
        <f t="shared" si="12"/>
        <v>0</v>
      </c>
      <c r="AC58" s="52">
        <f t="shared" si="12"/>
        <v>0</v>
      </c>
      <c r="AD58" s="52">
        <f t="shared" si="12"/>
        <v>0</v>
      </c>
      <c r="AE58" s="52">
        <f t="shared" si="12"/>
        <v>0</v>
      </c>
      <c r="AF58" s="52">
        <f t="shared" si="12"/>
        <v>0</v>
      </c>
      <c r="AG58" s="52">
        <f t="shared" si="12"/>
        <v>0</v>
      </c>
      <c r="AH58" s="52">
        <f t="shared" si="12"/>
        <v>0</v>
      </c>
      <c r="AI58" s="157">
        <f t="shared" si="12"/>
        <v>0</v>
      </c>
      <c r="AJ58" s="157">
        <f t="shared" si="12"/>
        <v>0</v>
      </c>
      <c r="AK58" s="157">
        <f t="shared" si="12"/>
        <v>0</v>
      </c>
      <c r="AL58" s="157">
        <f t="shared" si="12"/>
        <v>0</v>
      </c>
      <c r="AM58" s="157">
        <f t="shared" si="12"/>
        <v>0</v>
      </c>
      <c r="AN58" s="157">
        <f t="shared" si="12"/>
        <v>0</v>
      </c>
      <c r="AO58" s="157">
        <f t="shared" si="12"/>
        <v>0</v>
      </c>
      <c r="AP58" s="157">
        <f t="shared" si="12"/>
        <v>0</v>
      </c>
      <c r="AQ58" s="157">
        <f t="shared" si="12"/>
        <v>0</v>
      </c>
      <c r="AR58" s="157">
        <f t="shared" si="12"/>
        <v>0</v>
      </c>
      <c r="AS58" s="157">
        <f t="shared" si="12"/>
        <v>0</v>
      </c>
      <c r="AT58" s="7"/>
    </row>
    <row r="59" spans="1:50"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0" x14ac:dyDescent="0.25">
      <c r="A60" s="6"/>
      <c r="B60" s="7"/>
      <c r="C60" s="7"/>
      <c r="D60" s="53">
        <f>HOME!E20</f>
        <v>9</v>
      </c>
      <c r="E60" s="7">
        <f>E7</f>
        <v>0</v>
      </c>
      <c r="F60" s="7">
        <f t="shared" ref="F60:N60" si="13">F7</f>
        <v>0</v>
      </c>
      <c r="G60" s="7">
        <f t="shared" si="13"/>
        <v>0</v>
      </c>
      <c r="H60" s="7">
        <f t="shared" si="13"/>
        <v>0</v>
      </c>
      <c r="I60" s="7">
        <f t="shared" si="13"/>
        <v>0</v>
      </c>
      <c r="J60" s="7">
        <f t="shared" si="13"/>
        <v>0</v>
      </c>
      <c r="K60" s="7">
        <f t="shared" si="13"/>
        <v>0</v>
      </c>
      <c r="L60" s="7">
        <f t="shared" si="13"/>
        <v>0</v>
      </c>
      <c r="M60" s="7">
        <f t="shared" si="13"/>
        <v>0</v>
      </c>
      <c r="N60" s="7">
        <f t="shared" si="13"/>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0" x14ac:dyDescent="0.25">
      <c r="A61" s="6"/>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0" ht="15" customHeight="1" x14ac:dyDescent="0.25">
      <c r="AI62" s="4">
        <v>33</v>
      </c>
      <c r="AJ62" s="4">
        <v>34</v>
      </c>
      <c r="AK62" s="4">
        <v>35</v>
      </c>
      <c r="AL62" s="4">
        <v>36</v>
      </c>
      <c r="AM62" s="4">
        <v>37</v>
      </c>
      <c r="AN62" s="4">
        <v>38</v>
      </c>
      <c r="AO62" s="4">
        <v>39</v>
      </c>
      <c r="AP62" s="4">
        <v>40</v>
      </c>
      <c r="AQ62" s="4">
        <v>41</v>
      </c>
      <c r="AR62" s="4">
        <v>42</v>
      </c>
    </row>
  </sheetData>
  <sheetProtection algorithmName="SHA-512" hashValue="MmVuo9foKkIeFrLmjKKO97CPpql+myscNweyyqKWCmfLUt1U45hNqQXV3KGjzK1HnL9vEhD8CRgKajukoIEgBA==" saltValue="7MBb7e7x+prHE+wp1MfyVQ==" spinCount="100000" sheet="1" objects="1" scenarios="1"/>
  <mergeCells count="9">
    <mergeCell ref="C58:D58"/>
    <mergeCell ref="C4:C7"/>
    <mergeCell ref="D4:D7"/>
    <mergeCell ref="E4:AH4"/>
    <mergeCell ref="AS4:AS7"/>
    <mergeCell ref="E5:N5"/>
    <mergeCell ref="O5:X5"/>
    <mergeCell ref="Y5:AH5"/>
    <mergeCell ref="AI5:AR5"/>
  </mergeCells>
  <conditionalFormatting sqref="E8:AH57">
    <cfRule type="expression" dxfId="3" priority="1">
      <formula>E$7=0</formula>
    </cfRule>
  </conditionalFormatting>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BS62"/>
  <sheetViews>
    <sheetView showRowColHeaders="0" zoomScale="80" zoomScaleNormal="80" workbookViewId="0">
      <pane xSplit="4" ySplit="7" topLeftCell="E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customWidth="1"/>
    <col min="2" max="2" width="1.85546875" customWidth="1"/>
    <col min="3" max="3" width="5.5703125" customWidth="1"/>
    <col min="4" max="4" width="23.28515625" customWidth="1"/>
    <col min="5" max="14" width="5.140625" customWidth="1"/>
    <col min="15" max="34" width="5.28515625" customWidth="1"/>
    <col min="35" max="44" width="5.28515625" style="4" hidden="1" customWidth="1"/>
    <col min="45" max="45" width="9.140625" customWidth="1"/>
    <col min="46" max="47" width="9.140625" hidden="1" customWidth="1"/>
    <col min="48" max="48" width="12.85546875" hidden="1" customWidth="1"/>
    <col min="49" max="51" width="9.140625" hidden="1" customWidth="1"/>
    <col min="52" max="57" width="0" hidden="1" customWidth="1"/>
    <col min="58" max="58" width="12.85546875" hidden="1" customWidth="1"/>
    <col min="59" max="67" width="0" hidden="1" customWidth="1"/>
    <col min="68" max="68" width="12.85546875" hidden="1" customWidth="1"/>
    <col min="69" max="71" width="0" hidden="1" customWidth="1"/>
    <col min="72" max="16384" width="9.140625" hidden="1"/>
  </cols>
  <sheetData>
    <row r="1" spans="1:50" ht="28.5" x14ac:dyDescent="0.25">
      <c r="A1" s="1" t="str">
        <f>"       "&amp; MAPEL!D22</f>
        <v xml:space="preserve">       Mulok 4</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0"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0" ht="15.75" thickBot="1" x14ac:dyDescent="0.3">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0" ht="1.5" customHeight="1" thickBot="1" x14ac:dyDescent="0.35">
      <c r="A4" s="6"/>
      <c r="B4" s="7"/>
      <c r="C4" s="510" t="s">
        <v>580</v>
      </c>
      <c r="D4" s="513" t="s">
        <v>608</v>
      </c>
      <c r="E4" s="516" t="str">
        <f>A1</f>
        <v xml:space="preserve">       Mulok 4</v>
      </c>
      <c r="F4" s="517"/>
      <c r="G4" s="517"/>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257"/>
      <c r="AJ4" s="257"/>
      <c r="AK4" s="257"/>
      <c r="AL4" s="257"/>
      <c r="AM4" s="257"/>
      <c r="AN4" s="257"/>
      <c r="AO4" s="257"/>
      <c r="AP4" s="257"/>
      <c r="AQ4" s="257"/>
      <c r="AR4" s="257"/>
      <c r="AS4" s="518" t="s">
        <v>610</v>
      </c>
      <c r="AT4" s="7"/>
    </row>
    <row r="5" spans="1:50" ht="15.75" x14ac:dyDescent="0.25">
      <c r="A5" s="6"/>
      <c r="B5" s="7"/>
      <c r="C5" s="511"/>
      <c r="D5" s="514"/>
      <c r="E5" s="521" t="s">
        <v>611</v>
      </c>
      <c r="F5" s="522"/>
      <c r="G5" s="522"/>
      <c r="H5" s="522"/>
      <c r="I5" s="522"/>
      <c r="J5" s="522"/>
      <c r="K5" s="522"/>
      <c r="L5" s="522"/>
      <c r="M5" s="522"/>
      <c r="N5" s="523"/>
      <c r="O5" s="524" t="s">
        <v>623</v>
      </c>
      <c r="P5" s="525"/>
      <c r="Q5" s="525"/>
      <c r="R5" s="525"/>
      <c r="S5" s="525"/>
      <c r="T5" s="525"/>
      <c r="U5" s="525"/>
      <c r="V5" s="525"/>
      <c r="W5" s="525"/>
      <c r="X5" s="525"/>
      <c r="Y5" s="526" t="s">
        <v>624</v>
      </c>
      <c r="Z5" s="527"/>
      <c r="AA5" s="527"/>
      <c r="AB5" s="527"/>
      <c r="AC5" s="527"/>
      <c r="AD5" s="527"/>
      <c r="AE5" s="527"/>
      <c r="AF5" s="527"/>
      <c r="AG5" s="527"/>
      <c r="AH5" s="527"/>
      <c r="AI5" s="494" t="s">
        <v>958</v>
      </c>
      <c r="AJ5" s="495"/>
      <c r="AK5" s="495"/>
      <c r="AL5" s="495"/>
      <c r="AM5" s="495"/>
      <c r="AN5" s="495"/>
      <c r="AO5" s="495"/>
      <c r="AP5" s="495"/>
      <c r="AQ5" s="495"/>
      <c r="AR5" s="496"/>
      <c r="AS5" s="519"/>
      <c r="AT5" s="7"/>
    </row>
    <row r="6" spans="1:50" ht="24" customHeight="1" x14ac:dyDescent="0.25">
      <c r="A6" s="6"/>
      <c r="B6" s="7"/>
      <c r="C6" s="511"/>
      <c r="D6" s="514"/>
      <c r="E6" s="58" t="s">
        <v>612</v>
      </c>
      <c r="F6" s="59" t="s">
        <v>613</v>
      </c>
      <c r="G6" s="59" t="s">
        <v>614</v>
      </c>
      <c r="H6" s="59" t="s">
        <v>615</v>
      </c>
      <c r="I6" s="59" t="s">
        <v>616</v>
      </c>
      <c r="J6" s="59" t="s">
        <v>617</v>
      </c>
      <c r="K6" s="59" t="s">
        <v>618</v>
      </c>
      <c r="L6" s="59" t="s">
        <v>619</v>
      </c>
      <c r="M6" s="59" t="s">
        <v>620</v>
      </c>
      <c r="N6" s="8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519"/>
      <c r="AT6" s="7"/>
    </row>
    <row r="7" spans="1:50" ht="28.5" customHeight="1" thickBot="1" x14ac:dyDescent="0.35">
      <c r="A7" s="6"/>
      <c r="B7" s="7"/>
      <c r="C7" s="512"/>
      <c r="D7" s="515"/>
      <c r="E7" s="86">
        <f>ATP!E220</f>
        <v>0</v>
      </c>
      <c r="F7" s="87">
        <f>ATP!$E$221</f>
        <v>0</v>
      </c>
      <c r="G7" s="87">
        <f>ATP!$E$222</f>
        <v>0</v>
      </c>
      <c r="H7" s="87">
        <f>ATP!$E$223</f>
        <v>0</v>
      </c>
      <c r="I7" s="87">
        <f>ATP!$E$224</f>
        <v>0</v>
      </c>
      <c r="J7" s="87">
        <f>ATP!$E$225</f>
        <v>0</v>
      </c>
      <c r="K7" s="87">
        <f>ATP!$E$226</f>
        <v>0</v>
      </c>
      <c r="L7" s="87">
        <f>ATP!$E$227</f>
        <v>0</v>
      </c>
      <c r="M7" s="87">
        <f>ATP!$E$228</f>
        <v>0</v>
      </c>
      <c r="N7" s="87">
        <f>ATP!$E$229</f>
        <v>0</v>
      </c>
      <c r="O7" s="208">
        <f>E7</f>
        <v>0</v>
      </c>
      <c r="P7" s="209">
        <f t="shared" si="0"/>
        <v>0</v>
      </c>
      <c r="Q7" s="209">
        <f t="shared" si="0"/>
        <v>0</v>
      </c>
      <c r="R7" s="209">
        <f t="shared" si="0"/>
        <v>0</v>
      </c>
      <c r="S7" s="209">
        <f t="shared" si="0"/>
        <v>0</v>
      </c>
      <c r="T7" s="209">
        <f t="shared" si="0"/>
        <v>0</v>
      </c>
      <c r="U7" s="209">
        <f t="shared" si="0"/>
        <v>0</v>
      </c>
      <c r="V7" s="209">
        <f t="shared" si="0"/>
        <v>0</v>
      </c>
      <c r="W7" s="209">
        <f t="shared" si="0"/>
        <v>0</v>
      </c>
      <c r="X7" s="210">
        <f t="shared" si="0"/>
        <v>0</v>
      </c>
      <c r="Y7" s="213">
        <f>E7</f>
        <v>0</v>
      </c>
      <c r="Z7" s="214">
        <f t="shared" si="1"/>
        <v>0</v>
      </c>
      <c r="AA7" s="214">
        <f t="shared" si="1"/>
        <v>0</v>
      </c>
      <c r="AB7" s="214">
        <f t="shared" si="1"/>
        <v>0</v>
      </c>
      <c r="AC7" s="214">
        <f t="shared" si="1"/>
        <v>0</v>
      </c>
      <c r="AD7" s="214">
        <f t="shared" si="1"/>
        <v>0</v>
      </c>
      <c r="AE7" s="214">
        <f t="shared" si="1"/>
        <v>0</v>
      </c>
      <c r="AF7" s="214">
        <f t="shared" si="1"/>
        <v>0</v>
      </c>
      <c r="AG7" s="214">
        <f t="shared" si="1"/>
        <v>0</v>
      </c>
      <c r="AH7" s="215">
        <f t="shared" si="1"/>
        <v>0</v>
      </c>
      <c r="AI7" s="262">
        <f>E7</f>
        <v>0</v>
      </c>
      <c r="AJ7" s="263">
        <f>F7</f>
        <v>0</v>
      </c>
      <c r="AK7" s="263">
        <f t="shared" ref="AK7:AR7" si="3">G7</f>
        <v>0</v>
      </c>
      <c r="AL7" s="263">
        <f t="shared" si="3"/>
        <v>0</v>
      </c>
      <c r="AM7" s="263">
        <f t="shared" si="3"/>
        <v>0</v>
      </c>
      <c r="AN7" s="263">
        <f t="shared" si="3"/>
        <v>0</v>
      </c>
      <c r="AO7" s="263">
        <f t="shared" si="3"/>
        <v>0</v>
      </c>
      <c r="AP7" s="263">
        <f t="shared" si="3"/>
        <v>0</v>
      </c>
      <c r="AQ7" s="263">
        <f t="shared" si="3"/>
        <v>0</v>
      </c>
      <c r="AR7" s="263">
        <f t="shared" si="3"/>
        <v>0</v>
      </c>
      <c r="AS7" s="520"/>
      <c r="AT7" s="7"/>
      <c r="AU7" s="46" t="s">
        <v>625</v>
      </c>
      <c r="AV7" s="46" t="s">
        <v>626</v>
      </c>
      <c r="AW7" s="47" t="s">
        <v>627</v>
      </c>
      <c r="AX7" s="47" t="s">
        <v>626</v>
      </c>
    </row>
    <row r="8" spans="1:50" ht="16.5" x14ac:dyDescent="0.3">
      <c r="A8" s="6"/>
      <c r="B8" s="7"/>
      <c r="C8" s="49">
        <v>1</v>
      </c>
      <c r="D8" s="48" t="str">
        <f>IF(SISWA!G8="","",SISWA!G8)</f>
        <v>ASKA</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64" t="str">
        <f>IFERROR(AVERAGE(E8,O8,Y8),"")</f>
        <v/>
      </c>
      <c r="AJ8" s="265" t="str">
        <f t="shared" ref="AJ8:AR23" si="4">IFERROR(AVERAGE(F8,P8,Z8),"")</f>
        <v/>
      </c>
      <c r="AK8" s="265" t="str">
        <f t="shared" si="4"/>
        <v/>
      </c>
      <c r="AL8" s="265" t="str">
        <f t="shared" si="4"/>
        <v/>
      </c>
      <c r="AM8" s="265" t="str">
        <f t="shared" si="4"/>
        <v/>
      </c>
      <c r="AN8" s="265" t="str">
        <f t="shared" si="4"/>
        <v/>
      </c>
      <c r="AO8" s="265" t="str">
        <f t="shared" si="4"/>
        <v/>
      </c>
      <c r="AP8" s="265" t="str">
        <f t="shared" si="4"/>
        <v/>
      </c>
      <c r="AQ8" s="265" t="str">
        <f t="shared" si="4"/>
        <v/>
      </c>
      <c r="AR8" s="266" t="str">
        <f t="shared" si="4"/>
        <v/>
      </c>
      <c r="AS8" s="260" t="str">
        <f>IFERROR(AVERAGE(E8:AH8),"")</f>
        <v/>
      </c>
      <c r="AT8" s="7"/>
      <c r="AU8" s="154">
        <f>MAX(AI8:AR8)</f>
        <v>0</v>
      </c>
      <c r="AV8" s="154" t="str">
        <f>IFERROR(D8&amp;" sangat menguasai dalam "&amp;(INDEX($AI$7:$AR$7,MATCH(AU8,AI8:AR8,0))),"")</f>
        <v/>
      </c>
      <c r="AW8" s="154">
        <f>MIN(AI8:AR8)</f>
        <v>0</v>
      </c>
      <c r="AX8" s="154" t="str">
        <f>IFERROR(D8&amp;" perlu bimbingan dalam "&amp;(INDEX($AI$7:$AR$7,MATCH(AW8,AI8:AR8,0))),"")</f>
        <v/>
      </c>
    </row>
    <row r="9" spans="1:50" ht="16.5" x14ac:dyDescent="0.3">
      <c r="A9" s="6"/>
      <c r="B9" s="7"/>
      <c r="C9" s="50">
        <v>2</v>
      </c>
      <c r="D9" s="48" t="str">
        <f>IF(SISWA!G9="","",SISWA!G9)</f>
        <v>BIHAN</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267" t="str">
        <f t="shared" ref="AI9:AR47" si="5">IFERROR(AVERAGE(E9,O9,Y9),"")</f>
        <v/>
      </c>
      <c r="AJ9" s="268" t="str">
        <f t="shared" si="4"/>
        <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t="str">
        <f>IFERROR(AVERAGE(E9:AH9),"")</f>
        <v/>
      </c>
      <c r="AT9" s="7"/>
      <c r="AU9" s="154">
        <f t="shared" ref="AU9:AU57" si="6">MAX(AI9:AR9)</f>
        <v>0</v>
      </c>
      <c r="AV9" s="154" t="str">
        <f t="shared" ref="AV9:AV57" si="7">IFERROR(D9&amp;" sangat menguasai dalam "&amp;(INDEX($AI$7:$AR$7,MATCH(AU9,AI9:AR9,0))),"")</f>
        <v/>
      </c>
      <c r="AW9" s="154">
        <f t="shared" ref="AW9:AW57" si="8">MIN(AI9:AR9)</f>
        <v>0</v>
      </c>
      <c r="AX9" s="154" t="str">
        <f t="shared" ref="AX9:AX57" si="9">IFERROR(D9&amp;" perlu bimbingan dalam "&amp;(INDEX($AI$7:$AR$7,MATCH(AW9,AI9:AR9,0))),"")</f>
        <v/>
      </c>
    </row>
    <row r="10" spans="1:50" ht="16.5" x14ac:dyDescent="0.3">
      <c r="A10" s="6"/>
      <c r="B10" s="7"/>
      <c r="C10" s="50">
        <v>3</v>
      </c>
      <c r="D10" s="48" t="str">
        <f>IF(SISWA!G10="","",SISWA!G10)</f>
        <v>DARMA</v>
      </c>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267" t="str">
        <f t="shared" si="5"/>
        <v/>
      </c>
      <c r="AJ10" s="268" t="str">
        <f t="shared" si="4"/>
        <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261" t="str">
        <f t="shared" ref="AS10:AS57" si="10">IFERROR(AVERAGE(E10:AH10),"")</f>
        <v/>
      </c>
      <c r="AT10" s="7"/>
      <c r="AU10" s="154">
        <f t="shared" si="6"/>
        <v>0</v>
      </c>
      <c r="AV10" s="154" t="str">
        <f t="shared" si="7"/>
        <v/>
      </c>
      <c r="AW10" s="154">
        <f t="shared" si="8"/>
        <v>0</v>
      </c>
      <c r="AX10" s="154" t="str">
        <f t="shared" si="9"/>
        <v/>
      </c>
    </row>
    <row r="11" spans="1:50" ht="16.5" x14ac:dyDescent="0.3">
      <c r="A11" s="6"/>
      <c r="B11" s="7"/>
      <c r="C11" s="50">
        <v>4</v>
      </c>
      <c r="D11" s="48" t="str">
        <f>IF(SISWA!G11="","",SISWA!G11)</f>
        <v>AQILA</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267" t="str">
        <f t="shared" si="5"/>
        <v/>
      </c>
      <c r="AJ11" s="268" t="str">
        <f t="shared" si="4"/>
        <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t="str">
        <f t="shared" si="10"/>
        <v/>
      </c>
      <c r="AT11" s="7"/>
      <c r="AU11" s="154">
        <f t="shared" si="6"/>
        <v>0</v>
      </c>
      <c r="AV11" s="154" t="str">
        <f t="shared" si="7"/>
        <v/>
      </c>
      <c r="AW11" s="154">
        <f t="shared" si="8"/>
        <v>0</v>
      </c>
      <c r="AX11" s="154" t="str">
        <f t="shared" si="9"/>
        <v/>
      </c>
    </row>
    <row r="12" spans="1:50" ht="16.5" x14ac:dyDescent="0.3">
      <c r="A12" s="6"/>
      <c r="B12" s="7"/>
      <c r="C12" s="50">
        <v>5</v>
      </c>
      <c r="D12" s="48" t="str">
        <f>IF(SISWA!G12="","",SISWA!G12)</f>
        <v>YUSUF</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267" t="str">
        <f t="shared" si="5"/>
        <v/>
      </c>
      <c r="AJ12" s="268" t="str">
        <f t="shared" si="4"/>
        <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t="str">
        <f t="shared" si="10"/>
        <v/>
      </c>
      <c r="AT12" s="7"/>
      <c r="AU12" s="154">
        <f t="shared" si="6"/>
        <v>0</v>
      </c>
      <c r="AV12" s="154" t="str">
        <f t="shared" si="7"/>
        <v/>
      </c>
      <c r="AW12" s="154">
        <f t="shared" si="8"/>
        <v>0</v>
      </c>
      <c r="AX12" s="154" t="str">
        <f t="shared" si="9"/>
        <v/>
      </c>
    </row>
    <row r="13" spans="1:50" ht="16.5" x14ac:dyDescent="0.3">
      <c r="A13" s="6"/>
      <c r="B13" s="7"/>
      <c r="C13" s="50">
        <v>6</v>
      </c>
      <c r="D13" s="48" t="str">
        <f>IF(SISWA!G13="","",SISWA!G13)</f>
        <v>FADHIL</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267" t="str">
        <f t="shared" si="5"/>
        <v/>
      </c>
      <c r="AJ13" s="268" t="str">
        <f t="shared" si="4"/>
        <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t="str">
        <f t="shared" si="10"/>
        <v/>
      </c>
      <c r="AT13" s="7"/>
      <c r="AU13" s="154">
        <f t="shared" si="6"/>
        <v>0</v>
      </c>
      <c r="AV13" s="154" t="str">
        <f t="shared" si="7"/>
        <v/>
      </c>
      <c r="AW13" s="154">
        <f t="shared" si="8"/>
        <v>0</v>
      </c>
      <c r="AX13" s="154" t="str">
        <f t="shared" si="9"/>
        <v/>
      </c>
    </row>
    <row r="14" spans="1:50" ht="16.5" x14ac:dyDescent="0.3">
      <c r="A14" s="6"/>
      <c r="B14" s="7"/>
      <c r="C14" s="50">
        <v>7</v>
      </c>
      <c r="D14" s="48" t="str">
        <f>IF(SISWA!G14="","",SISWA!G14)</f>
        <v>SAFA</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267" t="str">
        <f t="shared" si="5"/>
        <v/>
      </c>
      <c r="AJ14" s="268" t="str">
        <f t="shared" si="4"/>
        <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t="str">
        <f t="shared" si="10"/>
        <v/>
      </c>
      <c r="AT14" s="7"/>
      <c r="AU14" s="154">
        <f t="shared" si="6"/>
        <v>0</v>
      </c>
      <c r="AV14" s="154" t="str">
        <f t="shared" si="7"/>
        <v/>
      </c>
      <c r="AW14" s="154">
        <f t="shared" si="8"/>
        <v>0</v>
      </c>
      <c r="AX14" s="154" t="str">
        <f t="shared" si="9"/>
        <v/>
      </c>
    </row>
    <row r="15" spans="1:50" ht="16.5" x14ac:dyDescent="0.3">
      <c r="A15" s="6"/>
      <c r="B15" s="7"/>
      <c r="C15" s="50">
        <v>8</v>
      </c>
      <c r="D15" s="48" t="str">
        <f>IF(SISWA!G15="","",SISWA!G15)</f>
        <v>SALMA</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267" t="str">
        <f t="shared" si="5"/>
        <v/>
      </c>
      <c r="AJ15" s="268" t="str">
        <f t="shared" si="4"/>
        <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t="str">
        <f t="shared" si="10"/>
        <v/>
      </c>
      <c r="AT15" s="7"/>
      <c r="AU15" s="154">
        <f t="shared" si="6"/>
        <v>0</v>
      </c>
      <c r="AV15" s="154" t="str">
        <f t="shared" si="7"/>
        <v/>
      </c>
      <c r="AW15" s="154">
        <f t="shared" si="8"/>
        <v>0</v>
      </c>
      <c r="AX15" s="154" t="str">
        <f t="shared" si="9"/>
        <v/>
      </c>
    </row>
    <row r="16" spans="1:50" ht="16.5" x14ac:dyDescent="0.3">
      <c r="A16" s="6"/>
      <c r="B16" s="7"/>
      <c r="C16" s="50">
        <v>9</v>
      </c>
      <c r="D16" s="48" t="str">
        <f>IF(SISWA!G16="","",SISWA!G16)</f>
        <v>SALSA</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267" t="str">
        <f t="shared" si="5"/>
        <v/>
      </c>
      <c r="AJ16" s="268" t="str">
        <f t="shared" si="4"/>
        <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t="str">
        <f t="shared" si="10"/>
        <v/>
      </c>
      <c r="AT16" s="7"/>
      <c r="AU16" s="154">
        <f t="shared" si="6"/>
        <v>0</v>
      </c>
      <c r="AV16" s="154" t="str">
        <f t="shared" si="7"/>
        <v/>
      </c>
      <c r="AW16" s="154">
        <f t="shared" si="8"/>
        <v>0</v>
      </c>
      <c r="AX16" s="154" t="str">
        <f t="shared" si="9"/>
        <v/>
      </c>
    </row>
    <row r="17" spans="1:50" ht="16.5" x14ac:dyDescent="0.3">
      <c r="A17" s="6"/>
      <c r="B17" s="7"/>
      <c r="C17" s="50">
        <v>10</v>
      </c>
      <c r="D17" s="48" t="str">
        <f>IF(SISWA!G17="","",SISWA!G17)</f>
        <v>SALWA</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267" t="str">
        <f t="shared" si="5"/>
        <v/>
      </c>
      <c r="AJ17" s="268" t="str">
        <f t="shared" si="4"/>
        <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t="str">
        <f t="shared" si="10"/>
        <v/>
      </c>
      <c r="AT17" s="7"/>
      <c r="AU17" s="154">
        <f t="shared" si="6"/>
        <v>0</v>
      </c>
      <c r="AV17" s="154" t="str">
        <f t="shared" si="7"/>
        <v/>
      </c>
      <c r="AW17" s="154">
        <f t="shared" si="8"/>
        <v>0</v>
      </c>
      <c r="AX17" s="154" t="str">
        <f t="shared" si="9"/>
        <v/>
      </c>
    </row>
    <row r="18" spans="1:50" ht="16.5" x14ac:dyDescent="0.3">
      <c r="A18" s="6"/>
      <c r="B18" s="7"/>
      <c r="C18" s="50">
        <v>11</v>
      </c>
      <c r="D18" s="48" t="str">
        <f>IF(SISWA!G18="","",SISWA!G18)</f>
        <v>WIJAYA</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267" t="str">
        <f t="shared" si="5"/>
        <v/>
      </c>
      <c r="AJ18" s="268" t="str">
        <f t="shared" si="4"/>
        <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t="str">
        <f t="shared" si="10"/>
        <v/>
      </c>
      <c r="AT18" s="7"/>
      <c r="AU18" s="154">
        <f t="shared" si="6"/>
        <v>0</v>
      </c>
      <c r="AV18" s="154" t="str">
        <f t="shared" si="7"/>
        <v/>
      </c>
      <c r="AW18" s="154">
        <f t="shared" si="8"/>
        <v>0</v>
      </c>
      <c r="AX18" s="154" t="str">
        <f t="shared" si="9"/>
        <v/>
      </c>
    </row>
    <row r="19" spans="1:50" ht="16.5" x14ac:dyDescent="0.3">
      <c r="A19" s="6"/>
      <c r="B19" s="7"/>
      <c r="C19" s="50">
        <v>12</v>
      </c>
      <c r="D19" s="48"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0"/>
        <v/>
      </c>
      <c r="AT19" s="7"/>
      <c r="AU19" s="154">
        <f t="shared" si="6"/>
        <v>0</v>
      </c>
      <c r="AV19" s="154" t="str">
        <f t="shared" si="7"/>
        <v/>
      </c>
      <c r="AW19" s="154">
        <f t="shared" si="8"/>
        <v>0</v>
      </c>
      <c r="AX19" s="154" t="str">
        <f t="shared" si="9"/>
        <v/>
      </c>
    </row>
    <row r="20" spans="1:50" ht="16.5" x14ac:dyDescent="0.3">
      <c r="A20" s="6"/>
      <c r="B20" s="7"/>
      <c r="C20" s="50">
        <v>13</v>
      </c>
      <c r="D20" s="48"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0"/>
        <v/>
      </c>
      <c r="AT20" s="7"/>
      <c r="AU20" s="154">
        <f t="shared" si="6"/>
        <v>0</v>
      </c>
      <c r="AV20" s="154" t="str">
        <f t="shared" si="7"/>
        <v/>
      </c>
      <c r="AW20" s="154">
        <f t="shared" si="8"/>
        <v>0</v>
      </c>
      <c r="AX20" s="154" t="str">
        <f t="shared" si="9"/>
        <v/>
      </c>
    </row>
    <row r="21" spans="1:50" ht="16.5" x14ac:dyDescent="0.3">
      <c r="A21" s="6"/>
      <c r="B21" s="7"/>
      <c r="C21" s="50">
        <v>14</v>
      </c>
      <c r="D21" s="48"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0"/>
        <v/>
      </c>
      <c r="AT21" s="7"/>
      <c r="AU21" s="154">
        <f t="shared" si="6"/>
        <v>0</v>
      </c>
      <c r="AV21" s="154" t="str">
        <f t="shared" si="7"/>
        <v/>
      </c>
      <c r="AW21" s="154">
        <f t="shared" si="8"/>
        <v>0</v>
      </c>
      <c r="AX21" s="154" t="str">
        <f t="shared" si="9"/>
        <v/>
      </c>
    </row>
    <row r="22" spans="1:50" ht="16.5" x14ac:dyDescent="0.3">
      <c r="A22" s="6"/>
      <c r="B22" s="7"/>
      <c r="C22" s="50">
        <v>15</v>
      </c>
      <c r="D22" s="48"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0"/>
        <v/>
      </c>
      <c r="AT22" s="7"/>
      <c r="AU22" s="154">
        <f t="shared" si="6"/>
        <v>0</v>
      </c>
      <c r="AV22" s="154" t="str">
        <f t="shared" si="7"/>
        <v/>
      </c>
      <c r="AW22" s="154">
        <f t="shared" si="8"/>
        <v>0</v>
      </c>
      <c r="AX22" s="154" t="str">
        <f t="shared" si="9"/>
        <v/>
      </c>
    </row>
    <row r="23" spans="1:50" ht="16.5" x14ac:dyDescent="0.3">
      <c r="A23" s="6"/>
      <c r="B23" s="7"/>
      <c r="C23" s="50">
        <v>16</v>
      </c>
      <c r="D23" s="48"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0"/>
        <v/>
      </c>
      <c r="AT23" s="7"/>
      <c r="AU23" s="154">
        <f t="shared" si="6"/>
        <v>0</v>
      </c>
      <c r="AV23" s="154" t="str">
        <f t="shared" si="7"/>
        <v/>
      </c>
      <c r="AW23" s="154">
        <f t="shared" si="8"/>
        <v>0</v>
      </c>
      <c r="AX23" s="154" t="str">
        <f t="shared" si="9"/>
        <v/>
      </c>
    </row>
    <row r="24" spans="1:50" ht="16.5" x14ac:dyDescent="0.3">
      <c r="A24" s="6"/>
      <c r="B24" s="7"/>
      <c r="C24" s="50">
        <v>17</v>
      </c>
      <c r="D24" s="48"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0"/>
        <v/>
      </c>
      <c r="AT24" s="7"/>
      <c r="AU24" s="154">
        <f t="shared" si="6"/>
        <v>0</v>
      </c>
      <c r="AV24" s="154" t="str">
        <f t="shared" si="7"/>
        <v/>
      </c>
      <c r="AW24" s="154">
        <f t="shared" si="8"/>
        <v>0</v>
      </c>
      <c r="AX24" s="154" t="str">
        <f t="shared" si="9"/>
        <v/>
      </c>
    </row>
    <row r="25" spans="1:50" ht="16.5" x14ac:dyDescent="0.3">
      <c r="A25" s="6"/>
      <c r="B25" s="7"/>
      <c r="C25" s="50">
        <v>18</v>
      </c>
      <c r="D25" s="48"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0"/>
        <v/>
      </c>
      <c r="AT25" s="7"/>
      <c r="AU25" s="154">
        <f t="shared" si="6"/>
        <v>0</v>
      </c>
      <c r="AV25" s="154" t="str">
        <f t="shared" si="7"/>
        <v/>
      </c>
      <c r="AW25" s="154">
        <f t="shared" si="8"/>
        <v>0</v>
      </c>
      <c r="AX25" s="154" t="str">
        <f t="shared" si="9"/>
        <v/>
      </c>
    </row>
    <row r="26" spans="1:50" ht="16.5" x14ac:dyDescent="0.3">
      <c r="A26" s="6"/>
      <c r="B26" s="7"/>
      <c r="C26" s="50">
        <v>19</v>
      </c>
      <c r="D26" s="48"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0"/>
        <v/>
      </c>
      <c r="AT26" s="7"/>
      <c r="AU26" s="154">
        <f t="shared" si="6"/>
        <v>0</v>
      </c>
      <c r="AV26" s="154" t="str">
        <f t="shared" si="7"/>
        <v/>
      </c>
      <c r="AW26" s="154">
        <f t="shared" si="8"/>
        <v>0</v>
      </c>
      <c r="AX26" s="154" t="str">
        <f t="shared" si="9"/>
        <v/>
      </c>
    </row>
    <row r="27" spans="1:50" ht="16.5" x14ac:dyDescent="0.3">
      <c r="A27" s="6"/>
      <c r="B27" s="7"/>
      <c r="C27" s="50">
        <v>20</v>
      </c>
      <c r="D27" s="48"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0"/>
        <v/>
      </c>
      <c r="AT27" s="7"/>
      <c r="AU27" s="154">
        <f t="shared" si="6"/>
        <v>0</v>
      </c>
      <c r="AV27" s="154" t="str">
        <f t="shared" si="7"/>
        <v/>
      </c>
      <c r="AW27" s="154">
        <f t="shared" si="8"/>
        <v>0</v>
      </c>
      <c r="AX27" s="154" t="str">
        <f t="shared" si="9"/>
        <v/>
      </c>
    </row>
    <row r="28" spans="1:50" ht="16.5" x14ac:dyDescent="0.3">
      <c r="A28" s="6"/>
      <c r="B28" s="7"/>
      <c r="C28" s="50">
        <v>21</v>
      </c>
      <c r="D28" s="48"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0"/>
        <v/>
      </c>
      <c r="AT28" s="7"/>
      <c r="AU28" s="154">
        <f t="shared" si="6"/>
        <v>0</v>
      </c>
      <c r="AV28" s="154" t="str">
        <f t="shared" si="7"/>
        <v/>
      </c>
      <c r="AW28" s="154">
        <f t="shared" si="8"/>
        <v>0</v>
      </c>
      <c r="AX28" s="154" t="str">
        <f t="shared" si="9"/>
        <v/>
      </c>
    </row>
    <row r="29" spans="1:50" ht="16.5" x14ac:dyDescent="0.3">
      <c r="A29" s="6"/>
      <c r="B29" s="7"/>
      <c r="C29" s="50">
        <v>22</v>
      </c>
      <c r="D29" s="48"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0"/>
        <v/>
      </c>
      <c r="AT29" s="7"/>
      <c r="AU29" s="154">
        <f t="shared" si="6"/>
        <v>0</v>
      </c>
      <c r="AV29" s="154" t="str">
        <f t="shared" si="7"/>
        <v/>
      </c>
      <c r="AW29" s="154">
        <f t="shared" si="8"/>
        <v>0</v>
      </c>
      <c r="AX29" s="154" t="str">
        <f t="shared" si="9"/>
        <v/>
      </c>
    </row>
    <row r="30" spans="1:50" ht="16.5" x14ac:dyDescent="0.3">
      <c r="A30" s="6"/>
      <c r="B30" s="7"/>
      <c r="C30" s="50">
        <v>23</v>
      </c>
      <c r="D30" s="48"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0"/>
        <v/>
      </c>
      <c r="AT30" s="7"/>
      <c r="AU30" s="154">
        <f t="shared" si="6"/>
        <v>0</v>
      </c>
      <c r="AV30" s="154" t="str">
        <f t="shared" si="7"/>
        <v/>
      </c>
      <c r="AW30" s="154">
        <f t="shared" si="8"/>
        <v>0</v>
      </c>
      <c r="AX30" s="154" t="str">
        <f t="shared" si="9"/>
        <v/>
      </c>
    </row>
    <row r="31" spans="1:50" ht="16.5" x14ac:dyDescent="0.3">
      <c r="A31" s="6"/>
      <c r="B31" s="7"/>
      <c r="C31" s="50">
        <v>24</v>
      </c>
      <c r="D31" s="48"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0"/>
        <v/>
      </c>
      <c r="AT31" s="7"/>
      <c r="AU31" s="154">
        <f t="shared" si="6"/>
        <v>0</v>
      </c>
      <c r="AV31" s="154" t="str">
        <f t="shared" si="7"/>
        <v/>
      </c>
      <c r="AW31" s="154">
        <f t="shared" si="8"/>
        <v>0</v>
      </c>
      <c r="AX31" s="154" t="str">
        <f t="shared" si="9"/>
        <v/>
      </c>
    </row>
    <row r="32" spans="1:50" ht="16.5" x14ac:dyDescent="0.3">
      <c r="A32" s="6"/>
      <c r="B32" s="7"/>
      <c r="C32" s="50">
        <v>25</v>
      </c>
      <c r="D32" s="48"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0"/>
        <v/>
      </c>
      <c r="AT32" s="7"/>
      <c r="AU32" s="154">
        <f t="shared" si="6"/>
        <v>0</v>
      </c>
      <c r="AV32" s="154" t="str">
        <f t="shared" si="7"/>
        <v/>
      </c>
      <c r="AW32" s="154">
        <f t="shared" si="8"/>
        <v>0</v>
      </c>
      <c r="AX32" s="154" t="str">
        <f t="shared" si="9"/>
        <v/>
      </c>
    </row>
    <row r="33" spans="1:50" ht="16.5" x14ac:dyDescent="0.3">
      <c r="A33" s="6"/>
      <c r="B33" s="7"/>
      <c r="C33" s="50">
        <v>26</v>
      </c>
      <c r="D33" s="48"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0"/>
        <v/>
      </c>
      <c r="AT33" s="7"/>
      <c r="AU33" s="154">
        <f t="shared" si="6"/>
        <v>0</v>
      </c>
      <c r="AV33" s="154" t="str">
        <f t="shared" si="7"/>
        <v/>
      </c>
      <c r="AW33" s="154">
        <f t="shared" si="8"/>
        <v>0</v>
      </c>
      <c r="AX33" s="154" t="str">
        <f t="shared" si="9"/>
        <v/>
      </c>
    </row>
    <row r="34" spans="1:50" ht="16.5" x14ac:dyDescent="0.3">
      <c r="A34" s="6"/>
      <c r="B34" s="7"/>
      <c r="C34" s="50">
        <v>27</v>
      </c>
      <c r="D34" s="48"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0"/>
        <v/>
      </c>
      <c r="AT34" s="7"/>
      <c r="AU34" s="154">
        <f t="shared" si="6"/>
        <v>0</v>
      </c>
      <c r="AV34" s="154" t="str">
        <f t="shared" si="7"/>
        <v/>
      </c>
      <c r="AW34" s="154">
        <f t="shared" si="8"/>
        <v>0</v>
      </c>
      <c r="AX34" s="154" t="str">
        <f t="shared" si="9"/>
        <v/>
      </c>
    </row>
    <row r="35" spans="1:50" ht="16.5" x14ac:dyDescent="0.3">
      <c r="A35" s="6"/>
      <c r="B35" s="7"/>
      <c r="C35" s="50">
        <v>28</v>
      </c>
      <c r="D35" s="48"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0"/>
        <v/>
      </c>
      <c r="AT35" s="7"/>
      <c r="AU35" s="154">
        <f t="shared" si="6"/>
        <v>0</v>
      </c>
      <c r="AV35" s="154" t="str">
        <f t="shared" si="7"/>
        <v/>
      </c>
      <c r="AW35" s="154">
        <f t="shared" si="8"/>
        <v>0</v>
      </c>
      <c r="AX35" s="154" t="str">
        <f t="shared" si="9"/>
        <v/>
      </c>
    </row>
    <row r="36" spans="1:50" ht="16.5" x14ac:dyDescent="0.3">
      <c r="A36" s="6"/>
      <c r="B36" s="7"/>
      <c r="C36" s="50">
        <v>29</v>
      </c>
      <c r="D36" s="48"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0"/>
        <v/>
      </c>
      <c r="AT36" s="7"/>
      <c r="AU36" s="154">
        <f t="shared" si="6"/>
        <v>0</v>
      </c>
      <c r="AV36" s="154" t="str">
        <f t="shared" si="7"/>
        <v/>
      </c>
      <c r="AW36" s="154">
        <f t="shared" si="8"/>
        <v>0</v>
      </c>
      <c r="AX36" s="154" t="str">
        <f t="shared" si="9"/>
        <v/>
      </c>
    </row>
    <row r="37" spans="1:50" ht="16.5" x14ac:dyDescent="0.3">
      <c r="A37" s="6"/>
      <c r="B37" s="7"/>
      <c r="C37" s="50">
        <v>30</v>
      </c>
      <c r="D37" s="48"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0"/>
        <v/>
      </c>
      <c r="AT37" s="7"/>
      <c r="AU37" s="154">
        <f t="shared" si="6"/>
        <v>0</v>
      </c>
      <c r="AV37" s="154" t="str">
        <f t="shared" si="7"/>
        <v/>
      </c>
      <c r="AW37" s="154">
        <f t="shared" si="8"/>
        <v>0</v>
      </c>
      <c r="AX37" s="154" t="str">
        <f t="shared" si="9"/>
        <v/>
      </c>
    </row>
    <row r="38" spans="1:50" ht="16.5" x14ac:dyDescent="0.3">
      <c r="A38" s="6"/>
      <c r="B38" s="7"/>
      <c r="C38" s="50">
        <v>31</v>
      </c>
      <c r="D38" s="48"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0"/>
        <v/>
      </c>
      <c r="AT38" s="7"/>
      <c r="AU38" s="154">
        <f t="shared" si="6"/>
        <v>0</v>
      </c>
      <c r="AV38" s="154" t="str">
        <f t="shared" si="7"/>
        <v/>
      </c>
      <c r="AW38" s="154">
        <f t="shared" si="8"/>
        <v>0</v>
      </c>
      <c r="AX38" s="154" t="str">
        <f t="shared" si="9"/>
        <v/>
      </c>
    </row>
    <row r="39" spans="1:50" ht="16.5" x14ac:dyDescent="0.3">
      <c r="A39" s="6"/>
      <c r="B39" s="7"/>
      <c r="C39" s="50">
        <v>32</v>
      </c>
      <c r="D39" s="48"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0"/>
        <v/>
      </c>
      <c r="AT39" s="7"/>
      <c r="AU39" s="154">
        <f t="shared" si="6"/>
        <v>0</v>
      </c>
      <c r="AV39" s="154" t="str">
        <f t="shared" si="7"/>
        <v/>
      </c>
      <c r="AW39" s="154">
        <f t="shared" si="8"/>
        <v>0</v>
      </c>
      <c r="AX39" s="154" t="str">
        <f t="shared" si="9"/>
        <v/>
      </c>
    </row>
    <row r="40" spans="1:50" ht="16.5" x14ac:dyDescent="0.3">
      <c r="A40" s="6"/>
      <c r="B40" s="7"/>
      <c r="C40" s="50">
        <v>33</v>
      </c>
      <c r="D40" s="48"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0"/>
        <v/>
      </c>
      <c r="AT40" s="7"/>
      <c r="AU40" s="154">
        <f t="shared" si="6"/>
        <v>0</v>
      </c>
      <c r="AV40" s="154" t="str">
        <f t="shared" si="7"/>
        <v/>
      </c>
      <c r="AW40" s="154">
        <f t="shared" si="8"/>
        <v>0</v>
      </c>
      <c r="AX40" s="154" t="str">
        <f t="shared" si="9"/>
        <v/>
      </c>
    </row>
    <row r="41" spans="1:50" ht="16.5" x14ac:dyDescent="0.3">
      <c r="A41" s="6"/>
      <c r="B41" s="7"/>
      <c r="C41" s="50">
        <v>34</v>
      </c>
      <c r="D41" s="48"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0"/>
        <v/>
      </c>
      <c r="AT41" s="7"/>
      <c r="AU41" s="154">
        <f t="shared" si="6"/>
        <v>0</v>
      </c>
      <c r="AV41" s="154" t="str">
        <f t="shared" si="7"/>
        <v/>
      </c>
      <c r="AW41" s="154">
        <f t="shared" si="8"/>
        <v>0</v>
      </c>
      <c r="AX41" s="154" t="str">
        <f t="shared" si="9"/>
        <v/>
      </c>
    </row>
    <row r="42" spans="1:50" ht="16.5" x14ac:dyDescent="0.3">
      <c r="A42" s="6"/>
      <c r="B42" s="7"/>
      <c r="C42" s="50">
        <v>35</v>
      </c>
      <c r="D42" s="48"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0"/>
        <v/>
      </c>
      <c r="AT42" s="7"/>
      <c r="AU42" s="154">
        <f t="shared" si="6"/>
        <v>0</v>
      </c>
      <c r="AV42" s="154" t="str">
        <f t="shared" si="7"/>
        <v/>
      </c>
      <c r="AW42" s="154">
        <f t="shared" si="8"/>
        <v>0</v>
      </c>
      <c r="AX42" s="154" t="str">
        <f t="shared" si="9"/>
        <v/>
      </c>
    </row>
    <row r="43" spans="1:50" ht="16.5" x14ac:dyDescent="0.3">
      <c r="A43" s="6"/>
      <c r="B43" s="7"/>
      <c r="C43" s="50">
        <v>36</v>
      </c>
      <c r="D43" s="48"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0"/>
        <v/>
      </c>
      <c r="AT43" s="7"/>
      <c r="AU43" s="154">
        <f t="shared" si="6"/>
        <v>0</v>
      </c>
      <c r="AV43" s="154" t="str">
        <f t="shared" si="7"/>
        <v/>
      </c>
      <c r="AW43" s="154">
        <f t="shared" si="8"/>
        <v>0</v>
      </c>
      <c r="AX43" s="154" t="str">
        <f t="shared" si="9"/>
        <v/>
      </c>
    </row>
    <row r="44" spans="1:50" ht="16.5" x14ac:dyDescent="0.3">
      <c r="A44" s="6"/>
      <c r="B44" s="7"/>
      <c r="C44" s="50">
        <v>37</v>
      </c>
      <c r="D44" s="48"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0"/>
        <v/>
      </c>
      <c r="AT44" s="7"/>
      <c r="AU44" s="154">
        <f t="shared" si="6"/>
        <v>0</v>
      </c>
      <c r="AV44" s="154" t="str">
        <f t="shared" si="7"/>
        <v/>
      </c>
      <c r="AW44" s="154">
        <f t="shared" si="8"/>
        <v>0</v>
      </c>
      <c r="AX44" s="154" t="str">
        <f t="shared" si="9"/>
        <v/>
      </c>
    </row>
    <row r="45" spans="1:50" ht="16.5" x14ac:dyDescent="0.3">
      <c r="A45" s="6"/>
      <c r="B45" s="7"/>
      <c r="C45" s="50">
        <v>38</v>
      </c>
      <c r="D45" s="48"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0"/>
        <v/>
      </c>
      <c r="AT45" s="7"/>
      <c r="AU45" s="154">
        <f t="shared" si="6"/>
        <v>0</v>
      </c>
      <c r="AV45" s="154" t="str">
        <f t="shared" si="7"/>
        <v/>
      </c>
      <c r="AW45" s="154">
        <f t="shared" si="8"/>
        <v>0</v>
      </c>
      <c r="AX45" s="154" t="str">
        <f t="shared" si="9"/>
        <v/>
      </c>
    </row>
    <row r="46" spans="1:50" ht="16.5" x14ac:dyDescent="0.3">
      <c r="A46" s="6"/>
      <c r="B46" s="7"/>
      <c r="C46" s="50">
        <v>39</v>
      </c>
      <c r="D46" s="48"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0"/>
        <v/>
      </c>
      <c r="AT46" s="7"/>
      <c r="AU46" s="154">
        <f t="shared" si="6"/>
        <v>0</v>
      </c>
      <c r="AV46" s="154" t="str">
        <f t="shared" si="7"/>
        <v/>
      </c>
      <c r="AW46" s="154">
        <f t="shared" si="8"/>
        <v>0</v>
      </c>
      <c r="AX46" s="154" t="str">
        <f t="shared" si="9"/>
        <v/>
      </c>
    </row>
    <row r="47" spans="1:50" ht="16.5" x14ac:dyDescent="0.3">
      <c r="A47" s="6"/>
      <c r="B47" s="7"/>
      <c r="C47" s="50">
        <v>40</v>
      </c>
      <c r="D47" s="48"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0"/>
        <v/>
      </c>
      <c r="AT47" s="7"/>
      <c r="AU47" s="154">
        <f t="shared" si="6"/>
        <v>0</v>
      </c>
      <c r="AV47" s="154" t="str">
        <f t="shared" si="7"/>
        <v/>
      </c>
      <c r="AW47" s="154">
        <f t="shared" si="8"/>
        <v>0</v>
      </c>
      <c r="AX47" s="154" t="str">
        <f t="shared" si="9"/>
        <v/>
      </c>
    </row>
    <row r="48" spans="1:50" ht="16.5" x14ac:dyDescent="0.3">
      <c r="A48" s="6"/>
      <c r="B48" s="7"/>
      <c r="C48" s="50">
        <v>41</v>
      </c>
      <c r="D48" s="48"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1">IFERROR(AVERAGE(E48,O48,Y48),"")</f>
        <v/>
      </c>
      <c r="AJ48" s="268" t="str">
        <f t="shared" si="11"/>
        <v/>
      </c>
      <c r="AK48" s="268" t="str">
        <f t="shared" si="11"/>
        <v/>
      </c>
      <c r="AL48" s="268" t="str">
        <f t="shared" si="11"/>
        <v/>
      </c>
      <c r="AM48" s="268" t="str">
        <f t="shared" si="11"/>
        <v/>
      </c>
      <c r="AN48" s="268" t="str">
        <f t="shared" si="11"/>
        <v/>
      </c>
      <c r="AO48" s="268" t="str">
        <f t="shared" si="11"/>
        <v/>
      </c>
      <c r="AP48" s="268" t="str">
        <f t="shared" si="11"/>
        <v/>
      </c>
      <c r="AQ48" s="268" t="str">
        <f t="shared" si="11"/>
        <v/>
      </c>
      <c r="AR48" s="269" t="str">
        <f t="shared" si="11"/>
        <v/>
      </c>
      <c r="AS48" s="261" t="str">
        <f t="shared" si="10"/>
        <v/>
      </c>
      <c r="AT48" s="7"/>
      <c r="AU48" s="154">
        <f t="shared" si="6"/>
        <v>0</v>
      </c>
      <c r="AV48" s="154" t="str">
        <f t="shared" si="7"/>
        <v/>
      </c>
      <c r="AW48" s="154">
        <f t="shared" si="8"/>
        <v>0</v>
      </c>
      <c r="AX48" s="154" t="str">
        <f t="shared" si="9"/>
        <v/>
      </c>
    </row>
    <row r="49" spans="1:50" ht="16.5" x14ac:dyDescent="0.3">
      <c r="A49" s="6"/>
      <c r="B49" s="7"/>
      <c r="C49" s="50">
        <v>42</v>
      </c>
      <c r="D49" s="48"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1"/>
        <v/>
      </c>
      <c r="AJ49" s="268" t="str">
        <f t="shared" si="11"/>
        <v/>
      </c>
      <c r="AK49" s="268" t="str">
        <f t="shared" si="11"/>
        <v/>
      </c>
      <c r="AL49" s="268" t="str">
        <f t="shared" si="11"/>
        <v/>
      </c>
      <c r="AM49" s="268" t="str">
        <f t="shared" si="11"/>
        <v/>
      </c>
      <c r="AN49" s="268" t="str">
        <f t="shared" si="11"/>
        <v/>
      </c>
      <c r="AO49" s="268" t="str">
        <f t="shared" si="11"/>
        <v/>
      </c>
      <c r="AP49" s="268" t="str">
        <f t="shared" si="11"/>
        <v/>
      </c>
      <c r="AQ49" s="268" t="str">
        <f t="shared" si="11"/>
        <v/>
      </c>
      <c r="AR49" s="269" t="str">
        <f t="shared" si="11"/>
        <v/>
      </c>
      <c r="AS49" s="261" t="str">
        <f t="shared" si="10"/>
        <v/>
      </c>
      <c r="AT49" s="7"/>
      <c r="AU49" s="154">
        <f t="shared" si="6"/>
        <v>0</v>
      </c>
      <c r="AV49" s="154" t="str">
        <f t="shared" si="7"/>
        <v/>
      </c>
      <c r="AW49" s="154">
        <f t="shared" si="8"/>
        <v>0</v>
      </c>
      <c r="AX49" s="154" t="str">
        <f t="shared" si="9"/>
        <v/>
      </c>
    </row>
    <row r="50" spans="1:50" ht="16.5" x14ac:dyDescent="0.3">
      <c r="A50" s="6"/>
      <c r="B50" s="7"/>
      <c r="C50" s="50">
        <v>43</v>
      </c>
      <c r="D50" s="48"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1"/>
        <v/>
      </c>
      <c r="AJ50" s="268" t="str">
        <f t="shared" si="11"/>
        <v/>
      </c>
      <c r="AK50" s="268" t="str">
        <f t="shared" si="11"/>
        <v/>
      </c>
      <c r="AL50" s="268" t="str">
        <f t="shared" si="11"/>
        <v/>
      </c>
      <c r="AM50" s="268" t="str">
        <f t="shared" si="11"/>
        <v/>
      </c>
      <c r="AN50" s="268" t="str">
        <f t="shared" si="11"/>
        <v/>
      </c>
      <c r="AO50" s="268" t="str">
        <f t="shared" si="11"/>
        <v/>
      </c>
      <c r="AP50" s="268" t="str">
        <f t="shared" si="11"/>
        <v/>
      </c>
      <c r="AQ50" s="268" t="str">
        <f t="shared" si="11"/>
        <v/>
      </c>
      <c r="AR50" s="269" t="str">
        <f t="shared" si="11"/>
        <v/>
      </c>
      <c r="AS50" s="261" t="str">
        <f t="shared" si="10"/>
        <v/>
      </c>
      <c r="AT50" s="7"/>
      <c r="AU50" s="154">
        <f t="shared" si="6"/>
        <v>0</v>
      </c>
      <c r="AV50" s="154" t="str">
        <f t="shared" si="7"/>
        <v/>
      </c>
      <c r="AW50" s="154">
        <f t="shared" si="8"/>
        <v>0</v>
      </c>
      <c r="AX50" s="154" t="str">
        <f t="shared" si="9"/>
        <v/>
      </c>
    </row>
    <row r="51" spans="1:50" ht="16.5" x14ac:dyDescent="0.3">
      <c r="A51" s="6"/>
      <c r="B51" s="7"/>
      <c r="C51" s="50">
        <v>44</v>
      </c>
      <c r="D51" s="48"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1"/>
        <v/>
      </c>
      <c r="AJ51" s="268" t="str">
        <f t="shared" si="11"/>
        <v/>
      </c>
      <c r="AK51" s="268" t="str">
        <f t="shared" si="11"/>
        <v/>
      </c>
      <c r="AL51" s="268" t="str">
        <f t="shared" si="11"/>
        <v/>
      </c>
      <c r="AM51" s="268" t="str">
        <f t="shared" si="11"/>
        <v/>
      </c>
      <c r="AN51" s="268" t="str">
        <f t="shared" si="11"/>
        <v/>
      </c>
      <c r="AO51" s="268" t="str">
        <f t="shared" si="11"/>
        <v/>
      </c>
      <c r="AP51" s="268" t="str">
        <f t="shared" si="11"/>
        <v/>
      </c>
      <c r="AQ51" s="268" t="str">
        <f t="shared" si="11"/>
        <v/>
      </c>
      <c r="AR51" s="269" t="str">
        <f t="shared" si="11"/>
        <v/>
      </c>
      <c r="AS51" s="261" t="str">
        <f t="shared" si="10"/>
        <v/>
      </c>
      <c r="AT51" s="7"/>
      <c r="AU51" s="154">
        <f t="shared" si="6"/>
        <v>0</v>
      </c>
      <c r="AV51" s="154" t="str">
        <f t="shared" si="7"/>
        <v/>
      </c>
      <c r="AW51" s="154">
        <f t="shared" si="8"/>
        <v>0</v>
      </c>
      <c r="AX51" s="154" t="str">
        <f t="shared" si="9"/>
        <v/>
      </c>
    </row>
    <row r="52" spans="1:50" ht="16.5" x14ac:dyDescent="0.3">
      <c r="A52" s="6"/>
      <c r="B52" s="7"/>
      <c r="C52" s="50">
        <v>45</v>
      </c>
      <c r="D52" s="48"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1"/>
        <v/>
      </c>
      <c r="AJ52" s="268" t="str">
        <f t="shared" si="11"/>
        <v/>
      </c>
      <c r="AK52" s="268" t="str">
        <f t="shared" si="11"/>
        <v/>
      </c>
      <c r="AL52" s="268" t="str">
        <f t="shared" si="11"/>
        <v/>
      </c>
      <c r="AM52" s="268" t="str">
        <f t="shared" si="11"/>
        <v/>
      </c>
      <c r="AN52" s="268" t="str">
        <f t="shared" si="11"/>
        <v/>
      </c>
      <c r="AO52" s="268" t="str">
        <f t="shared" si="11"/>
        <v/>
      </c>
      <c r="AP52" s="268" t="str">
        <f t="shared" si="11"/>
        <v/>
      </c>
      <c r="AQ52" s="268" t="str">
        <f t="shared" si="11"/>
        <v/>
      </c>
      <c r="AR52" s="269" t="str">
        <f t="shared" si="11"/>
        <v/>
      </c>
      <c r="AS52" s="261" t="str">
        <f t="shared" si="10"/>
        <v/>
      </c>
      <c r="AT52" s="7"/>
      <c r="AU52" s="154">
        <f t="shared" si="6"/>
        <v>0</v>
      </c>
      <c r="AV52" s="154" t="str">
        <f t="shared" si="7"/>
        <v/>
      </c>
      <c r="AW52" s="154">
        <f t="shared" si="8"/>
        <v>0</v>
      </c>
      <c r="AX52" s="154" t="str">
        <f t="shared" si="9"/>
        <v/>
      </c>
    </row>
    <row r="53" spans="1:50" ht="16.5" x14ac:dyDescent="0.3">
      <c r="A53" s="6"/>
      <c r="B53" s="7"/>
      <c r="C53" s="50">
        <v>46</v>
      </c>
      <c r="D53" s="48"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1"/>
        <v/>
      </c>
      <c r="AJ53" s="268" t="str">
        <f t="shared" si="11"/>
        <v/>
      </c>
      <c r="AK53" s="268" t="str">
        <f t="shared" si="11"/>
        <v/>
      </c>
      <c r="AL53" s="268" t="str">
        <f t="shared" si="11"/>
        <v/>
      </c>
      <c r="AM53" s="268" t="str">
        <f t="shared" si="11"/>
        <v/>
      </c>
      <c r="AN53" s="268" t="str">
        <f t="shared" si="11"/>
        <v/>
      </c>
      <c r="AO53" s="268" t="str">
        <f t="shared" si="11"/>
        <v/>
      </c>
      <c r="AP53" s="268" t="str">
        <f t="shared" si="11"/>
        <v/>
      </c>
      <c r="AQ53" s="268" t="str">
        <f t="shared" si="11"/>
        <v/>
      </c>
      <c r="AR53" s="269" t="str">
        <f t="shared" si="11"/>
        <v/>
      </c>
      <c r="AS53" s="261" t="str">
        <f t="shared" si="10"/>
        <v/>
      </c>
      <c r="AT53" s="7"/>
      <c r="AU53" s="154">
        <f t="shared" si="6"/>
        <v>0</v>
      </c>
      <c r="AV53" s="154" t="str">
        <f t="shared" si="7"/>
        <v/>
      </c>
      <c r="AW53" s="154">
        <f t="shared" si="8"/>
        <v>0</v>
      </c>
      <c r="AX53" s="154" t="str">
        <f t="shared" si="9"/>
        <v/>
      </c>
    </row>
    <row r="54" spans="1:50" ht="16.5" x14ac:dyDescent="0.3">
      <c r="A54" s="6"/>
      <c r="B54" s="7"/>
      <c r="C54" s="50">
        <v>47</v>
      </c>
      <c r="D54" s="48"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1"/>
        <v/>
      </c>
      <c r="AJ54" s="268" t="str">
        <f t="shared" si="11"/>
        <v/>
      </c>
      <c r="AK54" s="268" t="str">
        <f t="shared" si="11"/>
        <v/>
      </c>
      <c r="AL54" s="268" t="str">
        <f t="shared" si="11"/>
        <v/>
      </c>
      <c r="AM54" s="268" t="str">
        <f t="shared" si="11"/>
        <v/>
      </c>
      <c r="AN54" s="268" t="str">
        <f t="shared" si="11"/>
        <v/>
      </c>
      <c r="AO54" s="268" t="str">
        <f t="shared" si="11"/>
        <v/>
      </c>
      <c r="AP54" s="268" t="str">
        <f t="shared" si="11"/>
        <v/>
      </c>
      <c r="AQ54" s="268" t="str">
        <f t="shared" si="11"/>
        <v/>
      </c>
      <c r="AR54" s="269" t="str">
        <f t="shared" si="11"/>
        <v/>
      </c>
      <c r="AS54" s="261" t="str">
        <f t="shared" si="10"/>
        <v/>
      </c>
      <c r="AT54" s="7"/>
      <c r="AU54" s="154">
        <f t="shared" si="6"/>
        <v>0</v>
      </c>
      <c r="AV54" s="154" t="str">
        <f t="shared" si="7"/>
        <v/>
      </c>
      <c r="AW54" s="154">
        <f t="shared" si="8"/>
        <v>0</v>
      </c>
      <c r="AX54" s="154" t="str">
        <f t="shared" si="9"/>
        <v/>
      </c>
    </row>
    <row r="55" spans="1:50" ht="16.5" x14ac:dyDescent="0.3">
      <c r="A55" s="6"/>
      <c r="B55" s="7"/>
      <c r="C55" s="50">
        <v>48</v>
      </c>
      <c r="D55" s="48"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1"/>
        <v/>
      </c>
      <c r="AJ55" s="268" t="str">
        <f t="shared" si="11"/>
        <v/>
      </c>
      <c r="AK55" s="268" t="str">
        <f t="shared" si="11"/>
        <v/>
      </c>
      <c r="AL55" s="268" t="str">
        <f t="shared" si="11"/>
        <v/>
      </c>
      <c r="AM55" s="268" t="str">
        <f t="shared" si="11"/>
        <v/>
      </c>
      <c r="AN55" s="268" t="str">
        <f t="shared" si="11"/>
        <v/>
      </c>
      <c r="AO55" s="268" t="str">
        <f t="shared" si="11"/>
        <v/>
      </c>
      <c r="AP55" s="268" t="str">
        <f t="shared" si="11"/>
        <v/>
      </c>
      <c r="AQ55" s="268" t="str">
        <f t="shared" si="11"/>
        <v/>
      </c>
      <c r="AR55" s="269" t="str">
        <f t="shared" si="11"/>
        <v/>
      </c>
      <c r="AS55" s="261" t="str">
        <f t="shared" si="10"/>
        <v/>
      </c>
      <c r="AT55" s="7"/>
      <c r="AU55" s="154">
        <f t="shared" si="6"/>
        <v>0</v>
      </c>
      <c r="AV55" s="154" t="str">
        <f t="shared" si="7"/>
        <v/>
      </c>
      <c r="AW55" s="154">
        <f t="shared" si="8"/>
        <v>0</v>
      </c>
      <c r="AX55" s="154" t="str">
        <f t="shared" si="9"/>
        <v/>
      </c>
    </row>
    <row r="56" spans="1:50" ht="16.5" x14ac:dyDescent="0.3">
      <c r="A56" s="6"/>
      <c r="B56" s="7"/>
      <c r="C56" s="50">
        <v>49</v>
      </c>
      <c r="D56" s="48"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1"/>
        <v/>
      </c>
      <c r="AJ56" s="268" t="str">
        <f t="shared" si="11"/>
        <v/>
      </c>
      <c r="AK56" s="268" t="str">
        <f t="shared" si="11"/>
        <v/>
      </c>
      <c r="AL56" s="268" t="str">
        <f t="shared" si="11"/>
        <v/>
      </c>
      <c r="AM56" s="268" t="str">
        <f t="shared" si="11"/>
        <v/>
      </c>
      <c r="AN56" s="268" t="str">
        <f t="shared" si="11"/>
        <v/>
      </c>
      <c r="AO56" s="268" t="str">
        <f t="shared" si="11"/>
        <v/>
      </c>
      <c r="AP56" s="268" t="str">
        <f t="shared" si="11"/>
        <v/>
      </c>
      <c r="AQ56" s="268" t="str">
        <f t="shared" si="11"/>
        <v/>
      </c>
      <c r="AR56" s="269" t="str">
        <f t="shared" si="11"/>
        <v/>
      </c>
      <c r="AS56" s="261" t="str">
        <f t="shared" si="10"/>
        <v/>
      </c>
      <c r="AT56" s="7"/>
      <c r="AU56" s="154">
        <f t="shared" si="6"/>
        <v>0</v>
      </c>
      <c r="AV56" s="154" t="str">
        <f t="shared" si="7"/>
        <v/>
      </c>
      <c r="AW56" s="154">
        <f t="shared" si="8"/>
        <v>0</v>
      </c>
      <c r="AX56" s="154" t="str">
        <f t="shared" si="9"/>
        <v/>
      </c>
    </row>
    <row r="57" spans="1:50" ht="17.25" thickBot="1" x14ac:dyDescent="0.35">
      <c r="A57" s="6"/>
      <c r="B57" s="7"/>
      <c r="C57" s="51">
        <v>50</v>
      </c>
      <c r="D57" s="48"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1"/>
        <v/>
      </c>
      <c r="AJ57" s="271" t="str">
        <f t="shared" si="11"/>
        <v/>
      </c>
      <c r="AK57" s="271" t="str">
        <f t="shared" si="11"/>
        <v/>
      </c>
      <c r="AL57" s="271" t="str">
        <f t="shared" si="11"/>
        <v/>
      </c>
      <c r="AM57" s="271" t="str">
        <f t="shared" si="11"/>
        <v/>
      </c>
      <c r="AN57" s="271" t="str">
        <f t="shared" si="11"/>
        <v/>
      </c>
      <c r="AO57" s="271" t="str">
        <f t="shared" si="11"/>
        <v/>
      </c>
      <c r="AP57" s="271" t="str">
        <f t="shared" si="11"/>
        <v/>
      </c>
      <c r="AQ57" s="271" t="str">
        <f t="shared" si="11"/>
        <v/>
      </c>
      <c r="AR57" s="272" t="str">
        <f t="shared" si="11"/>
        <v/>
      </c>
      <c r="AS57" s="261" t="str">
        <f t="shared" si="10"/>
        <v/>
      </c>
      <c r="AT57" s="7"/>
      <c r="AU57" s="154">
        <f t="shared" si="6"/>
        <v>0</v>
      </c>
      <c r="AV57" s="154" t="str">
        <f t="shared" si="7"/>
        <v/>
      </c>
      <c r="AW57" s="154">
        <f t="shared" si="8"/>
        <v>0</v>
      </c>
      <c r="AX57" s="154" t="str">
        <f t="shared" si="9"/>
        <v/>
      </c>
    </row>
    <row r="58" spans="1:50" ht="17.25" thickBot="1" x14ac:dyDescent="0.35">
      <c r="A58" s="6"/>
      <c r="B58" s="7"/>
      <c r="C58" s="508" t="s">
        <v>622</v>
      </c>
      <c r="D58" s="509"/>
      <c r="E58" s="52">
        <f>IFERROR(AVERAGE(E8:E57),0)</f>
        <v>0</v>
      </c>
      <c r="F58" s="52">
        <f>IFERROR(AVERAGE(F8:F57),0)</f>
        <v>0</v>
      </c>
      <c r="G58" s="52">
        <f>IFERROR(AVERAGE(G8:G57),0)</f>
        <v>0</v>
      </c>
      <c r="H58" s="52">
        <f t="shared" ref="H58:AS58" si="12">IFERROR(AVERAGE(H8:H57),0)</f>
        <v>0</v>
      </c>
      <c r="I58" s="52">
        <f t="shared" si="12"/>
        <v>0</v>
      </c>
      <c r="J58" s="52">
        <f t="shared" si="12"/>
        <v>0</v>
      </c>
      <c r="K58" s="52">
        <f t="shared" si="12"/>
        <v>0</v>
      </c>
      <c r="L58" s="52">
        <f t="shared" si="12"/>
        <v>0</v>
      </c>
      <c r="M58" s="52">
        <f t="shared" si="12"/>
        <v>0</v>
      </c>
      <c r="N58" s="54">
        <f t="shared" si="12"/>
        <v>0</v>
      </c>
      <c r="O58" s="56">
        <f t="shared" si="12"/>
        <v>0</v>
      </c>
      <c r="P58" s="52">
        <f t="shared" si="12"/>
        <v>0</v>
      </c>
      <c r="Q58" s="52">
        <f t="shared" si="12"/>
        <v>0</v>
      </c>
      <c r="R58" s="52">
        <f t="shared" si="12"/>
        <v>0</v>
      </c>
      <c r="S58" s="52">
        <f t="shared" si="12"/>
        <v>0</v>
      </c>
      <c r="T58" s="52">
        <f t="shared" si="12"/>
        <v>0</v>
      </c>
      <c r="U58" s="52">
        <f t="shared" si="12"/>
        <v>0</v>
      </c>
      <c r="V58" s="52">
        <f t="shared" si="12"/>
        <v>0</v>
      </c>
      <c r="W58" s="52">
        <f t="shared" si="12"/>
        <v>0</v>
      </c>
      <c r="X58" s="52">
        <f t="shared" si="12"/>
        <v>0</v>
      </c>
      <c r="Y58" s="55">
        <f t="shared" si="12"/>
        <v>0</v>
      </c>
      <c r="Z58" s="52">
        <f t="shared" si="12"/>
        <v>0</v>
      </c>
      <c r="AA58" s="52">
        <f t="shared" si="12"/>
        <v>0</v>
      </c>
      <c r="AB58" s="52">
        <f t="shared" si="12"/>
        <v>0</v>
      </c>
      <c r="AC58" s="52">
        <f t="shared" si="12"/>
        <v>0</v>
      </c>
      <c r="AD58" s="52">
        <f t="shared" si="12"/>
        <v>0</v>
      </c>
      <c r="AE58" s="52">
        <f t="shared" si="12"/>
        <v>0</v>
      </c>
      <c r="AF58" s="52">
        <f t="shared" si="12"/>
        <v>0</v>
      </c>
      <c r="AG58" s="52">
        <f t="shared" si="12"/>
        <v>0</v>
      </c>
      <c r="AH58" s="52">
        <f t="shared" si="12"/>
        <v>0</v>
      </c>
      <c r="AI58" s="157">
        <f t="shared" si="12"/>
        <v>0</v>
      </c>
      <c r="AJ58" s="157">
        <f t="shared" si="12"/>
        <v>0</v>
      </c>
      <c r="AK58" s="157">
        <f t="shared" si="12"/>
        <v>0</v>
      </c>
      <c r="AL58" s="157">
        <f t="shared" si="12"/>
        <v>0</v>
      </c>
      <c r="AM58" s="157">
        <f t="shared" si="12"/>
        <v>0</v>
      </c>
      <c r="AN58" s="157">
        <f t="shared" si="12"/>
        <v>0</v>
      </c>
      <c r="AO58" s="157">
        <f t="shared" si="12"/>
        <v>0</v>
      </c>
      <c r="AP58" s="157">
        <f t="shared" si="12"/>
        <v>0</v>
      </c>
      <c r="AQ58" s="157">
        <f t="shared" si="12"/>
        <v>0</v>
      </c>
      <c r="AR58" s="157">
        <f t="shared" si="12"/>
        <v>0</v>
      </c>
      <c r="AS58" s="157">
        <f t="shared" si="12"/>
        <v>0</v>
      </c>
      <c r="AT58" s="7"/>
    </row>
    <row r="59" spans="1:50"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0" x14ac:dyDescent="0.25">
      <c r="A60" s="6"/>
      <c r="B60" s="7"/>
      <c r="C60" s="7"/>
      <c r="D60" s="53">
        <f>HOME!E20</f>
        <v>9</v>
      </c>
      <c r="E60" s="7">
        <f>E7</f>
        <v>0</v>
      </c>
      <c r="F60" s="7">
        <f t="shared" ref="F60:N60" si="13">F7</f>
        <v>0</v>
      </c>
      <c r="G60" s="7">
        <f t="shared" si="13"/>
        <v>0</v>
      </c>
      <c r="H60" s="7">
        <f t="shared" si="13"/>
        <v>0</v>
      </c>
      <c r="I60" s="7">
        <f t="shared" si="13"/>
        <v>0</v>
      </c>
      <c r="J60" s="7">
        <f t="shared" si="13"/>
        <v>0</v>
      </c>
      <c r="K60" s="7">
        <f t="shared" si="13"/>
        <v>0</v>
      </c>
      <c r="L60" s="7">
        <f t="shared" si="13"/>
        <v>0</v>
      </c>
      <c r="M60" s="7">
        <f t="shared" si="13"/>
        <v>0</v>
      </c>
      <c r="N60" s="7">
        <f t="shared" si="13"/>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0" x14ac:dyDescent="0.25">
      <c r="A61" s="6"/>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0" ht="15" customHeight="1" x14ac:dyDescent="0.25">
      <c r="AI62" s="4">
        <v>33</v>
      </c>
      <c r="AJ62" s="4">
        <v>34</v>
      </c>
      <c r="AK62" s="4">
        <v>35</v>
      </c>
      <c r="AL62" s="4">
        <v>36</v>
      </c>
      <c r="AM62" s="4">
        <v>37</v>
      </c>
      <c r="AN62" s="4">
        <v>38</v>
      </c>
      <c r="AO62" s="4">
        <v>39</v>
      </c>
      <c r="AP62" s="4">
        <v>40</v>
      </c>
      <c r="AQ62" s="4">
        <v>41</v>
      </c>
      <c r="AR62" s="4">
        <v>42</v>
      </c>
    </row>
  </sheetData>
  <sheetProtection algorithmName="SHA-512" hashValue="CugGcRTZfMcmTkhjp8SONQRJOj1y52huxmlzaURurB3OwQcviWk7Nd3+Ra8apsP+qzWBlcug4jZ+S1s3x/4DIg==" saltValue="5McFfj5Ijr7U2ovTLd2G/g==" spinCount="100000" sheet="1" objects="1" scenarios="1"/>
  <mergeCells count="9">
    <mergeCell ref="C58:D58"/>
    <mergeCell ref="C4:C7"/>
    <mergeCell ref="D4:D7"/>
    <mergeCell ref="E4:AH4"/>
    <mergeCell ref="AS4:AS7"/>
    <mergeCell ref="E5:N5"/>
    <mergeCell ref="O5:X5"/>
    <mergeCell ref="Y5:AH5"/>
    <mergeCell ref="AI5:AR5"/>
  </mergeCells>
  <conditionalFormatting sqref="E8:AH57">
    <cfRule type="expression" dxfId="2" priority="1">
      <formula>E$7=0</formula>
    </cfRule>
  </conditionalFormatting>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BP62"/>
  <sheetViews>
    <sheetView showRowColHeaders="0" zoomScale="80" zoomScaleNormal="80" workbookViewId="0">
      <pane xSplit="4" ySplit="7" topLeftCell="E8" activePane="bottomRight" state="frozen"/>
      <selection pane="topRight" activeCell="E1" sqref="E1"/>
      <selection pane="bottomLeft" activeCell="A8" sqref="A8"/>
      <selection pane="bottomRight"/>
    </sheetView>
  </sheetViews>
  <sheetFormatPr defaultColWidth="0" defaultRowHeight="15" customHeight="1" x14ac:dyDescent="0.25"/>
  <cols>
    <col min="1" max="1" width="30.140625" customWidth="1"/>
    <col min="2" max="2" width="1.85546875" customWidth="1"/>
    <col min="3" max="3" width="5.5703125" customWidth="1"/>
    <col min="4" max="4" width="23.28515625" customWidth="1"/>
    <col min="5" max="14" width="5.140625" customWidth="1"/>
    <col min="15" max="34" width="5.28515625" customWidth="1"/>
    <col min="35" max="44" width="5.28515625" style="4" hidden="1" customWidth="1"/>
    <col min="45" max="45" width="9.140625" customWidth="1"/>
    <col min="46" max="47" width="9.140625" hidden="1" customWidth="1"/>
    <col min="48" max="48" width="12.85546875" hidden="1" customWidth="1"/>
    <col min="49" max="51" width="9.140625" hidden="1" customWidth="1"/>
    <col min="52" max="57" width="0" hidden="1" customWidth="1"/>
    <col min="58" max="58" width="12.85546875" hidden="1" customWidth="1"/>
    <col min="59" max="67" width="0" hidden="1" customWidth="1"/>
    <col min="68" max="68" width="12.85546875" hidden="1" customWidth="1"/>
    <col min="69" max="71" width="0" hidden="1" customWidth="1"/>
  </cols>
  <sheetData>
    <row r="1" spans="1:50" ht="28.5" x14ac:dyDescent="0.25">
      <c r="A1" s="1" t="str">
        <f>"       "&amp; MAPEL!D23</f>
        <v xml:space="preserve">       Mulok 5</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row>
    <row r="2" spans="1:50" ht="5.2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row>
    <row r="3" spans="1:50" ht="15.75" thickBot="1" x14ac:dyDescent="0.3">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50" ht="2.25" customHeight="1" thickBot="1" x14ac:dyDescent="0.35">
      <c r="A4" s="6"/>
      <c r="B4" s="7"/>
      <c r="C4" s="510" t="s">
        <v>580</v>
      </c>
      <c r="D4" s="513" t="s">
        <v>608</v>
      </c>
      <c r="E4" s="516" t="str">
        <f>A1</f>
        <v xml:space="preserve">       Mulok 5</v>
      </c>
      <c r="F4" s="517"/>
      <c r="G4" s="517"/>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257"/>
      <c r="AJ4" s="257"/>
      <c r="AK4" s="257"/>
      <c r="AL4" s="257"/>
      <c r="AM4" s="257"/>
      <c r="AN4" s="257"/>
      <c r="AO4" s="257"/>
      <c r="AP4" s="257"/>
      <c r="AQ4" s="257"/>
      <c r="AR4" s="257"/>
      <c r="AS4" s="518" t="s">
        <v>610</v>
      </c>
      <c r="AT4" s="7"/>
    </row>
    <row r="5" spans="1:50" ht="15.75" x14ac:dyDescent="0.25">
      <c r="A5" s="6"/>
      <c r="B5" s="7"/>
      <c r="C5" s="511"/>
      <c r="D5" s="514"/>
      <c r="E5" s="521" t="s">
        <v>611</v>
      </c>
      <c r="F5" s="522"/>
      <c r="G5" s="522"/>
      <c r="H5" s="522"/>
      <c r="I5" s="522"/>
      <c r="J5" s="522"/>
      <c r="K5" s="522"/>
      <c r="L5" s="522"/>
      <c r="M5" s="522"/>
      <c r="N5" s="523"/>
      <c r="O5" s="524" t="s">
        <v>623</v>
      </c>
      <c r="P5" s="525"/>
      <c r="Q5" s="525"/>
      <c r="R5" s="525"/>
      <c r="S5" s="525"/>
      <c r="T5" s="525"/>
      <c r="U5" s="525"/>
      <c r="V5" s="525"/>
      <c r="W5" s="525"/>
      <c r="X5" s="525"/>
      <c r="Y5" s="526" t="s">
        <v>624</v>
      </c>
      <c r="Z5" s="527"/>
      <c r="AA5" s="527"/>
      <c r="AB5" s="527"/>
      <c r="AC5" s="527"/>
      <c r="AD5" s="527"/>
      <c r="AE5" s="527"/>
      <c r="AF5" s="527"/>
      <c r="AG5" s="527"/>
      <c r="AH5" s="527"/>
      <c r="AI5" s="494" t="s">
        <v>958</v>
      </c>
      <c r="AJ5" s="495"/>
      <c r="AK5" s="495"/>
      <c r="AL5" s="495"/>
      <c r="AM5" s="495"/>
      <c r="AN5" s="495"/>
      <c r="AO5" s="495"/>
      <c r="AP5" s="495"/>
      <c r="AQ5" s="495"/>
      <c r="AR5" s="496"/>
      <c r="AS5" s="519"/>
      <c r="AT5" s="7"/>
    </row>
    <row r="6" spans="1:50" ht="24" customHeight="1" x14ac:dyDescent="0.25">
      <c r="A6" s="6"/>
      <c r="B6" s="7"/>
      <c r="C6" s="511"/>
      <c r="D6" s="514"/>
      <c r="E6" s="58" t="s">
        <v>612</v>
      </c>
      <c r="F6" s="59" t="s">
        <v>613</v>
      </c>
      <c r="G6" s="59" t="s">
        <v>614</v>
      </c>
      <c r="H6" s="59" t="s">
        <v>615</v>
      </c>
      <c r="I6" s="59" t="s">
        <v>616</v>
      </c>
      <c r="J6" s="59" t="s">
        <v>617</v>
      </c>
      <c r="K6" s="59" t="s">
        <v>618</v>
      </c>
      <c r="L6" s="59" t="s">
        <v>619</v>
      </c>
      <c r="M6" s="59" t="s">
        <v>620</v>
      </c>
      <c r="N6" s="85" t="s">
        <v>621</v>
      </c>
      <c r="O6" s="204" t="str">
        <f>E6</f>
        <v>TP 1</v>
      </c>
      <c r="P6" s="205" t="str">
        <f t="shared" ref="P6:X7" si="0">F6</f>
        <v>TP 2</v>
      </c>
      <c r="Q6" s="205" t="str">
        <f t="shared" si="0"/>
        <v>TP 3</v>
      </c>
      <c r="R6" s="205" t="str">
        <f t="shared" si="0"/>
        <v>TP 4</v>
      </c>
      <c r="S6" s="205" t="str">
        <f t="shared" si="0"/>
        <v>TP 5</v>
      </c>
      <c r="T6" s="205" t="str">
        <f t="shared" si="0"/>
        <v>TP 6</v>
      </c>
      <c r="U6" s="205" t="str">
        <f t="shared" si="0"/>
        <v>TP 7</v>
      </c>
      <c r="V6" s="205" t="str">
        <f t="shared" si="0"/>
        <v>TP 8</v>
      </c>
      <c r="W6" s="205" t="str">
        <f t="shared" si="0"/>
        <v>TP 9</v>
      </c>
      <c r="X6" s="206" t="str">
        <f t="shared" si="0"/>
        <v>TP 10</v>
      </c>
      <c r="Y6" s="211" t="str">
        <f>E6</f>
        <v>TP 1</v>
      </c>
      <c r="Z6" s="207" t="str">
        <f t="shared" ref="Z6:AH7" si="1">F6</f>
        <v>TP 2</v>
      </c>
      <c r="AA6" s="207" t="str">
        <f t="shared" si="1"/>
        <v>TP 3</v>
      </c>
      <c r="AB6" s="207" t="str">
        <f t="shared" si="1"/>
        <v>TP 4</v>
      </c>
      <c r="AC6" s="207" t="str">
        <f t="shared" si="1"/>
        <v>TP 5</v>
      </c>
      <c r="AD6" s="207" t="str">
        <f t="shared" si="1"/>
        <v>TP 6</v>
      </c>
      <c r="AE6" s="207" t="str">
        <f t="shared" si="1"/>
        <v>TP 7</v>
      </c>
      <c r="AF6" s="207" t="str">
        <f t="shared" si="1"/>
        <v>TP 8</v>
      </c>
      <c r="AG6" s="207" t="str">
        <f t="shared" si="1"/>
        <v>TP 9</v>
      </c>
      <c r="AH6" s="212" t="str">
        <f t="shared" si="1"/>
        <v>TP 10</v>
      </c>
      <c r="AI6" s="259" t="str">
        <f>Y6</f>
        <v>TP 1</v>
      </c>
      <c r="AJ6" s="259" t="str">
        <f t="shared" ref="AJ6:AR6" si="2">Z6</f>
        <v>TP 2</v>
      </c>
      <c r="AK6" s="259" t="str">
        <f t="shared" si="2"/>
        <v>TP 3</v>
      </c>
      <c r="AL6" s="259" t="str">
        <f t="shared" si="2"/>
        <v>TP 4</v>
      </c>
      <c r="AM6" s="259" t="str">
        <f t="shared" si="2"/>
        <v>TP 5</v>
      </c>
      <c r="AN6" s="259" t="str">
        <f t="shared" si="2"/>
        <v>TP 6</v>
      </c>
      <c r="AO6" s="259" t="str">
        <f t="shared" si="2"/>
        <v>TP 7</v>
      </c>
      <c r="AP6" s="259" t="str">
        <f t="shared" si="2"/>
        <v>TP 8</v>
      </c>
      <c r="AQ6" s="259" t="str">
        <f t="shared" si="2"/>
        <v>TP 9</v>
      </c>
      <c r="AR6" s="259" t="str">
        <f t="shared" si="2"/>
        <v>TP 10</v>
      </c>
      <c r="AS6" s="519"/>
      <c r="AT6" s="7"/>
    </row>
    <row r="7" spans="1:50" ht="28.5" customHeight="1" thickBot="1" x14ac:dyDescent="0.35">
      <c r="A7" s="6"/>
      <c r="B7" s="7"/>
      <c r="C7" s="512"/>
      <c r="D7" s="515"/>
      <c r="E7" s="86">
        <f>ATP!E235</f>
        <v>0</v>
      </c>
      <c r="F7" s="87">
        <f>ATP!$E$236</f>
        <v>0</v>
      </c>
      <c r="G7" s="87">
        <f>ATP!$E$237</f>
        <v>0</v>
      </c>
      <c r="H7" s="87">
        <f>ATP!$E$238</f>
        <v>0</v>
      </c>
      <c r="I7" s="87">
        <f>ATP!$E$239</f>
        <v>0</v>
      </c>
      <c r="J7" s="87">
        <f>ATP!$E$240</f>
        <v>0</v>
      </c>
      <c r="K7" s="87">
        <f>ATP!$E$241</f>
        <v>0</v>
      </c>
      <c r="L7" s="87">
        <f>ATP!$E$242</f>
        <v>0</v>
      </c>
      <c r="M7" s="87">
        <f>ATP!$E$243</f>
        <v>0</v>
      </c>
      <c r="N7" s="87">
        <f>ATP!$E$244</f>
        <v>0</v>
      </c>
      <c r="O7" s="208">
        <f>E7</f>
        <v>0</v>
      </c>
      <c r="P7" s="209">
        <f t="shared" si="0"/>
        <v>0</v>
      </c>
      <c r="Q7" s="209">
        <f t="shared" si="0"/>
        <v>0</v>
      </c>
      <c r="R7" s="209">
        <f t="shared" si="0"/>
        <v>0</v>
      </c>
      <c r="S7" s="209">
        <f t="shared" si="0"/>
        <v>0</v>
      </c>
      <c r="T7" s="209">
        <f t="shared" si="0"/>
        <v>0</v>
      </c>
      <c r="U7" s="209">
        <f t="shared" si="0"/>
        <v>0</v>
      </c>
      <c r="V7" s="209">
        <f t="shared" si="0"/>
        <v>0</v>
      </c>
      <c r="W7" s="209">
        <f t="shared" si="0"/>
        <v>0</v>
      </c>
      <c r="X7" s="210">
        <f t="shared" si="0"/>
        <v>0</v>
      </c>
      <c r="Y7" s="213">
        <f>E7</f>
        <v>0</v>
      </c>
      <c r="Z7" s="214">
        <f t="shared" si="1"/>
        <v>0</v>
      </c>
      <c r="AA7" s="214">
        <f t="shared" si="1"/>
        <v>0</v>
      </c>
      <c r="AB7" s="214">
        <f t="shared" si="1"/>
        <v>0</v>
      </c>
      <c r="AC7" s="214">
        <f t="shared" si="1"/>
        <v>0</v>
      </c>
      <c r="AD7" s="214">
        <f t="shared" si="1"/>
        <v>0</v>
      </c>
      <c r="AE7" s="214">
        <f t="shared" si="1"/>
        <v>0</v>
      </c>
      <c r="AF7" s="214">
        <f t="shared" si="1"/>
        <v>0</v>
      </c>
      <c r="AG7" s="214">
        <f t="shared" si="1"/>
        <v>0</v>
      </c>
      <c r="AH7" s="215">
        <f t="shared" si="1"/>
        <v>0</v>
      </c>
      <c r="AI7" s="262">
        <f>E7</f>
        <v>0</v>
      </c>
      <c r="AJ7" s="263">
        <f>F7</f>
        <v>0</v>
      </c>
      <c r="AK7" s="263">
        <f t="shared" ref="AK7:AR7" si="3">G7</f>
        <v>0</v>
      </c>
      <c r="AL7" s="263">
        <f t="shared" si="3"/>
        <v>0</v>
      </c>
      <c r="AM7" s="263">
        <f t="shared" si="3"/>
        <v>0</v>
      </c>
      <c r="AN7" s="263">
        <f t="shared" si="3"/>
        <v>0</v>
      </c>
      <c r="AO7" s="263">
        <f t="shared" si="3"/>
        <v>0</v>
      </c>
      <c r="AP7" s="263">
        <f t="shared" si="3"/>
        <v>0</v>
      </c>
      <c r="AQ7" s="263">
        <f t="shared" si="3"/>
        <v>0</v>
      </c>
      <c r="AR7" s="263">
        <f t="shared" si="3"/>
        <v>0</v>
      </c>
      <c r="AS7" s="520"/>
      <c r="AT7" s="7"/>
      <c r="AU7" s="46" t="s">
        <v>625</v>
      </c>
      <c r="AV7" s="46" t="s">
        <v>626</v>
      </c>
      <c r="AW7" s="47" t="s">
        <v>627</v>
      </c>
      <c r="AX7" s="47" t="s">
        <v>626</v>
      </c>
    </row>
    <row r="8" spans="1:50" ht="16.5" x14ac:dyDescent="0.3">
      <c r="A8" s="6"/>
      <c r="B8" s="7"/>
      <c r="C8" s="49">
        <v>1</v>
      </c>
      <c r="D8" s="48" t="str">
        <f>IF(SISWA!G8="","",SISWA!G8)</f>
        <v>ASKA</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64" t="str">
        <f>IFERROR(AVERAGE(E8,O8,Y8),"")</f>
        <v/>
      </c>
      <c r="AJ8" s="265" t="str">
        <f t="shared" ref="AJ8:AR23" si="4">IFERROR(AVERAGE(F8,P8,Z8),"")</f>
        <v/>
      </c>
      <c r="AK8" s="265" t="str">
        <f t="shared" si="4"/>
        <v/>
      </c>
      <c r="AL8" s="265" t="str">
        <f t="shared" si="4"/>
        <v/>
      </c>
      <c r="AM8" s="265" t="str">
        <f t="shared" si="4"/>
        <v/>
      </c>
      <c r="AN8" s="265" t="str">
        <f t="shared" si="4"/>
        <v/>
      </c>
      <c r="AO8" s="265" t="str">
        <f t="shared" si="4"/>
        <v/>
      </c>
      <c r="AP8" s="265" t="str">
        <f t="shared" si="4"/>
        <v/>
      </c>
      <c r="AQ8" s="265" t="str">
        <f t="shared" si="4"/>
        <v/>
      </c>
      <c r="AR8" s="266" t="str">
        <f t="shared" si="4"/>
        <v/>
      </c>
      <c r="AS8" s="260" t="str">
        <f>IFERROR(AVERAGE(E8:AH8),"")</f>
        <v/>
      </c>
      <c r="AT8" s="7"/>
      <c r="AU8" s="154">
        <f>MAX(AI8:AR8)</f>
        <v>0</v>
      </c>
      <c r="AV8" s="154" t="str">
        <f>IFERROR(D8&amp;" sangat menguasai dalam "&amp;(INDEX($AI$7:$AR$7,MATCH(AU8,AI8:AR8,0))),"")</f>
        <v/>
      </c>
      <c r="AW8" s="154">
        <f>MIN(AI8:AR8)</f>
        <v>0</v>
      </c>
      <c r="AX8" s="154" t="str">
        <f>IFERROR(D8&amp;" perlu bimbingan dalam "&amp;(INDEX($AI$7:$AR$7,MATCH(AW8,AI8:AR8,0))),"")</f>
        <v/>
      </c>
    </row>
    <row r="9" spans="1:50" ht="16.5" x14ac:dyDescent="0.3">
      <c r="A9" s="6"/>
      <c r="B9" s="7"/>
      <c r="C9" s="50">
        <v>2</v>
      </c>
      <c r="D9" s="48" t="str">
        <f>IF(SISWA!G9="","",SISWA!G9)</f>
        <v>BIHAN</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267" t="str">
        <f t="shared" ref="AI9:AR47" si="5">IFERROR(AVERAGE(E9,O9,Y9),"")</f>
        <v/>
      </c>
      <c r="AJ9" s="268" t="str">
        <f t="shared" si="4"/>
        <v/>
      </c>
      <c r="AK9" s="268" t="str">
        <f t="shared" si="4"/>
        <v/>
      </c>
      <c r="AL9" s="268" t="str">
        <f t="shared" si="4"/>
        <v/>
      </c>
      <c r="AM9" s="268" t="str">
        <f t="shared" si="4"/>
        <v/>
      </c>
      <c r="AN9" s="268" t="str">
        <f t="shared" si="4"/>
        <v/>
      </c>
      <c r="AO9" s="268" t="str">
        <f t="shared" si="4"/>
        <v/>
      </c>
      <c r="AP9" s="268" t="str">
        <f t="shared" si="4"/>
        <v/>
      </c>
      <c r="AQ9" s="268" t="str">
        <f t="shared" si="4"/>
        <v/>
      </c>
      <c r="AR9" s="269" t="str">
        <f t="shared" si="4"/>
        <v/>
      </c>
      <c r="AS9" s="261" t="str">
        <f>IFERROR(AVERAGE(E9:AH9),"")</f>
        <v/>
      </c>
      <c r="AT9" s="7"/>
      <c r="AU9" s="154">
        <f t="shared" ref="AU9:AU57" si="6">MAX(AI9:AR9)</f>
        <v>0</v>
      </c>
      <c r="AV9" s="154" t="str">
        <f t="shared" ref="AV9:AV57" si="7">IFERROR(D9&amp;" sangat menguasai dalam "&amp;(INDEX($AI$7:$AR$7,MATCH(AU9,AI9:AR9,0))),"")</f>
        <v/>
      </c>
      <c r="AW9" s="154">
        <f t="shared" ref="AW9:AW57" si="8">MIN(AI9:AR9)</f>
        <v>0</v>
      </c>
      <c r="AX9" s="154" t="str">
        <f t="shared" ref="AX9:AX57" si="9">IFERROR(D9&amp;" perlu bimbingan dalam "&amp;(INDEX($AI$7:$AR$7,MATCH(AW9,AI9:AR9,0))),"")</f>
        <v/>
      </c>
    </row>
    <row r="10" spans="1:50" ht="16.5" x14ac:dyDescent="0.3">
      <c r="A10" s="6"/>
      <c r="B10" s="7"/>
      <c r="C10" s="50">
        <v>3</v>
      </c>
      <c r="D10" s="48" t="str">
        <f>IF(SISWA!G10="","",SISWA!G10)</f>
        <v>DARMA</v>
      </c>
      <c r="E10" s="162"/>
      <c r="F10" s="162"/>
      <c r="G10" s="162"/>
      <c r="H10" s="162"/>
      <c r="I10" s="162"/>
      <c r="J10" s="162"/>
      <c r="K10" s="162"/>
      <c r="L10" s="162"/>
      <c r="M10" s="162"/>
      <c r="N10" s="162"/>
      <c r="O10" s="162"/>
      <c r="P10" s="162"/>
      <c r="Q10" s="162"/>
      <c r="R10" s="162"/>
      <c r="S10" s="162"/>
      <c r="T10" s="162"/>
      <c r="U10" s="162"/>
      <c r="V10" s="162"/>
      <c r="W10" s="162"/>
      <c r="X10" s="162"/>
      <c r="Y10" s="162"/>
      <c r="Z10" s="162"/>
      <c r="AA10" s="162"/>
      <c r="AB10" s="162"/>
      <c r="AC10" s="162"/>
      <c r="AD10" s="162"/>
      <c r="AE10" s="162"/>
      <c r="AF10" s="162"/>
      <c r="AG10" s="162"/>
      <c r="AH10" s="162"/>
      <c r="AI10" s="267" t="str">
        <f t="shared" si="5"/>
        <v/>
      </c>
      <c r="AJ10" s="268" t="str">
        <f t="shared" si="4"/>
        <v/>
      </c>
      <c r="AK10" s="268" t="str">
        <f t="shared" si="4"/>
        <v/>
      </c>
      <c r="AL10" s="268" t="str">
        <f t="shared" si="4"/>
        <v/>
      </c>
      <c r="AM10" s="268" t="str">
        <f t="shared" si="4"/>
        <v/>
      </c>
      <c r="AN10" s="268" t="str">
        <f t="shared" si="4"/>
        <v/>
      </c>
      <c r="AO10" s="268" t="str">
        <f t="shared" si="4"/>
        <v/>
      </c>
      <c r="AP10" s="268" t="str">
        <f t="shared" si="4"/>
        <v/>
      </c>
      <c r="AQ10" s="268" t="str">
        <f t="shared" si="4"/>
        <v/>
      </c>
      <c r="AR10" s="269" t="str">
        <f t="shared" si="4"/>
        <v/>
      </c>
      <c r="AS10" s="261" t="str">
        <f t="shared" ref="AS10:AS57" si="10">IFERROR(AVERAGE(E10:AH10),"")</f>
        <v/>
      </c>
      <c r="AT10" s="7"/>
      <c r="AU10" s="154">
        <f t="shared" si="6"/>
        <v>0</v>
      </c>
      <c r="AV10" s="154" t="str">
        <f t="shared" si="7"/>
        <v/>
      </c>
      <c r="AW10" s="154">
        <f t="shared" si="8"/>
        <v>0</v>
      </c>
      <c r="AX10" s="154" t="str">
        <f t="shared" si="9"/>
        <v/>
      </c>
    </row>
    <row r="11" spans="1:50" ht="16.5" x14ac:dyDescent="0.3">
      <c r="A11" s="6"/>
      <c r="B11" s="7"/>
      <c r="C11" s="50">
        <v>4</v>
      </c>
      <c r="D11" s="48" t="str">
        <f>IF(SISWA!G11="","",SISWA!G11)</f>
        <v>AQILA</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267" t="str">
        <f t="shared" si="5"/>
        <v/>
      </c>
      <c r="AJ11" s="268" t="str">
        <f t="shared" si="4"/>
        <v/>
      </c>
      <c r="AK11" s="268" t="str">
        <f t="shared" si="4"/>
        <v/>
      </c>
      <c r="AL11" s="268" t="str">
        <f t="shared" si="4"/>
        <v/>
      </c>
      <c r="AM11" s="268" t="str">
        <f t="shared" si="4"/>
        <v/>
      </c>
      <c r="AN11" s="268" t="str">
        <f t="shared" si="4"/>
        <v/>
      </c>
      <c r="AO11" s="268" t="str">
        <f t="shared" si="4"/>
        <v/>
      </c>
      <c r="AP11" s="268" t="str">
        <f t="shared" si="4"/>
        <v/>
      </c>
      <c r="AQ11" s="268" t="str">
        <f t="shared" si="4"/>
        <v/>
      </c>
      <c r="AR11" s="269" t="str">
        <f t="shared" si="4"/>
        <v/>
      </c>
      <c r="AS11" s="261" t="str">
        <f t="shared" si="10"/>
        <v/>
      </c>
      <c r="AT11" s="7"/>
      <c r="AU11" s="154">
        <f t="shared" si="6"/>
        <v>0</v>
      </c>
      <c r="AV11" s="154" t="str">
        <f t="shared" si="7"/>
        <v/>
      </c>
      <c r="AW11" s="154">
        <f t="shared" si="8"/>
        <v>0</v>
      </c>
      <c r="AX11" s="154" t="str">
        <f t="shared" si="9"/>
        <v/>
      </c>
    </row>
    <row r="12" spans="1:50" ht="16.5" x14ac:dyDescent="0.3">
      <c r="A12" s="6"/>
      <c r="B12" s="7"/>
      <c r="C12" s="50">
        <v>5</v>
      </c>
      <c r="D12" s="48" t="str">
        <f>IF(SISWA!G12="","",SISWA!G12)</f>
        <v>YUSUF</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267" t="str">
        <f t="shared" si="5"/>
        <v/>
      </c>
      <c r="AJ12" s="268" t="str">
        <f t="shared" si="4"/>
        <v/>
      </c>
      <c r="AK12" s="268" t="str">
        <f t="shared" si="4"/>
        <v/>
      </c>
      <c r="AL12" s="268" t="str">
        <f t="shared" si="4"/>
        <v/>
      </c>
      <c r="AM12" s="268" t="str">
        <f t="shared" si="4"/>
        <v/>
      </c>
      <c r="AN12" s="268" t="str">
        <f t="shared" si="4"/>
        <v/>
      </c>
      <c r="AO12" s="268" t="str">
        <f t="shared" si="4"/>
        <v/>
      </c>
      <c r="AP12" s="268" t="str">
        <f t="shared" si="4"/>
        <v/>
      </c>
      <c r="AQ12" s="268" t="str">
        <f t="shared" si="4"/>
        <v/>
      </c>
      <c r="AR12" s="269" t="str">
        <f t="shared" si="4"/>
        <v/>
      </c>
      <c r="AS12" s="261" t="str">
        <f t="shared" si="10"/>
        <v/>
      </c>
      <c r="AT12" s="7"/>
      <c r="AU12" s="154">
        <f t="shared" si="6"/>
        <v>0</v>
      </c>
      <c r="AV12" s="154" t="str">
        <f t="shared" si="7"/>
        <v/>
      </c>
      <c r="AW12" s="154">
        <f t="shared" si="8"/>
        <v>0</v>
      </c>
      <c r="AX12" s="154" t="str">
        <f t="shared" si="9"/>
        <v/>
      </c>
    </row>
    <row r="13" spans="1:50" ht="16.5" x14ac:dyDescent="0.3">
      <c r="A13" s="6"/>
      <c r="B13" s="7"/>
      <c r="C13" s="50">
        <v>6</v>
      </c>
      <c r="D13" s="48" t="str">
        <f>IF(SISWA!G13="","",SISWA!G13)</f>
        <v>FADHIL</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267" t="str">
        <f t="shared" si="5"/>
        <v/>
      </c>
      <c r="AJ13" s="268" t="str">
        <f t="shared" si="4"/>
        <v/>
      </c>
      <c r="AK13" s="268" t="str">
        <f t="shared" si="4"/>
        <v/>
      </c>
      <c r="AL13" s="268" t="str">
        <f t="shared" si="4"/>
        <v/>
      </c>
      <c r="AM13" s="268" t="str">
        <f t="shared" si="4"/>
        <v/>
      </c>
      <c r="AN13" s="268" t="str">
        <f t="shared" si="4"/>
        <v/>
      </c>
      <c r="AO13" s="268" t="str">
        <f t="shared" si="4"/>
        <v/>
      </c>
      <c r="AP13" s="268" t="str">
        <f t="shared" si="4"/>
        <v/>
      </c>
      <c r="AQ13" s="268" t="str">
        <f t="shared" si="4"/>
        <v/>
      </c>
      <c r="AR13" s="269" t="str">
        <f t="shared" si="4"/>
        <v/>
      </c>
      <c r="AS13" s="261" t="str">
        <f t="shared" si="10"/>
        <v/>
      </c>
      <c r="AT13" s="7"/>
      <c r="AU13" s="154">
        <f t="shared" si="6"/>
        <v>0</v>
      </c>
      <c r="AV13" s="154" t="str">
        <f t="shared" si="7"/>
        <v/>
      </c>
      <c r="AW13" s="154">
        <f t="shared" si="8"/>
        <v>0</v>
      </c>
      <c r="AX13" s="154" t="str">
        <f t="shared" si="9"/>
        <v/>
      </c>
    </row>
    <row r="14" spans="1:50" ht="16.5" x14ac:dyDescent="0.3">
      <c r="A14" s="6"/>
      <c r="B14" s="7"/>
      <c r="C14" s="50">
        <v>7</v>
      </c>
      <c r="D14" s="48" t="str">
        <f>IF(SISWA!G14="","",SISWA!G14)</f>
        <v>SAFA</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267" t="str">
        <f t="shared" si="5"/>
        <v/>
      </c>
      <c r="AJ14" s="268" t="str">
        <f t="shared" si="4"/>
        <v/>
      </c>
      <c r="AK14" s="268" t="str">
        <f t="shared" si="4"/>
        <v/>
      </c>
      <c r="AL14" s="268" t="str">
        <f t="shared" si="4"/>
        <v/>
      </c>
      <c r="AM14" s="268" t="str">
        <f t="shared" si="4"/>
        <v/>
      </c>
      <c r="AN14" s="268" t="str">
        <f t="shared" si="4"/>
        <v/>
      </c>
      <c r="AO14" s="268" t="str">
        <f t="shared" si="4"/>
        <v/>
      </c>
      <c r="AP14" s="268" t="str">
        <f t="shared" si="4"/>
        <v/>
      </c>
      <c r="AQ14" s="268" t="str">
        <f t="shared" si="4"/>
        <v/>
      </c>
      <c r="AR14" s="269" t="str">
        <f t="shared" si="4"/>
        <v/>
      </c>
      <c r="AS14" s="261" t="str">
        <f t="shared" si="10"/>
        <v/>
      </c>
      <c r="AT14" s="7"/>
      <c r="AU14" s="154">
        <f t="shared" si="6"/>
        <v>0</v>
      </c>
      <c r="AV14" s="154" t="str">
        <f t="shared" si="7"/>
        <v/>
      </c>
      <c r="AW14" s="154">
        <f t="shared" si="8"/>
        <v>0</v>
      </c>
      <c r="AX14" s="154" t="str">
        <f t="shared" si="9"/>
        <v/>
      </c>
    </row>
    <row r="15" spans="1:50" ht="16.5" x14ac:dyDescent="0.3">
      <c r="A15" s="6"/>
      <c r="B15" s="7"/>
      <c r="C15" s="50">
        <v>8</v>
      </c>
      <c r="D15" s="48" t="str">
        <f>IF(SISWA!G15="","",SISWA!G15)</f>
        <v>SALMA</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267" t="str">
        <f t="shared" si="5"/>
        <v/>
      </c>
      <c r="AJ15" s="268" t="str">
        <f t="shared" si="4"/>
        <v/>
      </c>
      <c r="AK15" s="268" t="str">
        <f t="shared" si="4"/>
        <v/>
      </c>
      <c r="AL15" s="268" t="str">
        <f t="shared" si="4"/>
        <v/>
      </c>
      <c r="AM15" s="268" t="str">
        <f t="shared" si="4"/>
        <v/>
      </c>
      <c r="AN15" s="268" t="str">
        <f t="shared" si="4"/>
        <v/>
      </c>
      <c r="AO15" s="268" t="str">
        <f t="shared" si="4"/>
        <v/>
      </c>
      <c r="AP15" s="268" t="str">
        <f t="shared" si="4"/>
        <v/>
      </c>
      <c r="AQ15" s="268" t="str">
        <f t="shared" si="4"/>
        <v/>
      </c>
      <c r="AR15" s="269" t="str">
        <f t="shared" si="4"/>
        <v/>
      </c>
      <c r="AS15" s="261" t="str">
        <f t="shared" si="10"/>
        <v/>
      </c>
      <c r="AT15" s="7"/>
      <c r="AU15" s="154">
        <f t="shared" si="6"/>
        <v>0</v>
      </c>
      <c r="AV15" s="154" t="str">
        <f t="shared" si="7"/>
        <v/>
      </c>
      <c r="AW15" s="154">
        <f t="shared" si="8"/>
        <v>0</v>
      </c>
      <c r="AX15" s="154" t="str">
        <f t="shared" si="9"/>
        <v/>
      </c>
    </row>
    <row r="16" spans="1:50" ht="16.5" x14ac:dyDescent="0.3">
      <c r="A16" s="6"/>
      <c r="B16" s="7"/>
      <c r="C16" s="50">
        <v>9</v>
      </c>
      <c r="D16" s="48" t="str">
        <f>IF(SISWA!G16="","",SISWA!G16)</f>
        <v>SALSA</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267" t="str">
        <f t="shared" si="5"/>
        <v/>
      </c>
      <c r="AJ16" s="268" t="str">
        <f t="shared" si="4"/>
        <v/>
      </c>
      <c r="AK16" s="268" t="str">
        <f t="shared" si="4"/>
        <v/>
      </c>
      <c r="AL16" s="268" t="str">
        <f t="shared" si="4"/>
        <v/>
      </c>
      <c r="AM16" s="268" t="str">
        <f t="shared" si="4"/>
        <v/>
      </c>
      <c r="AN16" s="268" t="str">
        <f t="shared" si="4"/>
        <v/>
      </c>
      <c r="AO16" s="268" t="str">
        <f t="shared" si="4"/>
        <v/>
      </c>
      <c r="AP16" s="268" t="str">
        <f t="shared" si="4"/>
        <v/>
      </c>
      <c r="AQ16" s="268" t="str">
        <f t="shared" si="4"/>
        <v/>
      </c>
      <c r="AR16" s="269" t="str">
        <f t="shared" si="4"/>
        <v/>
      </c>
      <c r="AS16" s="261" t="str">
        <f t="shared" si="10"/>
        <v/>
      </c>
      <c r="AT16" s="7"/>
      <c r="AU16" s="154">
        <f t="shared" si="6"/>
        <v>0</v>
      </c>
      <c r="AV16" s="154" t="str">
        <f t="shared" si="7"/>
        <v/>
      </c>
      <c r="AW16" s="154">
        <f t="shared" si="8"/>
        <v>0</v>
      </c>
      <c r="AX16" s="154" t="str">
        <f t="shared" si="9"/>
        <v/>
      </c>
    </row>
    <row r="17" spans="1:50" ht="16.5" x14ac:dyDescent="0.3">
      <c r="A17" s="6"/>
      <c r="B17" s="7"/>
      <c r="C17" s="50">
        <v>10</v>
      </c>
      <c r="D17" s="48" t="str">
        <f>IF(SISWA!G17="","",SISWA!G17)</f>
        <v>SALWA</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267" t="str">
        <f t="shared" si="5"/>
        <v/>
      </c>
      <c r="AJ17" s="268" t="str">
        <f t="shared" si="4"/>
        <v/>
      </c>
      <c r="AK17" s="268" t="str">
        <f t="shared" si="4"/>
        <v/>
      </c>
      <c r="AL17" s="268" t="str">
        <f t="shared" si="4"/>
        <v/>
      </c>
      <c r="AM17" s="268" t="str">
        <f t="shared" si="4"/>
        <v/>
      </c>
      <c r="AN17" s="268" t="str">
        <f t="shared" si="4"/>
        <v/>
      </c>
      <c r="AO17" s="268" t="str">
        <f t="shared" si="4"/>
        <v/>
      </c>
      <c r="AP17" s="268" t="str">
        <f t="shared" si="4"/>
        <v/>
      </c>
      <c r="AQ17" s="268" t="str">
        <f t="shared" si="4"/>
        <v/>
      </c>
      <c r="AR17" s="269" t="str">
        <f t="shared" si="4"/>
        <v/>
      </c>
      <c r="AS17" s="261" t="str">
        <f t="shared" si="10"/>
        <v/>
      </c>
      <c r="AT17" s="7"/>
      <c r="AU17" s="154">
        <f t="shared" si="6"/>
        <v>0</v>
      </c>
      <c r="AV17" s="154" t="str">
        <f t="shared" si="7"/>
        <v/>
      </c>
      <c r="AW17" s="154">
        <f t="shared" si="8"/>
        <v>0</v>
      </c>
      <c r="AX17" s="154" t="str">
        <f t="shared" si="9"/>
        <v/>
      </c>
    </row>
    <row r="18" spans="1:50" ht="16.5" x14ac:dyDescent="0.3">
      <c r="A18" s="6"/>
      <c r="B18" s="7"/>
      <c r="C18" s="50">
        <v>11</v>
      </c>
      <c r="D18" s="48" t="str">
        <f>IF(SISWA!G18="","",SISWA!G18)</f>
        <v>WIJAYA</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267" t="str">
        <f t="shared" si="5"/>
        <v/>
      </c>
      <c r="AJ18" s="268" t="str">
        <f t="shared" si="4"/>
        <v/>
      </c>
      <c r="AK18" s="268" t="str">
        <f t="shared" si="4"/>
        <v/>
      </c>
      <c r="AL18" s="268" t="str">
        <f t="shared" si="4"/>
        <v/>
      </c>
      <c r="AM18" s="268" t="str">
        <f t="shared" si="4"/>
        <v/>
      </c>
      <c r="AN18" s="268" t="str">
        <f t="shared" si="4"/>
        <v/>
      </c>
      <c r="AO18" s="268" t="str">
        <f t="shared" si="4"/>
        <v/>
      </c>
      <c r="AP18" s="268" t="str">
        <f t="shared" si="4"/>
        <v/>
      </c>
      <c r="AQ18" s="268" t="str">
        <f t="shared" si="4"/>
        <v/>
      </c>
      <c r="AR18" s="269" t="str">
        <f t="shared" si="4"/>
        <v/>
      </c>
      <c r="AS18" s="261" t="str">
        <f t="shared" si="10"/>
        <v/>
      </c>
      <c r="AT18" s="7"/>
      <c r="AU18" s="154">
        <f t="shared" si="6"/>
        <v>0</v>
      </c>
      <c r="AV18" s="154" t="str">
        <f t="shared" si="7"/>
        <v/>
      </c>
      <c r="AW18" s="154">
        <f t="shared" si="8"/>
        <v>0</v>
      </c>
      <c r="AX18" s="154" t="str">
        <f t="shared" si="9"/>
        <v/>
      </c>
    </row>
    <row r="19" spans="1:50" ht="16.5" x14ac:dyDescent="0.3">
      <c r="A19" s="6"/>
      <c r="B19" s="7"/>
      <c r="C19" s="50">
        <v>12</v>
      </c>
      <c r="D19" s="48" t="str">
        <f>IF(SISWA!G19="","",SISWA!G19)</f>
        <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267" t="str">
        <f t="shared" si="5"/>
        <v/>
      </c>
      <c r="AJ19" s="268" t="str">
        <f t="shared" si="4"/>
        <v/>
      </c>
      <c r="AK19" s="268" t="str">
        <f t="shared" si="4"/>
        <v/>
      </c>
      <c r="AL19" s="268" t="str">
        <f t="shared" si="4"/>
        <v/>
      </c>
      <c r="AM19" s="268" t="str">
        <f t="shared" si="4"/>
        <v/>
      </c>
      <c r="AN19" s="268" t="str">
        <f t="shared" si="4"/>
        <v/>
      </c>
      <c r="AO19" s="268" t="str">
        <f t="shared" si="4"/>
        <v/>
      </c>
      <c r="AP19" s="268" t="str">
        <f t="shared" si="4"/>
        <v/>
      </c>
      <c r="AQ19" s="268" t="str">
        <f t="shared" si="4"/>
        <v/>
      </c>
      <c r="AR19" s="269" t="str">
        <f t="shared" si="4"/>
        <v/>
      </c>
      <c r="AS19" s="261" t="str">
        <f t="shared" si="10"/>
        <v/>
      </c>
      <c r="AT19" s="7"/>
      <c r="AU19" s="154">
        <f t="shared" si="6"/>
        <v>0</v>
      </c>
      <c r="AV19" s="154" t="str">
        <f t="shared" si="7"/>
        <v/>
      </c>
      <c r="AW19" s="154">
        <f t="shared" si="8"/>
        <v>0</v>
      </c>
      <c r="AX19" s="154" t="str">
        <f t="shared" si="9"/>
        <v/>
      </c>
    </row>
    <row r="20" spans="1:50" ht="16.5" x14ac:dyDescent="0.3">
      <c r="A20" s="6"/>
      <c r="B20" s="7"/>
      <c r="C20" s="50">
        <v>13</v>
      </c>
      <c r="D20" s="48" t="str">
        <f>IF(SISWA!G20="","",SISWA!G20)</f>
        <v/>
      </c>
      <c r="E20" s="162"/>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267" t="str">
        <f t="shared" si="5"/>
        <v/>
      </c>
      <c r="AJ20" s="268" t="str">
        <f t="shared" si="4"/>
        <v/>
      </c>
      <c r="AK20" s="268" t="str">
        <f t="shared" si="4"/>
        <v/>
      </c>
      <c r="AL20" s="268" t="str">
        <f t="shared" si="4"/>
        <v/>
      </c>
      <c r="AM20" s="268" t="str">
        <f t="shared" si="4"/>
        <v/>
      </c>
      <c r="AN20" s="268" t="str">
        <f t="shared" si="4"/>
        <v/>
      </c>
      <c r="AO20" s="268" t="str">
        <f t="shared" si="4"/>
        <v/>
      </c>
      <c r="AP20" s="268" t="str">
        <f t="shared" si="4"/>
        <v/>
      </c>
      <c r="AQ20" s="268" t="str">
        <f t="shared" si="4"/>
        <v/>
      </c>
      <c r="AR20" s="269" t="str">
        <f t="shared" si="4"/>
        <v/>
      </c>
      <c r="AS20" s="261" t="str">
        <f t="shared" si="10"/>
        <v/>
      </c>
      <c r="AT20" s="7"/>
      <c r="AU20" s="154">
        <f t="shared" si="6"/>
        <v>0</v>
      </c>
      <c r="AV20" s="154" t="str">
        <f t="shared" si="7"/>
        <v/>
      </c>
      <c r="AW20" s="154">
        <f t="shared" si="8"/>
        <v>0</v>
      </c>
      <c r="AX20" s="154" t="str">
        <f t="shared" si="9"/>
        <v/>
      </c>
    </row>
    <row r="21" spans="1:50" ht="16.5" x14ac:dyDescent="0.3">
      <c r="A21" s="6"/>
      <c r="B21" s="7"/>
      <c r="C21" s="50">
        <v>14</v>
      </c>
      <c r="D21" s="48" t="str">
        <f>IF(SISWA!G21="","",SISWA!G21)</f>
        <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267" t="str">
        <f t="shared" si="5"/>
        <v/>
      </c>
      <c r="AJ21" s="268" t="str">
        <f t="shared" si="4"/>
        <v/>
      </c>
      <c r="AK21" s="268" t="str">
        <f t="shared" si="4"/>
        <v/>
      </c>
      <c r="AL21" s="268" t="str">
        <f t="shared" si="4"/>
        <v/>
      </c>
      <c r="AM21" s="268" t="str">
        <f t="shared" si="4"/>
        <v/>
      </c>
      <c r="AN21" s="268" t="str">
        <f t="shared" si="4"/>
        <v/>
      </c>
      <c r="AO21" s="268" t="str">
        <f t="shared" si="4"/>
        <v/>
      </c>
      <c r="AP21" s="268" t="str">
        <f t="shared" si="4"/>
        <v/>
      </c>
      <c r="AQ21" s="268" t="str">
        <f t="shared" si="4"/>
        <v/>
      </c>
      <c r="AR21" s="269" t="str">
        <f t="shared" si="4"/>
        <v/>
      </c>
      <c r="AS21" s="261" t="str">
        <f t="shared" si="10"/>
        <v/>
      </c>
      <c r="AT21" s="7"/>
      <c r="AU21" s="154">
        <f t="shared" si="6"/>
        <v>0</v>
      </c>
      <c r="AV21" s="154" t="str">
        <f t="shared" si="7"/>
        <v/>
      </c>
      <c r="AW21" s="154">
        <f t="shared" si="8"/>
        <v>0</v>
      </c>
      <c r="AX21" s="154" t="str">
        <f t="shared" si="9"/>
        <v/>
      </c>
    </row>
    <row r="22" spans="1:50" ht="16.5" x14ac:dyDescent="0.3">
      <c r="A22" s="6"/>
      <c r="B22" s="7"/>
      <c r="C22" s="50">
        <v>15</v>
      </c>
      <c r="D22" s="48" t="str">
        <f>IF(SISWA!G22="","",SISWA!G22)</f>
        <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267" t="str">
        <f t="shared" si="5"/>
        <v/>
      </c>
      <c r="AJ22" s="268" t="str">
        <f t="shared" si="4"/>
        <v/>
      </c>
      <c r="AK22" s="268" t="str">
        <f t="shared" si="4"/>
        <v/>
      </c>
      <c r="AL22" s="268" t="str">
        <f t="shared" si="4"/>
        <v/>
      </c>
      <c r="AM22" s="268" t="str">
        <f t="shared" si="4"/>
        <v/>
      </c>
      <c r="AN22" s="268" t="str">
        <f t="shared" si="4"/>
        <v/>
      </c>
      <c r="AO22" s="268" t="str">
        <f t="shared" si="4"/>
        <v/>
      </c>
      <c r="AP22" s="268" t="str">
        <f t="shared" si="4"/>
        <v/>
      </c>
      <c r="AQ22" s="268" t="str">
        <f t="shared" si="4"/>
        <v/>
      </c>
      <c r="AR22" s="269" t="str">
        <f t="shared" si="4"/>
        <v/>
      </c>
      <c r="AS22" s="261" t="str">
        <f t="shared" si="10"/>
        <v/>
      </c>
      <c r="AT22" s="7"/>
      <c r="AU22" s="154">
        <f t="shared" si="6"/>
        <v>0</v>
      </c>
      <c r="AV22" s="154" t="str">
        <f t="shared" si="7"/>
        <v/>
      </c>
      <c r="AW22" s="154">
        <f t="shared" si="8"/>
        <v>0</v>
      </c>
      <c r="AX22" s="154" t="str">
        <f t="shared" si="9"/>
        <v/>
      </c>
    </row>
    <row r="23" spans="1:50" ht="16.5" x14ac:dyDescent="0.3">
      <c r="A23" s="6"/>
      <c r="B23" s="7"/>
      <c r="C23" s="50">
        <v>16</v>
      </c>
      <c r="D23" s="48" t="str">
        <f>IF(SISWA!G23="","",SISWA!G23)</f>
        <v/>
      </c>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267" t="str">
        <f t="shared" si="5"/>
        <v/>
      </c>
      <c r="AJ23" s="268" t="str">
        <f t="shared" si="4"/>
        <v/>
      </c>
      <c r="AK23" s="268" t="str">
        <f t="shared" si="4"/>
        <v/>
      </c>
      <c r="AL23" s="268" t="str">
        <f t="shared" si="4"/>
        <v/>
      </c>
      <c r="AM23" s="268" t="str">
        <f t="shared" si="4"/>
        <v/>
      </c>
      <c r="AN23" s="268" t="str">
        <f t="shared" si="4"/>
        <v/>
      </c>
      <c r="AO23" s="268" t="str">
        <f t="shared" si="4"/>
        <v/>
      </c>
      <c r="AP23" s="268" t="str">
        <f t="shared" si="4"/>
        <v/>
      </c>
      <c r="AQ23" s="268" t="str">
        <f t="shared" si="4"/>
        <v/>
      </c>
      <c r="AR23" s="269" t="str">
        <f t="shared" si="4"/>
        <v/>
      </c>
      <c r="AS23" s="261" t="str">
        <f t="shared" si="10"/>
        <v/>
      </c>
      <c r="AT23" s="7"/>
      <c r="AU23" s="154">
        <f t="shared" si="6"/>
        <v>0</v>
      </c>
      <c r="AV23" s="154" t="str">
        <f t="shared" si="7"/>
        <v/>
      </c>
      <c r="AW23" s="154">
        <f t="shared" si="8"/>
        <v>0</v>
      </c>
      <c r="AX23" s="154" t="str">
        <f t="shared" si="9"/>
        <v/>
      </c>
    </row>
    <row r="24" spans="1:50" ht="16.5" x14ac:dyDescent="0.3">
      <c r="A24" s="6"/>
      <c r="B24" s="7"/>
      <c r="C24" s="50">
        <v>17</v>
      </c>
      <c r="D24" s="48" t="str">
        <f>IF(SISWA!G24="","",SISWA!G24)</f>
        <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67" t="str">
        <f t="shared" si="5"/>
        <v/>
      </c>
      <c r="AJ24" s="268" t="str">
        <f t="shared" si="5"/>
        <v/>
      </c>
      <c r="AK24" s="268" t="str">
        <f t="shared" si="5"/>
        <v/>
      </c>
      <c r="AL24" s="268" t="str">
        <f t="shared" si="5"/>
        <v/>
      </c>
      <c r="AM24" s="268" t="str">
        <f t="shared" si="5"/>
        <v/>
      </c>
      <c r="AN24" s="268" t="str">
        <f t="shared" si="5"/>
        <v/>
      </c>
      <c r="AO24" s="268" t="str">
        <f t="shared" si="5"/>
        <v/>
      </c>
      <c r="AP24" s="268" t="str">
        <f t="shared" si="5"/>
        <v/>
      </c>
      <c r="AQ24" s="268" t="str">
        <f t="shared" si="5"/>
        <v/>
      </c>
      <c r="AR24" s="269" t="str">
        <f t="shared" si="5"/>
        <v/>
      </c>
      <c r="AS24" s="261" t="str">
        <f t="shared" si="10"/>
        <v/>
      </c>
      <c r="AT24" s="7"/>
      <c r="AU24" s="154">
        <f t="shared" si="6"/>
        <v>0</v>
      </c>
      <c r="AV24" s="154" t="str">
        <f t="shared" si="7"/>
        <v/>
      </c>
      <c r="AW24" s="154">
        <f t="shared" si="8"/>
        <v>0</v>
      </c>
      <c r="AX24" s="154" t="str">
        <f t="shared" si="9"/>
        <v/>
      </c>
    </row>
    <row r="25" spans="1:50" ht="16.5" x14ac:dyDescent="0.3">
      <c r="A25" s="6"/>
      <c r="B25" s="7"/>
      <c r="C25" s="50">
        <v>18</v>
      </c>
      <c r="D25" s="48" t="str">
        <f>IF(SISWA!G25="","",SISWA!G25)</f>
        <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267" t="str">
        <f t="shared" si="5"/>
        <v/>
      </c>
      <c r="AJ25" s="268" t="str">
        <f t="shared" si="5"/>
        <v/>
      </c>
      <c r="AK25" s="268" t="str">
        <f t="shared" si="5"/>
        <v/>
      </c>
      <c r="AL25" s="268" t="str">
        <f t="shared" si="5"/>
        <v/>
      </c>
      <c r="AM25" s="268" t="str">
        <f t="shared" si="5"/>
        <v/>
      </c>
      <c r="AN25" s="268" t="str">
        <f t="shared" si="5"/>
        <v/>
      </c>
      <c r="AO25" s="268" t="str">
        <f t="shared" si="5"/>
        <v/>
      </c>
      <c r="AP25" s="268" t="str">
        <f t="shared" si="5"/>
        <v/>
      </c>
      <c r="AQ25" s="268" t="str">
        <f t="shared" si="5"/>
        <v/>
      </c>
      <c r="AR25" s="269" t="str">
        <f t="shared" si="5"/>
        <v/>
      </c>
      <c r="AS25" s="261" t="str">
        <f t="shared" si="10"/>
        <v/>
      </c>
      <c r="AT25" s="7"/>
      <c r="AU25" s="154">
        <f t="shared" si="6"/>
        <v>0</v>
      </c>
      <c r="AV25" s="154" t="str">
        <f t="shared" si="7"/>
        <v/>
      </c>
      <c r="AW25" s="154">
        <f t="shared" si="8"/>
        <v>0</v>
      </c>
      <c r="AX25" s="154" t="str">
        <f t="shared" si="9"/>
        <v/>
      </c>
    </row>
    <row r="26" spans="1:50" ht="16.5" x14ac:dyDescent="0.3">
      <c r="A26" s="6"/>
      <c r="B26" s="7"/>
      <c r="C26" s="50">
        <v>19</v>
      </c>
      <c r="D26" s="48" t="str">
        <f>IF(SISWA!G26="","",SISWA!G26)</f>
        <v/>
      </c>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267" t="str">
        <f t="shared" si="5"/>
        <v/>
      </c>
      <c r="AJ26" s="268" t="str">
        <f t="shared" si="5"/>
        <v/>
      </c>
      <c r="AK26" s="268" t="str">
        <f t="shared" si="5"/>
        <v/>
      </c>
      <c r="AL26" s="268" t="str">
        <f t="shared" si="5"/>
        <v/>
      </c>
      <c r="AM26" s="268" t="str">
        <f t="shared" si="5"/>
        <v/>
      </c>
      <c r="AN26" s="268" t="str">
        <f t="shared" si="5"/>
        <v/>
      </c>
      <c r="AO26" s="268" t="str">
        <f t="shared" si="5"/>
        <v/>
      </c>
      <c r="AP26" s="268" t="str">
        <f t="shared" si="5"/>
        <v/>
      </c>
      <c r="AQ26" s="268" t="str">
        <f t="shared" si="5"/>
        <v/>
      </c>
      <c r="AR26" s="269" t="str">
        <f t="shared" si="5"/>
        <v/>
      </c>
      <c r="AS26" s="261" t="str">
        <f t="shared" si="10"/>
        <v/>
      </c>
      <c r="AT26" s="7"/>
      <c r="AU26" s="154">
        <f t="shared" si="6"/>
        <v>0</v>
      </c>
      <c r="AV26" s="154" t="str">
        <f t="shared" si="7"/>
        <v/>
      </c>
      <c r="AW26" s="154">
        <f t="shared" si="8"/>
        <v>0</v>
      </c>
      <c r="AX26" s="154" t="str">
        <f t="shared" si="9"/>
        <v/>
      </c>
    </row>
    <row r="27" spans="1:50" ht="16.5" x14ac:dyDescent="0.3">
      <c r="A27" s="6"/>
      <c r="B27" s="7"/>
      <c r="C27" s="50">
        <v>20</v>
      </c>
      <c r="D27" s="48" t="str">
        <f>IF(SISWA!G27="","",SISWA!G27)</f>
        <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267" t="str">
        <f t="shared" si="5"/>
        <v/>
      </c>
      <c r="AJ27" s="268" t="str">
        <f t="shared" si="5"/>
        <v/>
      </c>
      <c r="AK27" s="268" t="str">
        <f t="shared" si="5"/>
        <v/>
      </c>
      <c r="AL27" s="268" t="str">
        <f t="shared" si="5"/>
        <v/>
      </c>
      <c r="AM27" s="268" t="str">
        <f t="shared" si="5"/>
        <v/>
      </c>
      <c r="AN27" s="268" t="str">
        <f t="shared" si="5"/>
        <v/>
      </c>
      <c r="AO27" s="268" t="str">
        <f t="shared" si="5"/>
        <v/>
      </c>
      <c r="AP27" s="268" t="str">
        <f t="shared" si="5"/>
        <v/>
      </c>
      <c r="AQ27" s="268" t="str">
        <f t="shared" si="5"/>
        <v/>
      </c>
      <c r="AR27" s="269" t="str">
        <f t="shared" si="5"/>
        <v/>
      </c>
      <c r="AS27" s="261" t="str">
        <f t="shared" si="10"/>
        <v/>
      </c>
      <c r="AT27" s="7"/>
      <c r="AU27" s="154">
        <f t="shared" si="6"/>
        <v>0</v>
      </c>
      <c r="AV27" s="154" t="str">
        <f t="shared" si="7"/>
        <v/>
      </c>
      <c r="AW27" s="154">
        <f t="shared" si="8"/>
        <v>0</v>
      </c>
      <c r="AX27" s="154" t="str">
        <f t="shared" si="9"/>
        <v/>
      </c>
    </row>
    <row r="28" spans="1:50" ht="16.5" x14ac:dyDescent="0.3">
      <c r="A28" s="6"/>
      <c r="B28" s="7"/>
      <c r="C28" s="50">
        <v>21</v>
      </c>
      <c r="D28" s="48" t="str">
        <f>IF(SISWA!G28="","",SISWA!G28)</f>
        <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267" t="str">
        <f t="shared" si="5"/>
        <v/>
      </c>
      <c r="AJ28" s="268" t="str">
        <f t="shared" si="5"/>
        <v/>
      </c>
      <c r="AK28" s="268" t="str">
        <f t="shared" si="5"/>
        <v/>
      </c>
      <c r="AL28" s="268" t="str">
        <f t="shared" si="5"/>
        <v/>
      </c>
      <c r="AM28" s="268" t="str">
        <f t="shared" si="5"/>
        <v/>
      </c>
      <c r="AN28" s="268" t="str">
        <f t="shared" si="5"/>
        <v/>
      </c>
      <c r="AO28" s="268" t="str">
        <f t="shared" si="5"/>
        <v/>
      </c>
      <c r="AP28" s="268" t="str">
        <f t="shared" si="5"/>
        <v/>
      </c>
      <c r="AQ28" s="268" t="str">
        <f t="shared" si="5"/>
        <v/>
      </c>
      <c r="AR28" s="269" t="str">
        <f t="shared" si="5"/>
        <v/>
      </c>
      <c r="AS28" s="261" t="str">
        <f t="shared" si="10"/>
        <v/>
      </c>
      <c r="AT28" s="7"/>
      <c r="AU28" s="154">
        <f t="shared" si="6"/>
        <v>0</v>
      </c>
      <c r="AV28" s="154" t="str">
        <f t="shared" si="7"/>
        <v/>
      </c>
      <c r="AW28" s="154">
        <f t="shared" si="8"/>
        <v>0</v>
      </c>
      <c r="AX28" s="154" t="str">
        <f t="shared" si="9"/>
        <v/>
      </c>
    </row>
    <row r="29" spans="1:50" ht="16.5" x14ac:dyDescent="0.3">
      <c r="A29" s="6"/>
      <c r="B29" s="7"/>
      <c r="C29" s="50">
        <v>22</v>
      </c>
      <c r="D29" s="48" t="str">
        <f>IF(SISWA!G29="","",SISWA!G29)</f>
        <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67" t="str">
        <f t="shared" si="5"/>
        <v/>
      </c>
      <c r="AJ29" s="268" t="str">
        <f t="shared" si="5"/>
        <v/>
      </c>
      <c r="AK29" s="268" t="str">
        <f t="shared" si="5"/>
        <v/>
      </c>
      <c r="AL29" s="268" t="str">
        <f t="shared" si="5"/>
        <v/>
      </c>
      <c r="AM29" s="268" t="str">
        <f t="shared" si="5"/>
        <v/>
      </c>
      <c r="AN29" s="268" t="str">
        <f t="shared" si="5"/>
        <v/>
      </c>
      <c r="AO29" s="268" t="str">
        <f t="shared" si="5"/>
        <v/>
      </c>
      <c r="AP29" s="268" t="str">
        <f t="shared" si="5"/>
        <v/>
      </c>
      <c r="AQ29" s="268" t="str">
        <f t="shared" si="5"/>
        <v/>
      </c>
      <c r="AR29" s="269" t="str">
        <f t="shared" si="5"/>
        <v/>
      </c>
      <c r="AS29" s="261" t="str">
        <f t="shared" si="10"/>
        <v/>
      </c>
      <c r="AT29" s="7"/>
      <c r="AU29" s="154">
        <f t="shared" si="6"/>
        <v>0</v>
      </c>
      <c r="AV29" s="154" t="str">
        <f t="shared" si="7"/>
        <v/>
      </c>
      <c r="AW29" s="154">
        <f t="shared" si="8"/>
        <v>0</v>
      </c>
      <c r="AX29" s="154" t="str">
        <f t="shared" si="9"/>
        <v/>
      </c>
    </row>
    <row r="30" spans="1:50" ht="16.5" x14ac:dyDescent="0.3">
      <c r="A30" s="6"/>
      <c r="B30" s="7"/>
      <c r="C30" s="50">
        <v>23</v>
      </c>
      <c r="D30" s="48" t="str">
        <f>IF(SISWA!G30="","",SISWA!G30)</f>
        <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267" t="str">
        <f t="shared" si="5"/>
        <v/>
      </c>
      <c r="AJ30" s="268" t="str">
        <f t="shared" si="5"/>
        <v/>
      </c>
      <c r="AK30" s="268" t="str">
        <f t="shared" si="5"/>
        <v/>
      </c>
      <c r="AL30" s="268" t="str">
        <f t="shared" si="5"/>
        <v/>
      </c>
      <c r="AM30" s="268" t="str">
        <f t="shared" si="5"/>
        <v/>
      </c>
      <c r="AN30" s="268" t="str">
        <f t="shared" si="5"/>
        <v/>
      </c>
      <c r="AO30" s="268" t="str">
        <f t="shared" si="5"/>
        <v/>
      </c>
      <c r="AP30" s="268" t="str">
        <f t="shared" si="5"/>
        <v/>
      </c>
      <c r="AQ30" s="268" t="str">
        <f t="shared" si="5"/>
        <v/>
      </c>
      <c r="AR30" s="269" t="str">
        <f t="shared" si="5"/>
        <v/>
      </c>
      <c r="AS30" s="261" t="str">
        <f t="shared" si="10"/>
        <v/>
      </c>
      <c r="AT30" s="7"/>
      <c r="AU30" s="154">
        <f t="shared" si="6"/>
        <v>0</v>
      </c>
      <c r="AV30" s="154" t="str">
        <f t="shared" si="7"/>
        <v/>
      </c>
      <c r="AW30" s="154">
        <f t="shared" si="8"/>
        <v>0</v>
      </c>
      <c r="AX30" s="154" t="str">
        <f t="shared" si="9"/>
        <v/>
      </c>
    </row>
    <row r="31" spans="1:50" ht="16.5" x14ac:dyDescent="0.3">
      <c r="A31" s="6"/>
      <c r="B31" s="7"/>
      <c r="C31" s="50">
        <v>24</v>
      </c>
      <c r="D31" s="48" t="str">
        <f>IF(SISWA!G31="","",SISWA!G31)</f>
        <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267" t="str">
        <f t="shared" si="5"/>
        <v/>
      </c>
      <c r="AJ31" s="268" t="str">
        <f t="shared" si="5"/>
        <v/>
      </c>
      <c r="AK31" s="268" t="str">
        <f t="shared" si="5"/>
        <v/>
      </c>
      <c r="AL31" s="268" t="str">
        <f t="shared" si="5"/>
        <v/>
      </c>
      <c r="AM31" s="268" t="str">
        <f t="shared" si="5"/>
        <v/>
      </c>
      <c r="AN31" s="268" t="str">
        <f t="shared" si="5"/>
        <v/>
      </c>
      <c r="AO31" s="268" t="str">
        <f t="shared" si="5"/>
        <v/>
      </c>
      <c r="AP31" s="268" t="str">
        <f t="shared" si="5"/>
        <v/>
      </c>
      <c r="AQ31" s="268" t="str">
        <f t="shared" si="5"/>
        <v/>
      </c>
      <c r="AR31" s="269" t="str">
        <f t="shared" si="5"/>
        <v/>
      </c>
      <c r="AS31" s="261" t="str">
        <f t="shared" si="10"/>
        <v/>
      </c>
      <c r="AT31" s="7"/>
      <c r="AU31" s="154">
        <f t="shared" si="6"/>
        <v>0</v>
      </c>
      <c r="AV31" s="154" t="str">
        <f t="shared" si="7"/>
        <v/>
      </c>
      <c r="AW31" s="154">
        <f t="shared" si="8"/>
        <v>0</v>
      </c>
      <c r="AX31" s="154" t="str">
        <f t="shared" si="9"/>
        <v/>
      </c>
    </row>
    <row r="32" spans="1:50" ht="16.5" x14ac:dyDescent="0.3">
      <c r="A32" s="6"/>
      <c r="B32" s="7"/>
      <c r="C32" s="50">
        <v>25</v>
      </c>
      <c r="D32" s="48" t="str">
        <f>IF(SISWA!G32="","",SISWA!G32)</f>
        <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67" t="str">
        <f t="shared" si="5"/>
        <v/>
      </c>
      <c r="AJ32" s="268" t="str">
        <f t="shared" si="5"/>
        <v/>
      </c>
      <c r="AK32" s="268" t="str">
        <f t="shared" si="5"/>
        <v/>
      </c>
      <c r="AL32" s="268" t="str">
        <f t="shared" si="5"/>
        <v/>
      </c>
      <c r="AM32" s="268" t="str">
        <f t="shared" si="5"/>
        <v/>
      </c>
      <c r="AN32" s="268" t="str">
        <f t="shared" si="5"/>
        <v/>
      </c>
      <c r="AO32" s="268" t="str">
        <f t="shared" si="5"/>
        <v/>
      </c>
      <c r="AP32" s="268" t="str">
        <f t="shared" si="5"/>
        <v/>
      </c>
      <c r="AQ32" s="268" t="str">
        <f t="shared" si="5"/>
        <v/>
      </c>
      <c r="AR32" s="269" t="str">
        <f t="shared" si="5"/>
        <v/>
      </c>
      <c r="AS32" s="261" t="str">
        <f t="shared" si="10"/>
        <v/>
      </c>
      <c r="AT32" s="7"/>
      <c r="AU32" s="154">
        <f t="shared" si="6"/>
        <v>0</v>
      </c>
      <c r="AV32" s="154" t="str">
        <f t="shared" si="7"/>
        <v/>
      </c>
      <c r="AW32" s="154">
        <f t="shared" si="8"/>
        <v>0</v>
      </c>
      <c r="AX32" s="154" t="str">
        <f t="shared" si="9"/>
        <v/>
      </c>
    </row>
    <row r="33" spans="1:50" ht="16.5" x14ac:dyDescent="0.3">
      <c r="A33" s="6"/>
      <c r="B33" s="7"/>
      <c r="C33" s="50">
        <v>26</v>
      </c>
      <c r="D33" s="48" t="str">
        <f>IF(SISWA!G33="","",SISWA!G33)</f>
        <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267" t="str">
        <f t="shared" si="5"/>
        <v/>
      </c>
      <c r="AJ33" s="268" t="str">
        <f t="shared" si="5"/>
        <v/>
      </c>
      <c r="AK33" s="268" t="str">
        <f t="shared" si="5"/>
        <v/>
      </c>
      <c r="AL33" s="268" t="str">
        <f t="shared" si="5"/>
        <v/>
      </c>
      <c r="AM33" s="268" t="str">
        <f t="shared" si="5"/>
        <v/>
      </c>
      <c r="AN33" s="268" t="str">
        <f t="shared" si="5"/>
        <v/>
      </c>
      <c r="AO33" s="268" t="str">
        <f t="shared" si="5"/>
        <v/>
      </c>
      <c r="AP33" s="268" t="str">
        <f t="shared" si="5"/>
        <v/>
      </c>
      <c r="AQ33" s="268" t="str">
        <f t="shared" si="5"/>
        <v/>
      </c>
      <c r="AR33" s="269" t="str">
        <f t="shared" si="5"/>
        <v/>
      </c>
      <c r="AS33" s="261" t="str">
        <f t="shared" si="10"/>
        <v/>
      </c>
      <c r="AT33" s="7"/>
      <c r="AU33" s="154">
        <f t="shared" si="6"/>
        <v>0</v>
      </c>
      <c r="AV33" s="154" t="str">
        <f t="shared" si="7"/>
        <v/>
      </c>
      <c r="AW33" s="154">
        <f t="shared" si="8"/>
        <v>0</v>
      </c>
      <c r="AX33" s="154" t="str">
        <f t="shared" si="9"/>
        <v/>
      </c>
    </row>
    <row r="34" spans="1:50" ht="16.5" x14ac:dyDescent="0.3">
      <c r="A34" s="6"/>
      <c r="B34" s="7"/>
      <c r="C34" s="50">
        <v>27</v>
      </c>
      <c r="D34" s="48" t="str">
        <f>IF(SISWA!G34="","",SISWA!G34)</f>
        <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267" t="str">
        <f t="shared" si="5"/>
        <v/>
      </c>
      <c r="AJ34" s="268" t="str">
        <f t="shared" si="5"/>
        <v/>
      </c>
      <c r="AK34" s="268" t="str">
        <f t="shared" si="5"/>
        <v/>
      </c>
      <c r="AL34" s="268" t="str">
        <f t="shared" si="5"/>
        <v/>
      </c>
      <c r="AM34" s="268" t="str">
        <f t="shared" si="5"/>
        <v/>
      </c>
      <c r="AN34" s="268" t="str">
        <f t="shared" si="5"/>
        <v/>
      </c>
      <c r="AO34" s="268" t="str">
        <f t="shared" si="5"/>
        <v/>
      </c>
      <c r="AP34" s="268" t="str">
        <f t="shared" si="5"/>
        <v/>
      </c>
      <c r="AQ34" s="268" t="str">
        <f t="shared" si="5"/>
        <v/>
      </c>
      <c r="AR34" s="269" t="str">
        <f t="shared" si="5"/>
        <v/>
      </c>
      <c r="AS34" s="261" t="str">
        <f t="shared" si="10"/>
        <v/>
      </c>
      <c r="AT34" s="7"/>
      <c r="AU34" s="154">
        <f t="shared" si="6"/>
        <v>0</v>
      </c>
      <c r="AV34" s="154" t="str">
        <f t="shared" si="7"/>
        <v/>
      </c>
      <c r="AW34" s="154">
        <f t="shared" si="8"/>
        <v>0</v>
      </c>
      <c r="AX34" s="154" t="str">
        <f t="shared" si="9"/>
        <v/>
      </c>
    </row>
    <row r="35" spans="1:50" ht="16.5" x14ac:dyDescent="0.3">
      <c r="A35" s="6"/>
      <c r="B35" s="7"/>
      <c r="C35" s="50">
        <v>28</v>
      </c>
      <c r="D35" s="48" t="str">
        <f>IF(SISWA!G35="","",SISWA!G35)</f>
        <v/>
      </c>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267" t="str">
        <f t="shared" si="5"/>
        <v/>
      </c>
      <c r="AJ35" s="268" t="str">
        <f t="shared" si="5"/>
        <v/>
      </c>
      <c r="AK35" s="268" t="str">
        <f t="shared" si="5"/>
        <v/>
      </c>
      <c r="AL35" s="268" t="str">
        <f t="shared" si="5"/>
        <v/>
      </c>
      <c r="AM35" s="268" t="str">
        <f t="shared" si="5"/>
        <v/>
      </c>
      <c r="AN35" s="268" t="str">
        <f t="shared" si="5"/>
        <v/>
      </c>
      <c r="AO35" s="268" t="str">
        <f t="shared" si="5"/>
        <v/>
      </c>
      <c r="AP35" s="268" t="str">
        <f t="shared" si="5"/>
        <v/>
      </c>
      <c r="AQ35" s="268" t="str">
        <f t="shared" si="5"/>
        <v/>
      </c>
      <c r="AR35" s="269" t="str">
        <f t="shared" si="5"/>
        <v/>
      </c>
      <c r="AS35" s="261" t="str">
        <f t="shared" si="10"/>
        <v/>
      </c>
      <c r="AT35" s="7"/>
      <c r="AU35" s="154">
        <f t="shared" si="6"/>
        <v>0</v>
      </c>
      <c r="AV35" s="154" t="str">
        <f t="shared" si="7"/>
        <v/>
      </c>
      <c r="AW35" s="154">
        <f t="shared" si="8"/>
        <v>0</v>
      </c>
      <c r="AX35" s="154" t="str">
        <f t="shared" si="9"/>
        <v/>
      </c>
    </row>
    <row r="36" spans="1:50" ht="16.5" x14ac:dyDescent="0.3">
      <c r="A36" s="6"/>
      <c r="B36" s="7"/>
      <c r="C36" s="50">
        <v>29</v>
      </c>
      <c r="D36" s="48" t="str">
        <f>IF(SISWA!G36="","",SISWA!G36)</f>
        <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267" t="str">
        <f t="shared" si="5"/>
        <v/>
      </c>
      <c r="AJ36" s="268" t="str">
        <f t="shared" si="5"/>
        <v/>
      </c>
      <c r="AK36" s="268" t="str">
        <f t="shared" si="5"/>
        <v/>
      </c>
      <c r="AL36" s="268" t="str">
        <f t="shared" si="5"/>
        <v/>
      </c>
      <c r="AM36" s="268" t="str">
        <f t="shared" si="5"/>
        <v/>
      </c>
      <c r="AN36" s="268" t="str">
        <f t="shared" si="5"/>
        <v/>
      </c>
      <c r="AO36" s="268" t="str">
        <f t="shared" si="5"/>
        <v/>
      </c>
      <c r="AP36" s="268" t="str">
        <f t="shared" si="5"/>
        <v/>
      </c>
      <c r="AQ36" s="268" t="str">
        <f t="shared" si="5"/>
        <v/>
      </c>
      <c r="AR36" s="269" t="str">
        <f t="shared" si="5"/>
        <v/>
      </c>
      <c r="AS36" s="261" t="str">
        <f t="shared" si="10"/>
        <v/>
      </c>
      <c r="AT36" s="7"/>
      <c r="AU36" s="154">
        <f t="shared" si="6"/>
        <v>0</v>
      </c>
      <c r="AV36" s="154" t="str">
        <f t="shared" si="7"/>
        <v/>
      </c>
      <c r="AW36" s="154">
        <f t="shared" si="8"/>
        <v>0</v>
      </c>
      <c r="AX36" s="154" t="str">
        <f t="shared" si="9"/>
        <v/>
      </c>
    </row>
    <row r="37" spans="1:50" ht="16.5" x14ac:dyDescent="0.3">
      <c r="A37" s="6"/>
      <c r="B37" s="7"/>
      <c r="C37" s="50">
        <v>30</v>
      </c>
      <c r="D37" s="48" t="str">
        <f>IF(SISWA!G37="","",SISWA!G37)</f>
        <v/>
      </c>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267" t="str">
        <f t="shared" si="5"/>
        <v/>
      </c>
      <c r="AJ37" s="268" t="str">
        <f t="shared" si="5"/>
        <v/>
      </c>
      <c r="AK37" s="268" t="str">
        <f t="shared" si="5"/>
        <v/>
      </c>
      <c r="AL37" s="268" t="str">
        <f t="shared" si="5"/>
        <v/>
      </c>
      <c r="AM37" s="268" t="str">
        <f t="shared" si="5"/>
        <v/>
      </c>
      <c r="AN37" s="268" t="str">
        <f t="shared" si="5"/>
        <v/>
      </c>
      <c r="AO37" s="268" t="str">
        <f t="shared" si="5"/>
        <v/>
      </c>
      <c r="AP37" s="268" t="str">
        <f t="shared" si="5"/>
        <v/>
      </c>
      <c r="AQ37" s="268" t="str">
        <f t="shared" si="5"/>
        <v/>
      </c>
      <c r="AR37" s="269" t="str">
        <f t="shared" si="5"/>
        <v/>
      </c>
      <c r="AS37" s="261" t="str">
        <f t="shared" si="10"/>
        <v/>
      </c>
      <c r="AT37" s="7"/>
      <c r="AU37" s="154">
        <f t="shared" si="6"/>
        <v>0</v>
      </c>
      <c r="AV37" s="154" t="str">
        <f t="shared" si="7"/>
        <v/>
      </c>
      <c r="AW37" s="154">
        <f t="shared" si="8"/>
        <v>0</v>
      </c>
      <c r="AX37" s="154" t="str">
        <f t="shared" si="9"/>
        <v/>
      </c>
    </row>
    <row r="38" spans="1:50" ht="16.5" x14ac:dyDescent="0.3">
      <c r="A38" s="6"/>
      <c r="B38" s="7"/>
      <c r="C38" s="50">
        <v>31</v>
      </c>
      <c r="D38" s="48" t="str">
        <f>IF(SISWA!G38="","",SISWA!G38)</f>
        <v/>
      </c>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267" t="str">
        <f t="shared" si="5"/>
        <v/>
      </c>
      <c r="AJ38" s="268" t="str">
        <f t="shared" si="5"/>
        <v/>
      </c>
      <c r="AK38" s="268" t="str">
        <f t="shared" si="5"/>
        <v/>
      </c>
      <c r="AL38" s="268" t="str">
        <f t="shared" si="5"/>
        <v/>
      </c>
      <c r="AM38" s="268" t="str">
        <f t="shared" si="5"/>
        <v/>
      </c>
      <c r="AN38" s="268" t="str">
        <f t="shared" si="5"/>
        <v/>
      </c>
      <c r="AO38" s="268" t="str">
        <f t="shared" si="5"/>
        <v/>
      </c>
      <c r="AP38" s="268" t="str">
        <f t="shared" si="5"/>
        <v/>
      </c>
      <c r="AQ38" s="268" t="str">
        <f t="shared" si="5"/>
        <v/>
      </c>
      <c r="AR38" s="269" t="str">
        <f t="shared" si="5"/>
        <v/>
      </c>
      <c r="AS38" s="261" t="str">
        <f t="shared" si="10"/>
        <v/>
      </c>
      <c r="AT38" s="7"/>
      <c r="AU38" s="154">
        <f t="shared" si="6"/>
        <v>0</v>
      </c>
      <c r="AV38" s="154" t="str">
        <f t="shared" si="7"/>
        <v/>
      </c>
      <c r="AW38" s="154">
        <f t="shared" si="8"/>
        <v>0</v>
      </c>
      <c r="AX38" s="154" t="str">
        <f t="shared" si="9"/>
        <v/>
      </c>
    </row>
    <row r="39" spans="1:50" ht="16.5" x14ac:dyDescent="0.3">
      <c r="A39" s="6"/>
      <c r="B39" s="7"/>
      <c r="C39" s="50">
        <v>32</v>
      </c>
      <c r="D39" s="48" t="str">
        <f>IF(SISWA!G39="","",SISWA!G39)</f>
        <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267" t="str">
        <f t="shared" si="5"/>
        <v/>
      </c>
      <c r="AJ39" s="268" t="str">
        <f t="shared" si="5"/>
        <v/>
      </c>
      <c r="AK39" s="268" t="str">
        <f t="shared" si="5"/>
        <v/>
      </c>
      <c r="AL39" s="268" t="str">
        <f t="shared" si="5"/>
        <v/>
      </c>
      <c r="AM39" s="268" t="str">
        <f t="shared" si="5"/>
        <v/>
      </c>
      <c r="AN39" s="268" t="str">
        <f t="shared" si="5"/>
        <v/>
      </c>
      <c r="AO39" s="268" t="str">
        <f t="shared" si="5"/>
        <v/>
      </c>
      <c r="AP39" s="268" t="str">
        <f t="shared" si="5"/>
        <v/>
      </c>
      <c r="AQ39" s="268" t="str">
        <f t="shared" si="5"/>
        <v/>
      </c>
      <c r="AR39" s="269" t="str">
        <f t="shared" si="5"/>
        <v/>
      </c>
      <c r="AS39" s="261" t="str">
        <f t="shared" si="10"/>
        <v/>
      </c>
      <c r="AT39" s="7"/>
      <c r="AU39" s="154">
        <f t="shared" si="6"/>
        <v>0</v>
      </c>
      <c r="AV39" s="154" t="str">
        <f t="shared" si="7"/>
        <v/>
      </c>
      <c r="AW39" s="154">
        <f t="shared" si="8"/>
        <v>0</v>
      </c>
      <c r="AX39" s="154" t="str">
        <f t="shared" si="9"/>
        <v/>
      </c>
    </row>
    <row r="40" spans="1:50" ht="16.5" x14ac:dyDescent="0.3">
      <c r="A40" s="6"/>
      <c r="B40" s="7"/>
      <c r="C40" s="50">
        <v>33</v>
      </c>
      <c r="D40" s="48" t="str">
        <f>IF(SISWA!G40="","",SISWA!G40)</f>
        <v/>
      </c>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267" t="str">
        <f t="shared" si="5"/>
        <v/>
      </c>
      <c r="AJ40" s="268" t="str">
        <f t="shared" si="5"/>
        <v/>
      </c>
      <c r="AK40" s="268" t="str">
        <f t="shared" si="5"/>
        <v/>
      </c>
      <c r="AL40" s="268" t="str">
        <f t="shared" si="5"/>
        <v/>
      </c>
      <c r="AM40" s="268" t="str">
        <f t="shared" si="5"/>
        <v/>
      </c>
      <c r="AN40" s="268" t="str">
        <f t="shared" si="5"/>
        <v/>
      </c>
      <c r="AO40" s="268" t="str">
        <f t="shared" si="5"/>
        <v/>
      </c>
      <c r="AP40" s="268" t="str">
        <f t="shared" si="5"/>
        <v/>
      </c>
      <c r="AQ40" s="268" t="str">
        <f t="shared" si="5"/>
        <v/>
      </c>
      <c r="AR40" s="269" t="str">
        <f t="shared" si="5"/>
        <v/>
      </c>
      <c r="AS40" s="261" t="str">
        <f t="shared" si="10"/>
        <v/>
      </c>
      <c r="AT40" s="7"/>
      <c r="AU40" s="154">
        <f t="shared" si="6"/>
        <v>0</v>
      </c>
      <c r="AV40" s="154" t="str">
        <f t="shared" si="7"/>
        <v/>
      </c>
      <c r="AW40" s="154">
        <f t="shared" si="8"/>
        <v>0</v>
      </c>
      <c r="AX40" s="154" t="str">
        <f t="shared" si="9"/>
        <v/>
      </c>
    </row>
    <row r="41" spans="1:50" ht="16.5" x14ac:dyDescent="0.3">
      <c r="A41" s="6"/>
      <c r="B41" s="7"/>
      <c r="C41" s="50">
        <v>34</v>
      </c>
      <c r="D41" s="48" t="str">
        <f>IF(SISWA!G41="","",SISWA!G41)</f>
        <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267" t="str">
        <f t="shared" si="5"/>
        <v/>
      </c>
      <c r="AJ41" s="268" t="str">
        <f t="shared" si="5"/>
        <v/>
      </c>
      <c r="AK41" s="268" t="str">
        <f t="shared" si="5"/>
        <v/>
      </c>
      <c r="AL41" s="268" t="str">
        <f t="shared" si="5"/>
        <v/>
      </c>
      <c r="AM41" s="268" t="str">
        <f t="shared" si="5"/>
        <v/>
      </c>
      <c r="AN41" s="268" t="str">
        <f t="shared" si="5"/>
        <v/>
      </c>
      <c r="AO41" s="268" t="str">
        <f t="shared" si="5"/>
        <v/>
      </c>
      <c r="AP41" s="268" t="str">
        <f t="shared" si="5"/>
        <v/>
      </c>
      <c r="AQ41" s="268" t="str">
        <f t="shared" si="5"/>
        <v/>
      </c>
      <c r="AR41" s="269" t="str">
        <f t="shared" si="5"/>
        <v/>
      </c>
      <c r="AS41" s="261" t="str">
        <f t="shared" si="10"/>
        <v/>
      </c>
      <c r="AT41" s="7"/>
      <c r="AU41" s="154">
        <f t="shared" si="6"/>
        <v>0</v>
      </c>
      <c r="AV41" s="154" t="str">
        <f t="shared" si="7"/>
        <v/>
      </c>
      <c r="AW41" s="154">
        <f t="shared" si="8"/>
        <v>0</v>
      </c>
      <c r="AX41" s="154" t="str">
        <f t="shared" si="9"/>
        <v/>
      </c>
    </row>
    <row r="42" spans="1:50" ht="16.5" x14ac:dyDescent="0.3">
      <c r="A42" s="6"/>
      <c r="B42" s="7"/>
      <c r="C42" s="50">
        <v>35</v>
      </c>
      <c r="D42" s="48" t="str">
        <f>IF(SISWA!G42="","",SISWA!G42)</f>
        <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267" t="str">
        <f t="shared" si="5"/>
        <v/>
      </c>
      <c r="AJ42" s="268" t="str">
        <f t="shared" si="5"/>
        <v/>
      </c>
      <c r="AK42" s="268" t="str">
        <f t="shared" si="5"/>
        <v/>
      </c>
      <c r="AL42" s="268" t="str">
        <f t="shared" si="5"/>
        <v/>
      </c>
      <c r="AM42" s="268" t="str">
        <f t="shared" si="5"/>
        <v/>
      </c>
      <c r="AN42" s="268" t="str">
        <f t="shared" si="5"/>
        <v/>
      </c>
      <c r="AO42" s="268" t="str">
        <f t="shared" si="5"/>
        <v/>
      </c>
      <c r="AP42" s="268" t="str">
        <f t="shared" si="5"/>
        <v/>
      </c>
      <c r="AQ42" s="268" t="str">
        <f t="shared" si="5"/>
        <v/>
      </c>
      <c r="AR42" s="269" t="str">
        <f t="shared" si="5"/>
        <v/>
      </c>
      <c r="AS42" s="261" t="str">
        <f t="shared" si="10"/>
        <v/>
      </c>
      <c r="AT42" s="7"/>
      <c r="AU42" s="154">
        <f t="shared" si="6"/>
        <v>0</v>
      </c>
      <c r="AV42" s="154" t="str">
        <f t="shared" si="7"/>
        <v/>
      </c>
      <c r="AW42" s="154">
        <f t="shared" si="8"/>
        <v>0</v>
      </c>
      <c r="AX42" s="154" t="str">
        <f t="shared" si="9"/>
        <v/>
      </c>
    </row>
    <row r="43" spans="1:50" ht="16.5" x14ac:dyDescent="0.3">
      <c r="A43" s="6"/>
      <c r="B43" s="7"/>
      <c r="C43" s="50">
        <v>36</v>
      </c>
      <c r="D43" s="48" t="str">
        <f>IF(SISWA!G43="","",SISWA!G43)</f>
        <v/>
      </c>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267" t="str">
        <f t="shared" si="5"/>
        <v/>
      </c>
      <c r="AJ43" s="268" t="str">
        <f t="shared" si="5"/>
        <v/>
      </c>
      <c r="AK43" s="268" t="str">
        <f t="shared" si="5"/>
        <v/>
      </c>
      <c r="AL43" s="268" t="str">
        <f t="shared" si="5"/>
        <v/>
      </c>
      <c r="AM43" s="268" t="str">
        <f t="shared" si="5"/>
        <v/>
      </c>
      <c r="AN43" s="268" t="str">
        <f t="shared" si="5"/>
        <v/>
      </c>
      <c r="AO43" s="268" t="str">
        <f t="shared" si="5"/>
        <v/>
      </c>
      <c r="AP43" s="268" t="str">
        <f t="shared" si="5"/>
        <v/>
      </c>
      <c r="AQ43" s="268" t="str">
        <f t="shared" si="5"/>
        <v/>
      </c>
      <c r="AR43" s="269" t="str">
        <f t="shared" si="5"/>
        <v/>
      </c>
      <c r="AS43" s="261" t="str">
        <f t="shared" si="10"/>
        <v/>
      </c>
      <c r="AT43" s="7"/>
      <c r="AU43" s="154">
        <f t="shared" si="6"/>
        <v>0</v>
      </c>
      <c r="AV43" s="154" t="str">
        <f t="shared" si="7"/>
        <v/>
      </c>
      <c r="AW43" s="154">
        <f t="shared" si="8"/>
        <v>0</v>
      </c>
      <c r="AX43" s="154" t="str">
        <f t="shared" si="9"/>
        <v/>
      </c>
    </row>
    <row r="44" spans="1:50" ht="16.5" x14ac:dyDescent="0.3">
      <c r="A44" s="6"/>
      <c r="B44" s="7"/>
      <c r="C44" s="50">
        <v>37</v>
      </c>
      <c r="D44" s="48" t="str">
        <f>IF(SISWA!G44="","",SISWA!G44)</f>
        <v/>
      </c>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267" t="str">
        <f t="shared" si="5"/>
        <v/>
      </c>
      <c r="AJ44" s="268" t="str">
        <f t="shared" si="5"/>
        <v/>
      </c>
      <c r="AK44" s="268" t="str">
        <f t="shared" si="5"/>
        <v/>
      </c>
      <c r="AL44" s="268" t="str">
        <f t="shared" si="5"/>
        <v/>
      </c>
      <c r="AM44" s="268" t="str">
        <f t="shared" si="5"/>
        <v/>
      </c>
      <c r="AN44" s="268" t="str">
        <f t="shared" si="5"/>
        <v/>
      </c>
      <c r="AO44" s="268" t="str">
        <f t="shared" si="5"/>
        <v/>
      </c>
      <c r="AP44" s="268" t="str">
        <f t="shared" si="5"/>
        <v/>
      </c>
      <c r="AQ44" s="268" t="str">
        <f t="shared" si="5"/>
        <v/>
      </c>
      <c r="AR44" s="269" t="str">
        <f t="shared" si="5"/>
        <v/>
      </c>
      <c r="AS44" s="261" t="str">
        <f t="shared" si="10"/>
        <v/>
      </c>
      <c r="AT44" s="7"/>
      <c r="AU44" s="154">
        <f t="shared" si="6"/>
        <v>0</v>
      </c>
      <c r="AV44" s="154" t="str">
        <f t="shared" si="7"/>
        <v/>
      </c>
      <c r="AW44" s="154">
        <f t="shared" si="8"/>
        <v>0</v>
      </c>
      <c r="AX44" s="154" t="str">
        <f t="shared" si="9"/>
        <v/>
      </c>
    </row>
    <row r="45" spans="1:50" ht="16.5" x14ac:dyDescent="0.3">
      <c r="A45" s="6"/>
      <c r="B45" s="7"/>
      <c r="C45" s="50">
        <v>38</v>
      </c>
      <c r="D45" s="48" t="str">
        <f>IF(SISWA!G45="","",SISWA!G45)</f>
        <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267" t="str">
        <f t="shared" si="5"/>
        <v/>
      </c>
      <c r="AJ45" s="268" t="str">
        <f t="shared" si="5"/>
        <v/>
      </c>
      <c r="AK45" s="268" t="str">
        <f t="shared" si="5"/>
        <v/>
      </c>
      <c r="AL45" s="268" t="str">
        <f t="shared" si="5"/>
        <v/>
      </c>
      <c r="AM45" s="268" t="str">
        <f t="shared" si="5"/>
        <v/>
      </c>
      <c r="AN45" s="268" t="str">
        <f t="shared" si="5"/>
        <v/>
      </c>
      <c r="AO45" s="268" t="str">
        <f t="shared" si="5"/>
        <v/>
      </c>
      <c r="AP45" s="268" t="str">
        <f t="shared" si="5"/>
        <v/>
      </c>
      <c r="AQ45" s="268" t="str">
        <f t="shared" si="5"/>
        <v/>
      </c>
      <c r="AR45" s="269" t="str">
        <f t="shared" si="5"/>
        <v/>
      </c>
      <c r="AS45" s="261" t="str">
        <f t="shared" si="10"/>
        <v/>
      </c>
      <c r="AT45" s="7"/>
      <c r="AU45" s="154">
        <f t="shared" si="6"/>
        <v>0</v>
      </c>
      <c r="AV45" s="154" t="str">
        <f t="shared" si="7"/>
        <v/>
      </c>
      <c r="AW45" s="154">
        <f t="shared" si="8"/>
        <v>0</v>
      </c>
      <c r="AX45" s="154" t="str">
        <f t="shared" si="9"/>
        <v/>
      </c>
    </row>
    <row r="46" spans="1:50" ht="16.5" x14ac:dyDescent="0.3">
      <c r="A46" s="6"/>
      <c r="B46" s="7"/>
      <c r="C46" s="50">
        <v>39</v>
      </c>
      <c r="D46" s="48" t="str">
        <f>IF(SISWA!G46="","",SISWA!G46)</f>
        <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267" t="str">
        <f t="shared" si="5"/>
        <v/>
      </c>
      <c r="AJ46" s="268" t="str">
        <f t="shared" si="5"/>
        <v/>
      </c>
      <c r="AK46" s="268" t="str">
        <f t="shared" si="5"/>
        <v/>
      </c>
      <c r="AL46" s="268" t="str">
        <f t="shared" si="5"/>
        <v/>
      </c>
      <c r="AM46" s="268" t="str">
        <f t="shared" si="5"/>
        <v/>
      </c>
      <c r="AN46" s="268" t="str">
        <f t="shared" si="5"/>
        <v/>
      </c>
      <c r="AO46" s="268" t="str">
        <f t="shared" si="5"/>
        <v/>
      </c>
      <c r="AP46" s="268" t="str">
        <f t="shared" si="5"/>
        <v/>
      </c>
      <c r="AQ46" s="268" t="str">
        <f t="shared" si="5"/>
        <v/>
      </c>
      <c r="AR46" s="269" t="str">
        <f t="shared" si="5"/>
        <v/>
      </c>
      <c r="AS46" s="261" t="str">
        <f t="shared" si="10"/>
        <v/>
      </c>
      <c r="AT46" s="7"/>
      <c r="AU46" s="154">
        <f t="shared" si="6"/>
        <v>0</v>
      </c>
      <c r="AV46" s="154" t="str">
        <f t="shared" si="7"/>
        <v/>
      </c>
      <c r="AW46" s="154">
        <f t="shared" si="8"/>
        <v>0</v>
      </c>
      <c r="AX46" s="154" t="str">
        <f t="shared" si="9"/>
        <v/>
      </c>
    </row>
    <row r="47" spans="1:50" ht="16.5" x14ac:dyDescent="0.3">
      <c r="A47" s="6"/>
      <c r="B47" s="7"/>
      <c r="C47" s="50">
        <v>40</v>
      </c>
      <c r="D47" s="48" t="str">
        <f>IF(SISWA!G47="","",SISWA!G47)</f>
        <v/>
      </c>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267" t="str">
        <f t="shared" si="5"/>
        <v/>
      </c>
      <c r="AJ47" s="268" t="str">
        <f t="shared" si="5"/>
        <v/>
      </c>
      <c r="AK47" s="268" t="str">
        <f t="shared" si="5"/>
        <v/>
      </c>
      <c r="AL47" s="268" t="str">
        <f t="shared" si="5"/>
        <v/>
      </c>
      <c r="AM47" s="268" t="str">
        <f t="shared" si="5"/>
        <v/>
      </c>
      <c r="AN47" s="268" t="str">
        <f t="shared" si="5"/>
        <v/>
      </c>
      <c r="AO47" s="268" t="str">
        <f t="shared" si="5"/>
        <v/>
      </c>
      <c r="AP47" s="268" t="str">
        <f t="shared" si="5"/>
        <v/>
      </c>
      <c r="AQ47" s="268" t="str">
        <f t="shared" si="5"/>
        <v/>
      </c>
      <c r="AR47" s="269" t="str">
        <f t="shared" si="5"/>
        <v/>
      </c>
      <c r="AS47" s="261" t="str">
        <f t="shared" si="10"/>
        <v/>
      </c>
      <c r="AT47" s="7"/>
      <c r="AU47" s="154">
        <f t="shared" si="6"/>
        <v>0</v>
      </c>
      <c r="AV47" s="154" t="str">
        <f t="shared" si="7"/>
        <v/>
      </c>
      <c r="AW47" s="154">
        <f t="shared" si="8"/>
        <v>0</v>
      </c>
      <c r="AX47" s="154" t="str">
        <f t="shared" si="9"/>
        <v/>
      </c>
    </row>
    <row r="48" spans="1:50" ht="16.5" x14ac:dyDescent="0.3">
      <c r="A48" s="6"/>
      <c r="B48" s="7"/>
      <c r="C48" s="50">
        <v>41</v>
      </c>
      <c r="D48" s="48" t="str">
        <f>IF(SISWA!G48="","",SISWA!G48)</f>
        <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267" t="str">
        <f t="shared" ref="AI48:AR57" si="11">IFERROR(AVERAGE(E48,O48,Y48),"")</f>
        <v/>
      </c>
      <c r="AJ48" s="268" t="str">
        <f t="shared" si="11"/>
        <v/>
      </c>
      <c r="AK48" s="268" t="str">
        <f t="shared" si="11"/>
        <v/>
      </c>
      <c r="AL48" s="268" t="str">
        <f t="shared" si="11"/>
        <v/>
      </c>
      <c r="AM48" s="268" t="str">
        <f t="shared" si="11"/>
        <v/>
      </c>
      <c r="AN48" s="268" t="str">
        <f t="shared" si="11"/>
        <v/>
      </c>
      <c r="AO48" s="268" t="str">
        <f t="shared" si="11"/>
        <v/>
      </c>
      <c r="AP48" s="268" t="str">
        <f t="shared" si="11"/>
        <v/>
      </c>
      <c r="AQ48" s="268" t="str">
        <f t="shared" si="11"/>
        <v/>
      </c>
      <c r="AR48" s="269" t="str">
        <f t="shared" si="11"/>
        <v/>
      </c>
      <c r="AS48" s="261" t="str">
        <f t="shared" si="10"/>
        <v/>
      </c>
      <c r="AT48" s="7"/>
      <c r="AU48" s="154">
        <f t="shared" si="6"/>
        <v>0</v>
      </c>
      <c r="AV48" s="154" t="str">
        <f t="shared" si="7"/>
        <v/>
      </c>
      <c r="AW48" s="154">
        <f t="shared" si="8"/>
        <v>0</v>
      </c>
      <c r="AX48" s="154" t="str">
        <f t="shared" si="9"/>
        <v/>
      </c>
    </row>
    <row r="49" spans="1:50" ht="16.5" x14ac:dyDescent="0.3">
      <c r="A49" s="6"/>
      <c r="B49" s="7"/>
      <c r="C49" s="50">
        <v>42</v>
      </c>
      <c r="D49" s="48" t="str">
        <f>IF(SISWA!G49="","",SISWA!G49)</f>
        <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267" t="str">
        <f t="shared" si="11"/>
        <v/>
      </c>
      <c r="AJ49" s="268" t="str">
        <f t="shared" si="11"/>
        <v/>
      </c>
      <c r="AK49" s="268" t="str">
        <f t="shared" si="11"/>
        <v/>
      </c>
      <c r="AL49" s="268" t="str">
        <f t="shared" si="11"/>
        <v/>
      </c>
      <c r="AM49" s="268" t="str">
        <f t="shared" si="11"/>
        <v/>
      </c>
      <c r="AN49" s="268" t="str">
        <f t="shared" si="11"/>
        <v/>
      </c>
      <c r="AO49" s="268" t="str">
        <f t="shared" si="11"/>
        <v/>
      </c>
      <c r="AP49" s="268" t="str">
        <f t="shared" si="11"/>
        <v/>
      </c>
      <c r="AQ49" s="268" t="str">
        <f t="shared" si="11"/>
        <v/>
      </c>
      <c r="AR49" s="269" t="str">
        <f t="shared" si="11"/>
        <v/>
      </c>
      <c r="AS49" s="261" t="str">
        <f t="shared" si="10"/>
        <v/>
      </c>
      <c r="AT49" s="7"/>
      <c r="AU49" s="154">
        <f t="shared" si="6"/>
        <v>0</v>
      </c>
      <c r="AV49" s="154" t="str">
        <f t="shared" si="7"/>
        <v/>
      </c>
      <c r="AW49" s="154">
        <f t="shared" si="8"/>
        <v>0</v>
      </c>
      <c r="AX49" s="154" t="str">
        <f t="shared" si="9"/>
        <v/>
      </c>
    </row>
    <row r="50" spans="1:50" ht="16.5" x14ac:dyDescent="0.3">
      <c r="A50" s="6"/>
      <c r="B50" s="7"/>
      <c r="C50" s="50">
        <v>43</v>
      </c>
      <c r="D50" s="48" t="str">
        <f>IF(SISWA!G50="","",SISWA!G50)</f>
        <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267" t="str">
        <f t="shared" si="11"/>
        <v/>
      </c>
      <c r="AJ50" s="268" t="str">
        <f t="shared" si="11"/>
        <v/>
      </c>
      <c r="AK50" s="268" t="str">
        <f t="shared" si="11"/>
        <v/>
      </c>
      <c r="AL50" s="268" t="str">
        <f t="shared" si="11"/>
        <v/>
      </c>
      <c r="AM50" s="268" t="str">
        <f t="shared" si="11"/>
        <v/>
      </c>
      <c r="AN50" s="268" t="str">
        <f t="shared" si="11"/>
        <v/>
      </c>
      <c r="AO50" s="268" t="str">
        <f t="shared" si="11"/>
        <v/>
      </c>
      <c r="AP50" s="268" t="str">
        <f t="shared" si="11"/>
        <v/>
      </c>
      <c r="AQ50" s="268" t="str">
        <f t="shared" si="11"/>
        <v/>
      </c>
      <c r="AR50" s="269" t="str">
        <f t="shared" si="11"/>
        <v/>
      </c>
      <c r="AS50" s="261" t="str">
        <f t="shared" si="10"/>
        <v/>
      </c>
      <c r="AT50" s="7"/>
      <c r="AU50" s="154">
        <f t="shared" si="6"/>
        <v>0</v>
      </c>
      <c r="AV50" s="154" t="str">
        <f t="shared" si="7"/>
        <v/>
      </c>
      <c r="AW50" s="154">
        <f t="shared" si="8"/>
        <v>0</v>
      </c>
      <c r="AX50" s="154" t="str">
        <f t="shared" si="9"/>
        <v/>
      </c>
    </row>
    <row r="51" spans="1:50" ht="16.5" x14ac:dyDescent="0.3">
      <c r="A51" s="6"/>
      <c r="B51" s="7"/>
      <c r="C51" s="50">
        <v>44</v>
      </c>
      <c r="D51" s="48" t="str">
        <f>IF(SISWA!G51="","",SISWA!G51)</f>
        <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267" t="str">
        <f t="shared" si="11"/>
        <v/>
      </c>
      <c r="AJ51" s="268" t="str">
        <f t="shared" si="11"/>
        <v/>
      </c>
      <c r="AK51" s="268" t="str">
        <f t="shared" si="11"/>
        <v/>
      </c>
      <c r="AL51" s="268" t="str">
        <f t="shared" si="11"/>
        <v/>
      </c>
      <c r="AM51" s="268" t="str">
        <f t="shared" si="11"/>
        <v/>
      </c>
      <c r="AN51" s="268" t="str">
        <f t="shared" si="11"/>
        <v/>
      </c>
      <c r="AO51" s="268" t="str">
        <f t="shared" si="11"/>
        <v/>
      </c>
      <c r="AP51" s="268" t="str">
        <f t="shared" si="11"/>
        <v/>
      </c>
      <c r="AQ51" s="268" t="str">
        <f t="shared" si="11"/>
        <v/>
      </c>
      <c r="AR51" s="269" t="str">
        <f t="shared" si="11"/>
        <v/>
      </c>
      <c r="AS51" s="261" t="str">
        <f t="shared" si="10"/>
        <v/>
      </c>
      <c r="AT51" s="7"/>
      <c r="AU51" s="154">
        <f t="shared" si="6"/>
        <v>0</v>
      </c>
      <c r="AV51" s="154" t="str">
        <f t="shared" si="7"/>
        <v/>
      </c>
      <c r="AW51" s="154">
        <f t="shared" si="8"/>
        <v>0</v>
      </c>
      <c r="AX51" s="154" t="str">
        <f t="shared" si="9"/>
        <v/>
      </c>
    </row>
    <row r="52" spans="1:50" ht="16.5" x14ac:dyDescent="0.3">
      <c r="A52" s="6"/>
      <c r="B52" s="7"/>
      <c r="C52" s="50">
        <v>45</v>
      </c>
      <c r="D52" s="48" t="str">
        <f>IF(SISWA!G52="","",SISWA!G52)</f>
        <v/>
      </c>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267" t="str">
        <f t="shared" si="11"/>
        <v/>
      </c>
      <c r="AJ52" s="268" t="str">
        <f t="shared" si="11"/>
        <v/>
      </c>
      <c r="AK52" s="268" t="str">
        <f t="shared" si="11"/>
        <v/>
      </c>
      <c r="AL52" s="268" t="str">
        <f t="shared" si="11"/>
        <v/>
      </c>
      <c r="AM52" s="268" t="str">
        <f t="shared" si="11"/>
        <v/>
      </c>
      <c r="AN52" s="268" t="str">
        <f t="shared" si="11"/>
        <v/>
      </c>
      <c r="AO52" s="268" t="str">
        <f t="shared" si="11"/>
        <v/>
      </c>
      <c r="AP52" s="268" t="str">
        <f t="shared" si="11"/>
        <v/>
      </c>
      <c r="AQ52" s="268" t="str">
        <f t="shared" si="11"/>
        <v/>
      </c>
      <c r="AR52" s="269" t="str">
        <f t="shared" si="11"/>
        <v/>
      </c>
      <c r="AS52" s="261" t="str">
        <f t="shared" si="10"/>
        <v/>
      </c>
      <c r="AT52" s="7"/>
      <c r="AU52" s="154">
        <f t="shared" si="6"/>
        <v>0</v>
      </c>
      <c r="AV52" s="154" t="str">
        <f t="shared" si="7"/>
        <v/>
      </c>
      <c r="AW52" s="154">
        <f t="shared" si="8"/>
        <v>0</v>
      </c>
      <c r="AX52" s="154" t="str">
        <f t="shared" si="9"/>
        <v/>
      </c>
    </row>
    <row r="53" spans="1:50" ht="16.5" x14ac:dyDescent="0.3">
      <c r="A53" s="6"/>
      <c r="B53" s="7"/>
      <c r="C53" s="50">
        <v>46</v>
      </c>
      <c r="D53" s="48" t="str">
        <f>IF(SISWA!G53="","",SISWA!G53)</f>
        <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267" t="str">
        <f t="shared" si="11"/>
        <v/>
      </c>
      <c r="AJ53" s="268" t="str">
        <f t="shared" si="11"/>
        <v/>
      </c>
      <c r="AK53" s="268" t="str">
        <f t="shared" si="11"/>
        <v/>
      </c>
      <c r="AL53" s="268" t="str">
        <f t="shared" si="11"/>
        <v/>
      </c>
      <c r="AM53" s="268" t="str">
        <f t="shared" si="11"/>
        <v/>
      </c>
      <c r="AN53" s="268" t="str">
        <f t="shared" si="11"/>
        <v/>
      </c>
      <c r="AO53" s="268" t="str">
        <f t="shared" si="11"/>
        <v/>
      </c>
      <c r="AP53" s="268" t="str">
        <f t="shared" si="11"/>
        <v/>
      </c>
      <c r="AQ53" s="268" t="str">
        <f t="shared" si="11"/>
        <v/>
      </c>
      <c r="AR53" s="269" t="str">
        <f t="shared" si="11"/>
        <v/>
      </c>
      <c r="AS53" s="261" t="str">
        <f t="shared" si="10"/>
        <v/>
      </c>
      <c r="AT53" s="7"/>
      <c r="AU53" s="154">
        <f t="shared" si="6"/>
        <v>0</v>
      </c>
      <c r="AV53" s="154" t="str">
        <f t="shared" si="7"/>
        <v/>
      </c>
      <c r="AW53" s="154">
        <f t="shared" si="8"/>
        <v>0</v>
      </c>
      <c r="AX53" s="154" t="str">
        <f t="shared" si="9"/>
        <v/>
      </c>
    </row>
    <row r="54" spans="1:50" ht="16.5" x14ac:dyDescent="0.3">
      <c r="A54" s="6"/>
      <c r="B54" s="7"/>
      <c r="C54" s="50">
        <v>47</v>
      </c>
      <c r="D54" s="48" t="str">
        <f>IF(SISWA!G54="","",SISWA!G54)</f>
        <v/>
      </c>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c r="AD54" s="162"/>
      <c r="AE54" s="162"/>
      <c r="AF54" s="162"/>
      <c r="AG54" s="162"/>
      <c r="AH54" s="162"/>
      <c r="AI54" s="267" t="str">
        <f t="shared" si="11"/>
        <v/>
      </c>
      <c r="AJ54" s="268" t="str">
        <f t="shared" si="11"/>
        <v/>
      </c>
      <c r="AK54" s="268" t="str">
        <f t="shared" si="11"/>
        <v/>
      </c>
      <c r="AL54" s="268" t="str">
        <f t="shared" si="11"/>
        <v/>
      </c>
      <c r="AM54" s="268" t="str">
        <f t="shared" si="11"/>
        <v/>
      </c>
      <c r="AN54" s="268" t="str">
        <f t="shared" si="11"/>
        <v/>
      </c>
      <c r="AO54" s="268" t="str">
        <f t="shared" si="11"/>
        <v/>
      </c>
      <c r="AP54" s="268" t="str">
        <f t="shared" si="11"/>
        <v/>
      </c>
      <c r="AQ54" s="268" t="str">
        <f t="shared" si="11"/>
        <v/>
      </c>
      <c r="AR54" s="269" t="str">
        <f t="shared" si="11"/>
        <v/>
      </c>
      <c r="AS54" s="261" t="str">
        <f t="shared" si="10"/>
        <v/>
      </c>
      <c r="AT54" s="7"/>
      <c r="AU54" s="154">
        <f t="shared" si="6"/>
        <v>0</v>
      </c>
      <c r="AV54" s="154" t="str">
        <f t="shared" si="7"/>
        <v/>
      </c>
      <c r="AW54" s="154">
        <f t="shared" si="8"/>
        <v>0</v>
      </c>
      <c r="AX54" s="154" t="str">
        <f t="shared" si="9"/>
        <v/>
      </c>
    </row>
    <row r="55" spans="1:50" ht="16.5" x14ac:dyDescent="0.3">
      <c r="A55" s="6"/>
      <c r="B55" s="7"/>
      <c r="C55" s="50">
        <v>48</v>
      </c>
      <c r="D55" s="48" t="str">
        <f>IF(SISWA!G55="","",SISWA!G55)</f>
        <v/>
      </c>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267" t="str">
        <f t="shared" si="11"/>
        <v/>
      </c>
      <c r="AJ55" s="268" t="str">
        <f t="shared" si="11"/>
        <v/>
      </c>
      <c r="AK55" s="268" t="str">
        <f t="shared" si="11"/>
        <v/>
      </c>
      <c r="AL55" s="268" t="str">
        <f t="shared" si="11"/>
        <v/>
      </c>
      <c r="AM55" s="268" t="str">
        <f t="shared" si="11"/>
        <v/>
      </c>
      <c r="AN55" s="268" t="str">
        <f t="shared" si="11"/>
        <v/>
      </c>
      <c r="AO55" s="268" t="str">
        <f t="shared" si="11"/>
        <v/>
      </c>
      <c r="AP55" s="268" t="str">
        <f t="shared" si="11"/>
        <v/>
      </c>
      <c r="AQ55" s="268" t="str">
        <f t="shared" si="11"/>
        <v/>
      </c>
      <c r="AR55" s="269" t="str">
        <f t="shared" si="11"/>
        <v/>
      </c>
      <c r="AS55" s="261" t="str">
        <f t="shared" si="10"/>
        <v/>
      </c>
      <c r="AT55" s="7"/>
      <c r="AU55" s="154">
        <f t="shared" si="6"/>
        <v>0</v>
      </c>
      <c r="AV55" s="154" t="str">
        <f t="shared" si="7"/>
        <v/>
      </c>
      <c r="AW55" s="154">
        <f t="shared" si="8"/>
        <v>0</v>
      </c>
      <c r="AX55" s="154" t="str">
        <f t="shared" si="9"/>
        <v/>
      </c>
    </row>
    <row r="56" spans="1:50" ht="16.5" x14ac:dyDescent="0.3">
      <c r="A56" s="6"/>
      <c r="B56" s="7"/>
      <c r="C56" s="50">
        <v>49</v>
      </c>
      <c r="D56" s="48" t="str">
        <f>IF(SISWA!G56="","",SISWA!G56)</f>
        <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267" t="str">
        <f t="shared" si="11"/>
        <v/>
      </c>
      <c r="AJ56" s="268" t="str">
        <f t="shared" si="11"/>
        <v/>
      </c>
      <c r="AK56" s="268" t="str">
        <f t="shared" si="11"/>
        <v/>
      </c>
      <c r="AL56" s="268" t="str">
        <f t="shared" si="11"/>
        <v/>
      </c>
      <c r="AM56" s="268" t="str">
        <f t="shared" si="11"/>
        <v/>
      </c>
      <c r="AN56" s="268" t="str">
        <f t="shared" si="11"/>
        <v/>
      </c>
      <c r="AO56" s="268" t="str">
        <f t="shared" si="11"/>
        <v/>
      </c>
      <c r="AP56" s="268" t="str">
        <f t="shared" si="11"/>
        <v/>
      </c>
      <c r="AQ56" s="268" t="str">
        <f t="shared" si="11"/>
        <v/>
      </c>
      <c r="AR56" s="269" t="str">
        <f t="shared" si="11"/>
        <v/>
      </c>
      <c r="AS56" s="261" t="str">
        <f t="shared" si="10"/>
        <v/>
      </c>
      <c r="AT56" s="7"/>
      <c r="AU56" s="154">
        <f t="shared" si="6"/>
        <v>0</v>
      </c>
      <c r="AV56" s="154" t="str">
        <f t="shared" si="7"/>
        <v/>
      </c>
      <c r="AW56" s="154">
        <f t="shared" si="8"/>
        <v>0</v>
      </c>
      <c r="AX56" s="154" t="str">
        <f t="shared" si="9"/>
        <v/>
      </c>
    </row>
    <row r="57" spans="1:50" ht="17.25" thickBot="1" x14ac:dyDescent="0.35">
      <c r="A57" s="6"/>
      <c r="B57" s="7"/>
      <c r="C57" s="51">
        <v>50</v>
      </c>
      <c r="D57" s="48" t="str">
        <f>IF(SISWA!G57="","",SISWA!G57)</f>
        <v/>
      </c>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270" t="str">
        <f t="shared" si="11"/>
        <v/>
      </c>
      <c r="AJ57" s="271" t="str">
        <f t="shared" si="11"/>
        <v/>
      </c>
      <c r="AK57" s="271" t="str">
        <f t="shared" si="11"/>
        <v/>
      </c>
      <c r="AL57" s="271" t="str">
        <f t="shared" si="11"/>
        <v/>
      </c>
      <c r="AM57" s="271" t="str">
        <f t="shared" si="11"/>
        <v/>
      </c>
      <c r="AN57" s="271" t="str">
        <f t="shared" si="11"/>
        <v/>
      </c>
      <c r="AO57" s="271" t="str">
        <f t="shared" si="11"/>
        <v/>
      </c>
      <c r="AP57" s="271" t="str">
        <f t="shared" si="11"/>
        <v/>
      </c>
      <c r="AQ57" s="271" t="str">
        <f t="shared" si="11"/>
        <v/>
      </c>
      <c r="AR57" s="272" t="str">
        <f t="shared" si="11"/>
        <v/>
      </c>
      <c r="AS57" s="261" t="str">
        <f t="shared" si="10"/>
        <v/>
      </c>
      <c r="AT57" s="7"/>
      <c r="AU57" s="154">
        <f t="shared" si="6"/>
        <v>0</v>
      </c>
      <c r="AV57" s="154" t="str">
        <f t="shared" si="7"/>
        <v/>
      </c>
      <c r="AW57" s="154">
        <f t="shared" si="8"/>
        <v>0</v>
      </c>
      <c r="AX57" s="154" t="str">
        <f t="shared" si="9"/>
        <v/>
      </c>
    </row>
    <row r="58" spans="1:50" ht="17.25" thickBot="1" x14ac:dyDescent="0.35">
      <c r="A58" s="6"/>
      <c r="B58" s="7"/>
      <c r="C58" s="508" t="s">
        <v>622</v>
      </c>
      <c r="D58" s="509"/>
      <c r="E58" s="52">
        <f>IFERROR(AVERAGE(E8:E57),0)</f>
        <v>0</v>
      </c>
      <c r="F58" s="52">
        <f>IFERROR(AVERAGE(F8:F57),0)</f>
        <v>0</v>
      </c>
      <c r="G58" s="52">
        <f>IFERROR(AVERAGE(G8:G57),0)</f>
        <v>0</v>
      </c>
      <c r="H58" s="52">
        <f t="shared" ref="H58:AS58" si="12">IFERROR(AVERAGE(H8:H57),0)</f>
        <v>0</v>
      </c>
      <c r="I58" s="52">
        <f t="shared" si="12"/>
        <v>0</v>
      </c>
      <c r="J58" s="52">
        <f t="shared" si="12"/>
        <v>0</v>
      </c>
      <c r="K58" s="52">
        <f t="shared" si="12"/>
        <v>0</v>
      </c>
      <c r="L58" s="52">
        <f t="shared" si="12"/>
        <v>0</v>
      </c>
      <c r="M58" s="52">
        <f t="shared" si="12"/>
        <v>0</v>
      </c>
      <c r="N58" s="54">
        <f t="shared" si="12"/>
        <v>0</v>
      </c>
      <c r="O58" s="56">
        <f t="shared" si="12"/>
        <v>0</v>
      </c>
      <c r="P58" s="52">
        <f t="shared" si="12"/>
        <v>0</v>
      </c>
      <c r="Q58" s="52">
        <f t="shared" si="12"/>
        <v>0</v>
      </c>
      <c r="R58" s="52">
        <f t="shared" si="12"/>
        <v>0</v>
      </c>
      <c r="S58" s="52">
        <f t="shared" si="12"/>
        <v>0</v>
      </c>
      <c r="T58" s="52">
        <f t="shared" si="12"/>
        <v>0</v>
      </c>
      <c r="U58" s="52">
        <f t="shared" si="12"/>
        <v>0</v>
      </c>
      <c r="V58" s="52">
        <f t="shared" si="12"/>
        <v>0</v>
      </c>
      <c r="W58" s="52">
        <f t="shared" si="12"/>
        <v>0</v>
      </c>
      <c r="X58" s="52">
        <f t="shared" si="12"/>
        <v>0</v>
      </c>
      <c r="Y58" s="55">
        <f t="shared" si="12"/>
        <v>0</v>
      </c>
      <c r="Z58" s="52">
        <f t="shared" si="12"/>
        <v>0</v>
      </c>
      <c r="AA58" s="52">
        <f t="shared" si="12"/>
        <v>0</v>
      </c>
      <c r="AB58" s="52">
        <f t="shared" si="12"/>
        <v>0</v>
      </c>
      <c r="AC58" s="52">
        <f t="shared" si="12"/>
        <v>0</v>
      </c>
      <c r="AD58" s="52">
        <f t="shared" si="12"/>
        <v>0</v>
      </c>
      <c r="AE58" s="52">
        <f t="shared" si="12"/>
        <v>0</v>
      </c>
      <c r="AF58" s="52">
        <f t="shared" si="12"/>
        <v>0</v>
      </c>
      <c r="AG58" s="52">
        <f t="shared" si="12"/>
        <v>0</v>
      </c>
      <c r="AH58" s="52">
        <f t="shared" si="12"/>
        <v>0</v>
      </c>
      <c r="AI58" s="157">
        <f t="shared" si="12"/>
        <v>0</v>
      </c>
      <c r="AJ58" s="157">
        <f t="shared" si="12"/>
        <v>0</v>
      </c>
      <c r="AK58" s="157">
        <f t="shared" si="12"/>
        <v>0</v>
      </c>
      <c r="AL58" s="157">
        <f t="shared" si="12"/>
        <v>0</v>
      </c>
      <c r="AM58" s="157">
        <f t="shared" si="12"/>
        <v>0</v>
      </c>
      <c r="AN58" s="157">
        <f t="shared" si="12"/>
        <v>0</v>
      </c>
      <c r="AO58" s="157">
        <f t="shared" si="12"/>
        <v>0</v>
      </c>
      <c r="AP58" s="157">
        <f t="shared" si="12"/>
        <v>0</v>
      </c>
      <c r="AQ58" s="157">
        <f t="shared" si="12"/>
        <v>0</v>
      </c>
      <c r="AR58" s="157">
        <f t="shared" si="12"/>
        <v>0</v>
      </c>
      <c r="AS58" s="157">
        <f t="shared" si="12"/>
        <v>0</v>
      </c>
      <c r="AT58" s="7"/>
    </row>
    <row r="59" spans="1:50"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row>
    <row r="60" spans="1:50" x14ac:dyDescent="0.25">
      <c r="A60" s="6"/>
      <c r="B60" s="7"/>
      <c r="C60" s="7"/>
      <c r="D60" s="53">
        <f>HOME!E20</f>
        <v>9</v>
      </c>
      <c r="E60" s="7">
        <f>E7</f>
        <v>0</v>
      </c>
      <c r="F60" s="7">
        <f t="shared" ref="F60:N60" si="13">F7</f>
        <v>0</v>
      </c>
      <c r="G60" s="7">
        <f t="shared" si="13"/>
        <v>0</v>
      </c>
      <c r="H60" s="7">
        <f t="shared" si="13"/>
        <v>0</v>
      </c>
      <c r="I60" s="7">
        <f t="shared" si="13"/>
        <v>0</v>
      </c>
      <c r="J60" s="7">
        <f t="shared" si="13"/>
        <v>0</v>
      </c>
      <c r="K60" s="7">
        <f t="shared" si="13"/>
        <v>0</v>
      </c>
      <c r="L60" s="7">
        <f t="shared" si="13"/>
        <v>0</v>
      </c>
      <c r="M60" s="7">
        <f t="shared" si="13"/>
        <v>0</v>
      </c>
      <c r="N60" s="7">
        <f t="shared" si="13"/>
        <v>0</v>
      </c>
      <c r="O60" s="7" t="str">
        <f>IF(O6=0,0,O6)</f>
        <v>TP 1</v>
      </c>
      <c r="P60" s="7" t="str">
        <f>IF(O6=0,0,O6)</f>
        <v>TP 1</v>
      </c>
      <c r="Q60" s="7" t="str">
        <f>IF(Q6=0,0,Q6)</f>
        <v>TP 3</v>
      </c>
      <c r="R60" s="7" t="str">
        <f>IF(Q6=0,0,Q6)</f>
        <v>TP 3</v>
      </c>
      <c r="S60" s="7" t="str">
        <f>IF(S6=0,0,S6)</f>
        <v>TP 5</v>
      </c>
      <c r="T60" s="7" t="str">
        <f>IF(S6=0,0,S6)</f>
        <v>TP 5</v>
      </c>
      <c r="U60" s="7" t="str">
        <f>IF(U6=0,0,U6)</f>
        <v>TP 7</v>
      </c>
      <c r="V60" s="7" t="str">
        <f>IF(U6=0,0,U6)</f>
        <v>TP 7</v>
      </c>
      <c r="W60" s="7" t="str">
        <f>IF(W6=0,0,W6)</f>
        <v>TP 9</v>
      </c>
      <c r="X60" s="7" t="str">
        <f>IF(W6=0,0,W6)</f>
        <v>TP 9</v>
      </c>
      <c r="Y60" s="7" t="str">
        <f>IF(Y6=0,0,Y6)</f>
        <v>TP 1</v>
      </c>
      <c r="Z60" s="7" t="str">
        <f>IF(Y6=0,0,Y6)</f>
        <v>TP 1</v>
      </c>
      <c r="AA60" s="7" t="str">
        <f>IF(AA6=0,0,AA6)</f>
        <v>TP 3</v>
      </c>
      <c r="AB60" s="7" t="str">
        <f>IF(AA6=0,0,AA6)</f>
        <v>TP 3</v>
      </c>
      <c r="AC60" s="7" t="str">
        <f>IF(AC6=0,0,AC6)</f>
        <v>TP 5</v>
      </c>
      <c r="AD60" s="7" t="str">
        <f>IF(AC6=0,0,AC6)</f>
        <v>TP 5</v>
      </c>
      <c r="AE60" s="7" t="str">
        <f>IF(AE6=0,0,AE6)</f>
        <v>TP 7</v>
      </c>
      <c r="AF60" s="7" t="str">
        <f>IF(AE6=0,0,AE6)</f>
        <v>TP 7</v>
      </c>
      <c r="AG60" s="7" t="str">
        <f>IF(AG6=0,0,AG6)</f>
        <v>TP 9</v>
      </c>
      <c r="AH60" s="7" t="str">
        <f>IF(AG6=0,0,AG6)</f>
        <v>TP 9</v>
      </c>
      <c r="AI60" s="7"/>
      <c r="AJ60" s="7"/>
      <c r="AK60" s="7"/>
      <c r="AL60" s="7"/>
      <c r="AM60" s="7"/>
      <c r="AN60" s="7"/>
      <c r="AO60" s="7"/>
      <c r="AP60" s="7"/>
      <c r="AQ60" s="7"/>
      <c r="AR60" s="7"/>
      <c r="AS60" s="7"/>
      <c r="AT60" s="7"/>
    </row>
    <row r="61" spans="1:50" x14ac:dyDescent="0.25">
      <c r="A61" s="6"/>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row>
    <row r="62" spans="1:50" ht="15" customHeight="1" x14ac:dyDescent="0.25">
      <c r="AI62" s="4">
        <v>33</v>
      </c>
      <c r="AJ62" s="4">
        <v>34</v>
      </c>
      <c r="AK62" s="4">
        <v>35</v>
      </c>
      <c r="AL62" s="4">
        <v>36</v>
      </c>
      <c r="AM62" s="4">
        <v>37</v>
      </c>
      <c r="AN62" s="4">
        <v>38</v>
      </c>
      <c r="AO62" s="4">
        <v>39</v>
      </c>
      <c r="AP62" s="4">
        <v>40</v>
      </c>
      <c r="AQ62" s="4">
        <v>41</v>
      </c>
      <c r="AR62" s="4">
        <v>42</v>
      </c>
    </row>
  </sheetData>
  <sheetProtection algorithmName="SHA-512" hashValue="km15alFA/e+oZwc4Gz32bsWDqf6dj5BlFLAMeMoVocYTFU0gtfPrrylA8txEBMOlZZCp2x5CfIUl0mzYy09mvw==" saltValue="VW7Y1W5oTHxNbQAqGOrl6g==" spinCount="100000" sheet="1" objects="1" scenarios="1"/>
  <mergeCells count="9">
    <mergeCell ref="C58:D58"/>
    <mergeCell ref="C4:C7"/>
    <mergeCell ref="D4:D7"/>
    <mergeCell ref="E4:AH4"/>
    <mergeCell ref="AS4:AS7"/>
    <mergeCell ref="E5:N5"/>
    <mergeCell ref="O5:X5"/>
    <mergeCell ref="Y5:AH5"/>
    <mergeCell ref="AI5:AR5"/>
  </mergeCells>
  <conditionalFormatting sqref="E8:AH57">
    <cfRule type="expression" dxfId="1" priority="1">
      <formula>E$7=0</formula>
    </cfRule>
  </conditionalFormatting>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69"/>
  <sheetViews>
    <sheetView showGridLines="0" showRowColHeaders="0" view="pageBreakPreview" zoomScale="85" zoomScaleNormal="85" zoomScaleSheetLayoutView="85" workbookViewId="0">
      <pane xSplit="3" ySplit="7" topLeftCell="D8" activePane="bottomRight" state="frozen"/>
      <selection pane="topRight" activeCell="D1" sqref="D1"/>
      <selection pane="bottomLeft" activeCell="A8" sqref="A8"/>
      <selection pane="bottomRight" activeCell="AA61" sqref="AA61"/>
    </sheetView>
  </sheetViews>
  <sheetFormatPr defaultColWidth="0" defaultRowHeight="0" customHeight="1" zeroHeight="1" x14ac:dyDescent="0.25"/>
  <cols>
    <col min="1" max="1" width="1.85546875" style="4" customWidth="1"/>
    <col min="2" max="2" width="7.28515625" style="4" customWidth="1"/>
    <col min="3" max="3" width="23.28515625" style="4" customWidth="1"/>
    <col min="4" max="4" width="7.5703125" style="4" customWidth="1"/>
    <col min="5" max="5" width="8" style="4" customWidth="1"/>
    <col min="6" max="6" width="7.42578125" style="4" customWidth="1"/>
    <col min="7" max="7" width="7.7109375" style="4" customWidth="1"/>
    <col min="8" max="8" width="7" style="4" customWidth="1"/>
    <col min="9" max="12" width="6.140625" style="4" customWidth="1"/>
    <col min="13" max="13" width="7.5703125" style="4" customWidth="1"/>
    <col min="14" max="14" width="6.140625" style="4" customWidth="1"/>
    <col min="15" max="15" width="6.5703125" style="4" customWidth="1"/>
    <col min="16" max="19" width="5.85546875" style="4" customWidth="1"/>
    <col min="20" max="24" width="7.85546875" style="4" customWidth="1"/>
    <col min="25" max="25" width="10" style="4" customWidth="1"/>
    <col min="26" max="26" width="7.28515625" style="4" customWidth="1"/>
    <col min="27" max="27" width="10.5703125" style="4" customWidth="1"/>
    <col min="28" max="16384" width="9.140625" style="4" hidden="1"/>
  </cols>
  <sheetData>
    <row r="1" spans="1:28" ht="30.75" customHeight="1" x14ac:dyDescent="0.25">
      <c r="A1" s="2"/>
      <c r="B1" s="2"/>
      <c r="C1" s="528" t="s">
        <v>788</v>
      </c>
      <c r="D1" s="528"/>
      <c r="E1" s="528"/>
      <c r="F1" s="528"/>
      <c r="G1" s="528"/>
      <c r="H1" s="528"/>
      <c r="I1" s="528"/>
      <c r="J1" s="528"/>
      <c r="K1" s="528"/>
      <c r="L1" s="2"/>
      <c r="M1" s="2"/>
      <c r="N1" s="2"/>
      <c r="O1" s="2"/>
      <c r="P1" s="2"/>
      <c r="Q1" s="2"/>
      <c r="R1" s="2"/>
      <c r="S1" s="2"/>
      <c r="T1" s="2"/>
      <c r="U1" s="2"/>
      <c r="V1" s="2"/>
      <c r="W1" s="2"/>
      <c r="X1" s="2"/>
      <c r="Y1" s="2"/>
      <c r="Z1" s="2"/>
      <c r="AA1" s="2"/>
      <c r="AB1" s="2"/>
    </row>
    <row r="2" spans="1:28" ht="16.5" customHeight="1" x14ac:dyDescent="0.25">
      <c r="A2" s="5"/>
      <c r="B2" s="5"/>
      <c r="C2" s="528"/>
      <c r="D2" s="528"/>
      <c r="E2" s="528"/>
      <c r="F2" s="528"/>
      <c r="G2" s="528"/>
      <c r="H2" s="528"/>
      <c r="I2" s="528"/>
      <c r="J2" s="528"/>
      <c r="K2" s="528"/>
      <c r="L2" s="5"/>
      <c r="M2" s="5"/>
      <c r="N2" s="5"/>
      <c r="O2" s="5"/>
      <c r="P2" s="5"/>
      <c r="Q2" s="5"/>
      <c r="R2" s="5"/>
      <c r="S2" s="5"/>
      <c r="T2" s="5"/>
      <c r="U2" s="5"/>
      <c r="V2" s="5"/>
      <c r="W2" s="5"/>
      <c r="X2" s="5"/>
      <c r="Y2" s="5"/>
      <c r="Z2" s="5"/>
      <c r="AA2" s="5"/>
      <c r="AB2" s="5"/>
    </row>
    <row r="3" spans="1:28" ht="22.5" customHeight="1" x14ac:dyDescent="0.25">
      <c r="C3" s="436" t="str">
        <f>"REKAP NILAI RAPORT "&amp;HOME!E4&amp;" KELAS "&amp;HOME!E8&amp;" TAHUN AJARAN "&amp;HOME!E15</f>
        <v>REKAP NILAI RAPORT SD Negeri 2 Tulusbesar KELAS I TAHUN AJARAN 2024/2025</v>
      </c>
      <c r="AB3" s="7"/>
    </row>
    <row r="4" spans="1:28" ht="17.25" customHeight="1" x14ac:dyDescent="0.3">
      <c r="B4" s="537" t="s">
        <v>580</v>
      </c>
      <c r="C4" s="537" t="s">
        <v>608</v>
      </c>
      <c r="D4" s="538" t="str">
        <f>C1</f>
        <v>REKAP NILAI RAPORT</v>
      </c>
      <c r="E4" s="538"/>
      <c r="F4" s="538"/>
      <c r="G4" s="538"/>
      <c r="H4" s="538"/>
      <c r="I4" s="538"/>
      <c r="J4" s="538"/>
      <c r="K4" s="538"/>
      <c r="L4" s="538"/>
      <c r="M4" s="538"/>
      <c r="N4" s="538"/>
      <c r="O4" s="538"/>
      <c r="P4" s="538"/>
      <c r="Q4" s="538"/>
      <c r="R4" s="538"/>
      <c r="S4" s="538"/>
      <c r="T4" s="538"/>
      <c r="U4" s="538"/>
      <c r="V4" s="538"/>
      <c r="W4" s="538"/>
      <c r="X4" s="538"/>
      <c r="Y4" s="538"/>
      <c r="Z4" s="538"/>
      <c r="AA4" s="529" t="s">
        <v>959</v>
      </c>
      <c r="AB4" s="77">
        <f>3+HOME!E20</f>
        <v>12</v>
      </c>
    </row>
    <row r="5" spans="1:28" ht="17.25" customHeight="1" x14ac:dyDescent="0.25">
      <c r="B5" s="537"/>
      <c r="C5" s="537"/>
      <c r="D5" s="531" t="s">
        <v>794</v>
      </c>
      <c r="E5" s="532"/>
      <c r="F5" s="532"/>
      <c r="G5" s="532"/>
      <c r="H5" s="532"/>
      <c r="I5" s="532"/>
      <c r="J5" s="532"/>
      <c r="K5" s="532"/>
      <c r="L5" s="532"/>
      <c r="M5" s="532"/>
      <c r="N5" s="533"/>
      <c r="O5" s="531" t="s">
        <v>792</v>
      </c>
      <c r="P5" s="532"/>
      <c r="Q5" s="532"/>
      <c r="R5" s="532"/>
      <c r="S5" s="533"/>
      <c r="T5" s="530" t="s">
        <v>793</v>
      </c>
      <c r="U5" s="530"/>
      <c r="V5" s="530"/>
      <c r="W5" s="424"/>
      <c r="X5" s="424"/>
      <c r="Y5" s="535" t="s">
        <v>789</v>
      </c>
      <c r="Z5" s="536" t="s">
        <v>790</v>
      </c>
      <c r="AA5" s="529"/>
      <c r="AB5" s="7"/>
    </row>
    <row r="6" spans="1:28" ht="54.75" customHeight="1" x14ac:dyDescent="0.25">
      <c r="B6" s="537"/>
      <c r="C6" s="537"/>
      <c r="D6" s="425" t="str">
        <f>MAPEL!D5</f>
        <v>Pendidikan Agama</v>
      </c>
      <c r="E6" s="425" t="str">
        <f>MAPEL!D6</f>
        <v>Pendidikan Pancasila</v>
      </c>
      <c r="F6" s="425" t="str">
        <f>MAPEL!D7</f>
        <v>Bahasa Indonesia</v>
      </c>
      <c r="G6" s="425" t="str">
        <f>MAPEL!D8</f>
        <v>Matematika</v>
      </c>
      <c r="H6" s="425" t="str">
        <f>MAPEL!D9</f>
        <v>Ilmu Pengetahuan Alam dan Sosial</v>
      </c>
      <c r="I6" s="425" t="str">
        <f>MAPEL!D11</f>
        <v>Seni Musik</v>
      </c>
      <c r="J6" s="425" t="str">
        <f>MAPEL!D12</f>
        <v>Seni Tari</v>
      </c>
      <c r="K6" s="425" t="str">
        <f>MAPEL!D13</f>
        <v>Seni Rupa</v>
      </c>
      <c r="L6" s="425" t="str">
        <f>MAPEL!D14</f>
        <v>Seni Teater</v>
      </c>
      <c r="M6" s="425" t="str">
        <f>MAPEL!D15</f>
        <v>Pendidikan Jasmani dan Olahraga</v>
      </c>
      <c r="N6" s="425" t="str">
        <f>MAPEL!D16</f>
        <v>Bahasa Inggris *</v>
      </c>
      <c r="O6" s="425" t="str">
        <f>MAPEL!D19</f>
        <v>Bahasa Jawa</v>
      </c>
      <c r="P6" s="425" t="str">
        <f>MAPEL!D20</f>
        <v>Mulok 2</v>
      </c>
      <c r="Q6" s="425" t="str">
        <f>MAPEL!D21</f>
        <v>Mulok 3</v>
      </c>
      <c r="R6" s="425" t="str">
        <f>MAPEL!D22</f>
        <v>Mulok 4</v>
      </c>
      <c r="S6" s="425" t="str">
        <f>MAPEL!D23</f>
        <v>Mulok 5</v>
      </c>
      <c r="T6" s="425" t="str">
        <f>MAPEL!D26</f>
        <v>Pramuka</v>
      </c>
      <c r="U6" s="426" t="s">
        <v>971</v>
      </c>
      <c r="V6" s="426" t="s">
        <v>972</v>
      </c>
      <c r="W6" s="426" t="s">
        <v>973</v>
      </c>
      <c r="X6" s="426" t="s">
        <v>974</v>
      </c>
      <c r="Y6" s="535"/>
      <c r="Z6" s="536"/>
      <c r="AA6" s="529"/>
      <c r="AB6" s="7"/>
    </row>
    <row r="7" spans="1:28" ht="12" customHeight="1" x14ac:dyDescent="0.25">
      <c r="B7" s="427">
        <v>1</v>
      </c>
      <c r="C7" s="427">
        <v>2</v>
      </c>
      <c r="D7" s="425">
        <v>3</v>
      </c>
      <c r="E7" s="425">
        <v>4</v>
      </c>
      <c r="F7" s="425">
        <v>5</v>
      </c>
      <c r="G7" s="425">
        <v>6</v>
      </c>
      <c r="H7" s="425">
        <v>7</v>
      </c>
      <c r="I7" s="425">
        <v>8</v>
      </c>
      <c r="J7" s="425">
        <v>9</v>
      </c>
      <c r="K7" s="425">
        <v>10</v>
      </c>
      <c r="L7" s="425">
        <v>11</v>
      </c>
      <c r="M7" s="425">
        <v>12</v>
      </c>
      <c r="N7" s="425">
        <v>13</v>
      </c>
      <c r="O7" s="425">
        <v>14</v>
      </c>
      <c r="P7" s="425">
        <v>15</v>
      </c>
      <c r="Q7" s="425">
        <v>16</v>
      </c>
      <c r="R7" s="425">
        <v>17</v>
      </c>
      <c r="S7" s="425">
        <v>18</v>
      </c>
      <c r="T7" s="425">
        <v>19</v>
      </c>
      <c r="U7" s="425">
        <v>20</v>
      </c>
      <c r="V7" s="425">
        <v>21</v>
      </c>
      <c r="W7" s="425">
        <v>22</v>
      </c>
      <c r="X7" s="425">
        <v>23</v>
      </c>
      <c r="Y7" s="428">
        <v>24</v>
      </c>
      <c r="Z7" s="428">
        <v>25</v>
      </c>
      <c r="AA7" s="428">
        <v>26</v>
      </c>
      <c r="AB7" s="7"/>
    </row>
    <row r="8" spans="1:28" ht="16.5" customHeight="1" x14ac:dyDescent="0.25">
      <c r="B8" s="429">
        <v>1</v>
      </c>
      <c r="C8" s="430" t="str">
        <f>IF(SISWA!G8="","",SISWA!G8)</f>
        <v>ASKA</v>
      </c>
      <c r="D8" s="431">
        <f>IF(C8="","",AGM!AS8)</f>
        <v>88.666666666666671</v>
      </c>
      <c r="E8" s="431">
        <f>IF(C8="","",PKN!AS8)</f>
        <v>88.75</v>
      </c>
      <c r="F8" s="431">
        <f>IF(C8="","",BIND!AS8)</f>
        <v>94.2</v>
      </c>
      <c r="G8" s="431">
        <f>IF(C8="","",MTK!AS8)</f>
        <v>95.2</v>
      </c>
      <c r="H8" s="431" t="str">
        <f>IF(C8="","",IPAS!AS8)</f>
        <v/>
      </c>
      <c r="I8" s="431" t="str">
        <f>IF(C8="","",MUSIK!AS8)</f>
        <v/>
      </c>
      <c r="J8" s="431" t="str">
        <f>IF(C8="","",TARI!AS8)</f>
        <v/>
      </c>
      <c r="K8" s="431">
        <f>IF(C8="","",RUPA!AS8)</f>
        <v>79.714285714285708</v>
      </c>
      <c r="L8" s="431" t="str">
        <f>IF(C8="","",TEATER!AS8)</f>
        <v/>
      </c>
      <c r="M8" s="431">
        <f>IF(C8="","",PJOK!AS8)</f>
        <v>76.833333333333329</v>
      </c>
      <c r="N8" s="431">
        <f>IF(C8="","",BING!AS8)</f>
        <v>88</v>
      </c>
      <c r="O8" s="431">
        <f>IF(C8="","",'MLK1'!AS8)</f>
        <v>87.8</v>
      </c>
      <c r="P8" s="431" t="str">
        <f>IF(C8="","",'MLK2'!AS8)</f>
        <v/>
      </c>
      <c r="Q8" s="431" t="str">
        <f>IF(C8="","",'MLK3'!AS8)</f>
        <v/>
      </c>
      <c r="R8" s="431" t="str">
        <f>IF(C8="","",'MLK4'!AS8)</f>
        <v/>
      </c>
      <c r="S8" s="431" t="str">
        <f>IF(C8="","",'MLK5'!AS8)</f>
        <v/>
      </c>
      <c r="T8" s="431" t="str">
        <f>IF(C8="","",EKSKUL!E8)</f>
        <v>B</v>
      </c>
      <c r="U8" s="431">
        <f>IF(C8="","",EKSKUL!G8)</f>
        <v>0</v>
      </c>
      <c r="V8" s="431">
        <f>IF(C8="","",EKSKUL!I8)</f>
        <v>0</v>
      </c>
      <c r="W8" s="431">
        <f>IF(D8="","",EKSKUL!K8)</f>
        <v>0</v>
      </c>
      <c r="X8" s="431">
        <f>IF(E8="","",EKSKUL!M8)</f>
        <v>0</v>
      </c>
      <c r="Y8" s="432">
        <f>IF(C8="","",SUM(D8:S8))</f>
        <v>699.16428571428571</v>
      </c>
      <c r="Z8" s="432">
        <f>IFERROR(RANK(Y8,$Y$8:$Y$57,0),"")</f>
        <v>2</v>
      </c>
      <c r="AA8" s="431"/>
      <c r="AB8" s="7"/>
    </row>
    <row r="9" spans="1:28" ht="16.5" x14ac:dyDescent="0.25">
      <c r="B9" s="429">
        <v>2</v>
      </c>
      <c r="C9" s="430" t="str">
        <f>IF(SISWA!G9="","",SISWA!G9)</f>
        <v>BIHAN</v>
      </c>
      <c r="D9" s="431">
        <f>IF(C9="","",AGM!AS9)</f>
        <v>76.666666666666671</v>
      </c>
      <c r="E9" s="431">
        <f>IF(C9="","",PKN!AS9)</f>
        <v>80.25</v>
      </c>
      <c r="F9" s="431">
        <f>IF(C9="","",BIND!AS9)</f>
        <v>85</v>
      </c>
      <c r="G9" s="431">
        <f>IF(C9="","",MTK!AS9)</f>
        <v>57</v>
      </c>
      <c r="H9" s="431" t="str">
        <f>IF(C9="","",IPAS!AS9)</f>
        <v/>
      </c>
      <c r="I9" s="431" t="str">
        <f>IF(C9="","",MUSIK!AS9)</f>
        <v/>
      </c>
      <c r="J9" s="431" t="str">
        <f>IF(C9="","",TARI!AS9)</f>
        <v/>
      </c>
      <c r="K9" s="431">
        <f>IF(C9="","",RUPA!AS9)</f>
        <v>69.857142857142861</v>
      </c>
      <c r="L9" s="431" t="str">
        <f>IF(C9="","",TEATER!AS9)</f>
        <v/>
      </c>
      <c r="M9" s="431">
        <f>IF(C9="","",PJOK!AS9)</f>
        <v>75.333333333333329</v>
      </c>
      <c r="N9" s="431">
        <f>IF(C9="","",BING!AS9)</f>
        <v>68.2</v>
      </c>
      <c r="O9" s="431">
        <f>IF(C9="","",'MLK1'!AS9)</f>
        <v>68.599999999999994</v>
      </c>
      <c r="P9" s="431" t="str">
        <f>IF(C9="","",'MLK2'!AS9)</f>
        <v/>
      </c>
      <c r="Q9" s="431" t="str">
        <f>IF(C9="","",'MLK3'!AS9)</f>
        <v/>
      </c>
      <c r="R9" s="431" t="str">
        <f>IF(C9="","",'MLK4'!AS9)</f>
        <v/>
      </c>
      <c r="S9" s="431" t="str">
        <f>IF(C9="","",'MLK5'!AS9)</f>
        <v/>
      </c>
      <c r="T9" s="431" t="str">
        <f>IF(C9="","",EKSKUL!E9)</f>
        <v>B</v>
      </c>
      <c r="U9" s="431">
        <f>IF(C9="","",EKSKUL!G9)</f>
        <v>0</v>
      </c>
      <c r="V9" s="431">
        <f>IF(C9="","",EKSKUL!I9)</f>
        <v>0</v>
      </c>
      <c r="W9" s="431">
        <f>IF(D9="","",EKSKUL!K9)</f>
        <v>0</v>
      </c>
      <c r="X9" s="431">
        <f>IF(E9="","",EKSKUL!M9)</f>
        <v>0</v>
      </c>
      <c r="Y9" s="432">
        <f t="shared" ref="Y9:Y57" si="0">IF(C9="","",SUM(D9:S9))</f>
        <v>580.90714285714284</v>
      </c>
      <c r="Z9" s="432">
        <f t="shared" ref="Z9:Z57" si="1">IFERROR(RANK(Y9,$Y$8:$Y$57,0),"")</f>
        <v>9</v>
      </c>
      <c r="AA9" s="433"/>
      <c r="AB9" s="7"/>
    </row>
    <row r="10" spans="1:28" ht="16.5" x14ac:dyDescent="0.25">
      <c r="B10" s="429">
        <v>3</v>
      </c>
      <c r="C10" s="430" t="str">
        <f>IF(SISWA!G10="","",SISWA!G10)</f>
        <v>DARMA</v>
      </c>
      <c r="D10" s="431">
        <f>IF(C10="","",AGM!AS10)</f>
        <v>79.666666666666671</v>
      </c>
      <c r="E10" s="431">
        <f>IF(C10="","",PKN!AS10)</f>
        <v>75.25</v>
      </c>
      <c r="F10" s="431">
        <f>IF(C10="","",BIND!AS10)</f>
        <v>85.4</v>
      </c>
      <c r="G10" s="431">
        <f>IF(C10="","",MTK!AS10)</f>
        <v>73.400000000000006</v>
      </c>
      <c r="H10" s="431" t="str">
        <f>IF(C10="","",IPAS!AS10)</f>
        <v/>
      </c>
      <c r="I10" s="431" t="str">
        <f>IF(C10="","",MUSIK!AS10)</f>
        <v/>
      </c>
      <c r="J10" s="431" t="str">
        <f>IF(C10="","",TARI!AS10)</f>
        <v/>
      </c>
      <c r="K10" s="431">
        <f>IF(C10="","",RUPA!AS10)</f>
        <v>67.428571428571431</v>
      </c>
      <c r="L10" s="431" t="str">
        <f>IF(C10="","",TEATER!AS10)</f>
        <v/>
      </c>
      <c r="M10" s="431">
        <f>IF(C10="","",PJOK!AS10)</f>
        <v>74.333333333333329</v>
      </c>
      <c r="N10" s="431">
        <f>IF(C10="","",BING!AS10)</f>
        <v>74</v>
      </c>
      <c r="O10" s="431">
        <f>IF(C10="","",'MLK1'!AS10)</f>
        <v>62.8</v>
      </c>
      <c r="P10" s="431" t="str">
        <f>IF(C10="","",'MLK2'!AS10)</f>
        <v/>
      </c>
      <c r="Q10" s="431" t="str">
        <f>IF(C10="","",'MLK3'!AS10)</f>
        <v/>
      </c>
      <c r="R10" s="431" t="str">
        <f>IF(C10="","",'MLK4'!AS10)</f>
        <v/>
      </c>
      <c r="S10" s="431" t="str">
        <f>IF(C10="","",'MLK5'!AS10)</f>
        <v/>
      </c>
      <c r="T10" s="431" t="str">
        <f>IF(C10="","",EKSKUL!E10)</f>
        <v>B</v>
      </c>
      <c r="U10" s="431">
        <f>IF(C10="","",EKSKUL!G10)</f>
        <v>0</v>
      </c>
      <c r="V10" s="431">
        <f>IF(C10="","",EKSKUL!I10)</f>
        <v>0</v>
      </c>
      <c r="W10" s="431">
        <f>IF(D10="","",EKSKUL!K10)</f>
        <v>0</v>
      </c>
      <c r="X10" s="431">
        <f>IF(E10="","",EKSKUL!M10)</f>
        <v>0</v>
      </c>
      <c r="Y10" s="432">
        <f t="shared" si="0"/>
        <v>592.27857142857147</v>
      </c>
      <c r="Z10" s="432">
        <f t="shared" si="1"/>
        <v>8</v>
      </c>
      <c r="AA10" s="433"/>
      <c r="AB10" s="7"/>
    </row>
    <row r="11" spans="1:28" ht="16.5" x14ac:dyDescent="0.25">
      <c r="B11" s="429">
        <v>4</v>
      </c>
      <c r="C11" s="430" t="str">
        <f>IF(SISWA!G11="","",SISWA!G11)</f>
        <v>AQILA</v>
      </c>
      <c r="D11" s="431">
        <f>IF(C11="","",AGM!AS11)</f>
        <v>82.333333333333329</v>
      </c>
      <c r="E11" s="431">
        <f>IF(C11="","",PKN!AS11)</f>
        <v>73</v>
      </c>
      <c r="F11" s="431">
        <f>IF(C11="","",BIND!AS11)</f>
        <v>80.400000000000006</v>
      </c>
      <c r="G11" s="431">
        <f>IF(C11="","",MTK!AS11)</f>
        <v>72.599999999999994</v>
      </c>
      <c r="H11" s="431" t="str">
        <f>IF(C11="","",IPAS!AS11)</f>
        <v/>
      </c>
      <c r="I11" s="431" t="str">
        <f>IF(C11="","",MUSIK!AS11)</f>
        <v/>
      </c>
      <c r="J11" s="431" t="str">
        <f>IF(C11="","",TARI!AS11)</f>
        <v/>
      </c>
      <c r="K11" s="431">
        <f>IF(C11="","",RUPA!AS11)</f>
        <v>68.857142857142861</v>
      </c>
      <c r="L11" s="431" t="str">
        <f>IF(C11="","",TEATER!AS11)</f>
        <v/>
      </c>
      <c r="M11" s="431">
        <f>IF(C11="","",PJOK!AS11)</f>
        <v>71.875</v>
      </c>
      <c r="N11" s="431">
        <f>IF(C11="","",BING!AS11)</f>
        <v>85.4</v>
      </c>
      <c r="O11" s="431">
        <f>IF(C11="","",'MLK1'!AS11)</f>
        <v>67</v>
      </c>
      <c r="P11" s="431" t="str">
        <f>IF(C11="","",'MLK2'!AS11)</f>
        <v/>
      </c>
      <c r="Q11" s="431" t="str">
        <f>IF(C11="","",'MLK3'!AS11)</f>
        <v/>
      </c>
      <c r="R11" s="431" t="str">
        <f>IF(C11="","",'MLK4'!AS11)</f>
        <v/>
      </c>
      <c r="S11" s="431" t="str">
        <f>IF(C11="","",'MLK5'!AS11)</f>
        <v/>
      </c>
      <c r="T11" s="431" t="str">
        <f>IF(C11="","",EKSKUL!E11)</f>
        <v>B</v>
      </c>
      <c r="U11" s="431" t="str">
        <f>IF(C11="","",EKSKUL!G11)</f>
        <v>B</v>
      </c>
      <c r="V11" s="431">
        <f>IF(C11="","",EKSKUL!I11)</f>
        <v>0</v>
      </c>
      <c r="W11" s="431">
        <f>IF(D11="","",EKSKUL!K11)</f>
        <v>0</v>
      </c>
      <c r="X11" s="431">
        <f>IF(E11="","",EKSKUL!M11)</f>
        <v>0</v>
      </c>
      <c r="Y11" s="432">
        <f t="shared" si="0"/>
        <v>601.46547619047612</v>
      </c>
      <c r="Z11" s="432">
        <f t="shared" si="1"/>
        <v>7</v>
      </c>
      <c r="AA11" s="433"/>
      <c r="AB11" s="7"/>
    </row>
    <row r="12" spans="1:28" ht="16.5" x14ac:dyDescent="0.25">
      <c r="B12" s="429">
        <v>5</v>
      </c>
      <c r="C12" s="430" t="str">
        <f>IF(SISWA!G12="","",SISWA!G12)</f>
        <v>YUSUF</v>
      </c>
      <c r="D12" s="431">
        <f>IF(C12="","",AGM!AS12)</f>
        <v>73</v>
      </c>
      <c r="E12" s="431">
        <f>IF(C12="","",PKN!AS12)</f>
        <v>49.5</v>
      </c>
      <c r="F12" s="431">
        <f>IF(C12="","",BIND!AS12)</f>
        <v>74.400000000000006</v>
      </c>
      <c r="G12" s="431">
        <f>IF(C12="","",MTK!AS12)</f>
        <v>58.4</v>
      </c>
      <c r="H12" s="431" t="str">
        <f>IF(C12="","",IPAS!AS12)</f>
        <v/>
      </c>
      <c r="I12" s="431" t="str">
        <f>IF(C12="","",MUSIK!AS12)</f>
        <v/>
      </c>
      <c r="J12" s="431" t="str">
        <f>IF(C12="","",TARI!AS12)</f>
        <v/>
      </c>
      <c r="K12" s="431">
        <f>IF(C12="","",RUPA!AS12)</f>
        <v>59.714285714285715</v>
      </c>
      <c r="L12" s="431" t="str">
        <f>IF(C12="","",TEATER!AS12)</f>
        <v/>
      </c>
      <c r="M12" s="431">
        <f>IF(C12="","",PJOK!AS12)</f>
        <v>61.5</v>
      </c>
      <c r="N12" s="431">
        <f>IF(C12="","",BING!AS12)</f>
        <v>56</v>
      </c>
      <c r="O12" s="431">
        <f>IF(C12="","",'MLK1'!AS12)</f>
        <v>54.2</v>
      </c>
      <c r="P12" s="431" t="str">
        <f>IF(C12="","",'MLK2'!AS12)</f>
        <v/>
      </c>
      <c r="Q12" s="431" t="str">
        <f>IF(C12="","",'MLK3'!AS12)</f>
        <v/>
      </c>
      <c r="R12" s="431" t="str">
        <f>IF(C12="","",'MLK4'!AS12)</f>
        <v/>
      </c>
      <c r="S12" s="431" t="str">
        <f>IF(C12="","",'MLK5'!AS12)</f>
        <v/>
      </c>
      <c r="T12" s="431" t="str">
        <f>IF(C12="","",EKSKUL!E12)</f>
        <v>B</v>
      </c>
      <c r="U12" s="431">
        <f>IF(C12="","",EKSKUL!G12)</f>
        <v>0</v>
      </c>
      <c r="V12" s="431">
        <f>IF(C12="","",EKSKUL!I12)</f>
        <v>0</v>
      </c>
      <c r="W12" s="431">
        <f>IF(D12="","",EKSKUL!K12)</f>
        <v>0</v>
      </c>
      <c r="X12" s="431">
        <f>IF(E12="","",EKSKUL!M12)</f>
        <v>0</v>
      </c>
      <c r="Y12" s="432">
        <f t="shared" si="0"/>
        <v>486.71428571428572</v>
      </c>
      <c r="Z12" s="432">
        <f t="shared" si="1"/>
        <v>11</v>
      </c>
      <c r="AA12" s="433"/>
      <c r="AB12" s="7"/>
    </row>
    <row r="13" spans="1:28" ht="16.5" x14ac:dyDescent="0.25">
      <c r="B13" s="429">
        <v>6</v>
      </c>
      <c r="C13" s="430" t="str">
        <f>IF(SISWA!G13="","",SISWA!G13)</f>
        <v>FADHIL</v>
      </c>
      <c r="D13" s="431">
        <f>IF(C13="","",AGM!AS13)</f>
        <v>90.5</v>
      </c>
      <c r="E13" s="431">
        <f>IF(C13="","",PKN!AS13)</f>
        <v>90</v>
      </c>
      <c r="F13" s="431">
        <f>IF(C13="","",BIND!AS13)</f>
        <v>98</v>
      </c>
      <c r="G13" s="431">
        <f>IF(C13="","",MTK!AS13)</f>
        <v>97.4</v>
      </c>
      <c r="H13" s="431" t="str">
        <f>IF(C13="","",IPAS!AS13)</f>
        <v/>
      </c>
      <c r="I13" s="431" t="str">
        <f>IF(C13="","",MUSIK!AS13)</f>
        <v/>
      </c>
      <c r="J13" s="431" t="str">
        <f>IF(C13="","",TARI!AS13)</f>
        <v/>
      </c>
      <c r="K13" s="431">
        <f>IF(C13="","",RUPA!AS13)</f>
        <v>89.857142857142861</v>
      </c>
      <c r="L13" s="431" t="str">
        <f>IF(C13="","",TEATER!AS13)</f>
        <v/>
      </c>
      <c r="M13" s="431">
        <f>IF(C13="","",PJOK!AS13)</f>
        <v>87.833333333333329</v>
      </c>
      <c r="N13" s="431">
        <f>IF(C13="","",BING!AS13)</f>
        <v>98</v>
      </c>
      <c r="O13" s="431">
        <f>IF(C13="","",'MLK1'!AS13)</f>
        <v>86.6</v>
      </c>
      <c r="P13" s="431" t="str">
        <f>IF(C13="","",'MLK2'!AS13)</f>
        <v/>
      </c>
      <c r="Q13" s="431" t="str">
        <f>IF(C13="","",'MLK3'!AS13)</f>
        <v/>
      </c>
      <c r="R13" s="431" t="str">
        <f>IF(C13="","",'MLK4'!AS13)</f>
        <v/>
      </c>
      <c r="S13" s="431" t="str">
        <f>IF(C13="","",'MLK5'!AS13)</f>
        <v/>
      </c>
      <c r="T13" s="431" t="str">
        <f>IF(C13="","",EKSKUL!E13)</f>
        <v>B</v>
      </c>
      <c r="U13" s="431">
        <f>IF(C13="","",EKSKUL!G13)</f>
        <v>0</v>
      </c>
      <c r="V13" s="431">
        <f>IF(C13="","",EKSKUL!I13)</f>
        <v>0</v>
      </c>
      <c r="W13" s="431">
        <f>IF(D13="","",EKSKUL!K13)</f>
        <v>0</v>
      </c>
      <c r="X13" s="431">
        <f>IF(E13="","",EKSKUL!M13)</f>
        <v>0</v>
      </c>
      <c r="Y13" s="432">
        <f t="shared" si="0"/>
        <v>738.19047619047626</v>
      </c>
      <c r="Z13" s="432">
        <f t="shared" si="1"/>
        <v>1</v>
      </c>
      <c r="AA13" s="433"/>
      <c r="AB13" s="7"/>
    </row>
    <row r="14" spans="1:28" ht="16.5" x14ac:dyDescent="0.25">
      <c r="B14" s="429">
        <v>7</v>
      </c>
      <c r="C14" s="430" t="str">
        <f>IF(SISWA!G14="","",SISWA!G14)</f>
        <v>SAFA</v>
      </c>
      <c r="D14" s="431">
        <f>IF(C14="","",AGM!AS14)</f>
        <v>86.333333333333329</v>
      </c>
      <c r="E14" s="431">
        <f>IF(C14="","",PKN!AS14)</f>
        <v>87.25</v>
      </c>
      <c r="F14" s="431">
        <f>IF(C14="","",BIND!AS14)</f>
        <v>93.6</v>
      </c>
      <c r="G14" s="431">
        <f>IF(C14="","",MTK!AS14)</f>
        <v>87</v>
      </c>
      <c r="H14" s="431" t="str">
        <f>IF(C14="","",IPAS!AS14)</f>
        <v/>
      </c>
      <c r="I14" s="431" t="str">
        <f>IF(C14="","",MUSIK!AS14)</f>
        <v/>
      </c>
      <c r="J14" s="431" t="str">
        <f>IF(C14="","",TARI!AS14)</f>
        <v/>
      </c>
      <c r="K14" s="431">
        <f>IF(C14="","",RUPA!AS14)</f>
        <v>80</v>
      </c>
      <c r="L14" s="431" t="str">
        <f>IF(C14="","",TEATER!AS14)</f>
        <v/>
      </c>
      <c r="M14" s="431">
        <f>IF(C14="","",PJOK!AS14)</f>
        <v>77.041666666666671</v>
      </c>
      <c r="N14" s="431">
        <f>IF(C14="","",BING!AS14)</f>
        <v>93</v>
      </c>
      <c r="O14" s="431">
        <f>IF(C14="","",'MLK1'!AS14)</f>
        <v>79</v>
      </c>
      <c r="P14" s="431" t="str">
        <f>IF(C14="","",'MLK2'!AS14)</f>
        <v/>
      </c>
      <c r="Q14" s="431" t="str">
        <f>IF(C14="","",'MLK3'!AS14)</f>
        <v/>
      </c>
      <c r="R14" s="431" t="str">
        <f>IF(C14="","",'MLK4'!AS14)</f>
        <v/>
      </c>
      <c r="S14" s="431" t="str">
        <f>IF(C14="","",'MLK5'!AS14)</f>
        <v/>
      </c>
      <c r="T14" s="431" t="str">
        <f>IF(C14="","",EKSKUL!E14)</f>
        <v>B</v>
      </c>
      <c r="U14" s="431" t="str">
        <f>IF(C14="","",EKSKUL!G14)</f>
        <v>B</v>
      </c>
      <c r="V14" s="431">
        <f>IF(C14="","",EKSKUL!I14)</f>
        <v>0</v>
      </c>
      <c r="W14" s="431">
        <f>IF(D14="","",EKSKUL!K14)</f>
        <v>0</v>
      </c>
      <c r="X14" s="431">
        <f>IF(E14="","",EKSKUL!M14)</f>
        <v>0</v>
      </c>
      <c r="Y14" s="432">
        <f t="shared" si="0"/>
        <v>683.22499999999991</v>
      </c>
      <c r="Z14" s="432">
        <f t="shared" si="1"/>
        <v>3</v>
      </c>
      <c r="AA14" s="433"/>
      <c r="AB14" s="7"/>
    </row>
    <row r="15" spans="1:28" ht="16.5" x14ac:dyDescent="0.25">
      <c r="B15" s="429">
        <v>8</v>
      </c>
      <c r="C15" s="430" t="str">
        <f>IF(SISWA!G15="","",SISWA!G15)</f>
        <v>SALMA</v>
      </c>
      <c r="D15" s="431">
        <f>IF(C15="","",AGM!AS15)</f>
        <v>87.666666666666671</v>
      </c>
      <c r="E15" s="431">
        <f>IF(C15="","",PKN!AS15)</f>
        <v>82</v>
      </c>
      <c r="F15" s="431">
        <f>IF(C15="","",BIND!AS15)</f>
        <v>91.4</v>
      </c>
      <c r="G15" s="431">
        <f>IF(C15="","",MTK!AS15)</f>
        <v>85</v>
      </c>
      <c r="H15" s="431" t="str">
        <f>IF(C15="","",IPAS!AS15)</f>
        <v/>
      </c>
      <c r="I15" s="431" t="str">
        <f>IF(C15="","",MUSIK!AS15)</f>
        <v/>
      </c>
      <c r="J15" s="431" t="str">
        <f>IF(C15="","",TARI!AS15)</f>
        <v/>
      </c>
      <c r="K15" s="431">
        <f>IF(C15="","",RUPA!AS15)</f>
        <v>80.857142857142861</v>
      </c>
      <c r="L15" s="431" t="str">
        <f>IF(C15="","",TEATER!AS15)</f>
        <v/>
      </c>
      <c r="M15" s="431">
        <f>IF(C15="","",PJOK!AS15)</f>
        <v>76.791666666666671</v>
      </c>
      <c r="N15" s="431">
        <f>IF(C15="","",BING!AS15)</f>
        <v>88.8</v>
      </c>
      <c r="O15" s="431">
        <f>IF(C15="","",'MLK1'!AS15)</f>
        <v>80.400000000000006</v>
      </c>
      <c r="P15" s="431" t="str">
        <f>IF(C15="","",'MLK2'!AS15)</f>
        <v/>
      </c>
      <c r="Q15" s="431" t="str">
        <f>IF(C15="","",'MLK3'!AS15)</f>
        <v/>
      </c>
      <c r="R15" s="431" t="str">
        <f>IF(C15="","",'MLK4'!AS15)</f>
        <v/>
      </c>
      <c r="S15" s="431" t="str">
        <f>IF(C15="","",'MLK5'!AS15)</f>
        <v/>
      </c>
      <c r="T15" s="431" t="str">
        <f>IF(C15="","",EKSKUL!E15)</f>
        <v>B</v>
      </c>
      <c r="U15" s="431" t="str">
        <f>IF(C15="","",EKSKUL!G15)</f>
        <v>B</v>
      </c>
      <c r="V15" s="431">
        <f>IF(C15="","",EKSKUL!I15)</f>
        <v>0</v>
      </c>
      <c r="W15" s="431">
        <f>IF(D15="","",EKSKUL!K15)</f>
        <v>0</v>
      </c>
      <c r="X15" s="431">
        <f>IF(E15="","",EKSKUL!M15)</f>
        <v>0</v>
      </c>
      <c r="Y15" s="432">
        <f t="shared" si="0"/>
        <v>672.91547619047628</v>
      </c>
      <c r="Z15" s="432">
        <f t="shared" si="1"/>
        <v>4</v>
      </c>
      <c r="AA15" s="433"/>
      <c r="AB15" s="7"/>
    </row>
    <row r="16" spans="1:28" ht="16.5" x14ac:dyDescent="0.25">
      <c r="B16" s="429">
        <v>9</v>
      </c>
      <c r="C16" s="430" t="str">
        <f>IF(SISWA!G16="","",SISWA!G16)</f>
        <v>SALSA</v>
      </c>
      <c r="D16" s="431">
        <f>IF(C16="","",AGM!AS16)</f>
        <v>87.5</v>
      </c>
      <c r="E16" s="431">
        <f>IF(C16="","",PKN!AS16)</f>
        <v>77</v>
      </c>
      <c r="F16" s="431">
        <f>IF(C16="","",BIND!AS16)</f>
        <v>89.8</v>
      </c>
      <c r="G16" s="431">
        <f>IF(C16="","",MTK!AS16)</f>
        <v>84.2</v>
      </c>
      <c r="H16" s="431" t="str">
        <f>IF(C16="","",IPAS!AS16)</f>
        <v/>
      </c>
      <c r="I16" s="431" t="str">
        <f>IF(C16="","",MUSIK!AS16)</f>
        <v/>
      </c>
      <c r="J16" s="431" t="str">
        <f>IF(C16="","",TARI!AS16)</f>
        <v/>
      </c>
      <c r="K16" s="431">
        <f>IF(C16="","",RUPA!AS16)</f>
        <v>71.285714285714292</v>
      </c>
      <c r="L16" s="431" t="str">
        <f>IF(C16="","",TEATER!AS16)</f>
        <v/>
      </c>
      <c r="M16" s="431">
        <f>IF(C16="","",PJOK!AS16)</f>
        <v>75.333333333333329</v>
      </c>
      <c r="N16" s="431">
        <f>IF(C16="","",BING!AS16)</f>
        <v>88.8</v>
      </c>
      <c r="O16" s="431">
        <f>IF(C16="","",'MLK1'!AS16)</f>
        <v>79.599999999999994</v>
      </c>
      <c r="P16" s="431" t="str">
        <f>IF(C16="","",'MLK2'!AS16)</f>
        <v/>
      </c>
      <c r="Q16" s="431" t="str">
        <f>IF(C16="","",'MLK3'!AS16)</f>
        <v/>
      </c>
      <c r="R16" s="431" t="str">
        <f>IF(C16="","",'MLK4'!AS16)</f>
        <v/>
      </c>
      <c r="S16" s="431" t="str">
        <f>IF(C16="","",'MLK5'!AS16)</f>
        <v/>
      </c>
      <c r="T16" s="431" t="str">
        <f>IF(C16="","",EKSKUL!E16)</f>
        <v>B</v>
      </c>
      <c r="U16" s="431" t="str">
        <f>IF(C16="","",EKSKUL!G16)</f>
        <v>B</v>
      </c>
      <c r="V16" s="431">
        <f>IF(C16="","",EKSKUL!I16)</f>
        <v>0</v>
      </c>
      <c r="W16" s="431">
        <f>IF(D16="","",EKSKUL!K16)</f>
        <v>0</v>
      </c>
      <c r="X16" s="431">
        <f>IF(E16="","",EKSKUL!M16)</f>
        <v>0</v>
      </c>
      <c r="Y16" s="432">
        <f t="shared" si="0"/>
        <v>653.51904761904757</v>
      </c>
      <c r="Z16" s="432">
        <f t="shared" si="1"/>
        <v>5</v>
      </c>
      <c r="AA16" s="433"/>
      <c r="AB16" s="7"/>
    </row>
    <row r="17" spans="2:28" ht="16.5" x14ac:dyDescent="0.25">
      <c r="B17" s="429">
        <v>10</v>
      </c>
      <c r="C17" s="430" t="str">
        <f>IF(SISWA!G17="","",SISWA!G17)</f>
        <v>SALWA</v>
      </c>
      <c r="D17" s="431">
        <f>IF(C17="","",AGM!AS17)</f>
        <v>82.666666666666671</v>
      </c>
      <c r="E17" s="431">
        <f>IF(C17="","",PKN!AS17)</f>
        <v>74.75</v>
      </c>
      <c r="F17" s="431">
        <f>IF(C17="","",BIND!AS17)</f>
        <v>80.400000000000006</v>
      </c>
      <c r="G17" s="431">
        <f>IF(C17="","",MTK!AS17)</f>
        <v>72</v>
      </c>
      <c r="H17" s="431" t="str">
        <f>IF(C17="","",IPAS!AS17)</f>
        <v/>
      </c>
      <c r="I17" s="431" t="str">
        <f>IF(C17="","",MUSIK!AS17)</f>
        <v/>
      </c>
      <c r="J17" s="431" t="str">
        <f>IF(C17="","",TARI!AS17)</f>
        <v/>
      </c>
      <c r="K17" s="431">
        <f>IF(C17="","",RUPA!AS17)</f>
        <v>69.714285714285708</v>
      </c>
      <c r="L17" s="431" t="str">
        <f>IF(C17="","",TEATER!AS17)</f>
        <v/>
      </c>
      <c r="M17" s="431">
        <f>IF(C17="","",PJOK!AS17)</f>
        <v>68.333333333333329</v>
      </c>
      <c r="N17" s="431">
        <f>IF(C17="","",BING!AS17)</f>
        <v>79.599999999999994</v>
      </c>
      <c r="O17" s="431">
        <f>IF(C17="","",'MLK1'!AS17)</f>
        <v>78.2</v>
      </c>
      <c r="P17" s="431" t="str">
        <f>IF(C17="","",'MLK2'!AS17)</f>
        <v/>
      </c>
      <c r="Q17" s="431" t="str">
        <f>IF(C17="","",'MLK3'!AS17)</f>
        <v/>
      </c>
      <c r="R17" s="431" t="str">
        <f>IF(C17="","",'MLK4'!AS17)</f>
        <v/>
      </c>
      <c r="S17" s="431" t="str">
        <f>IF(C17="","",'MLK5'!AS17)</f>
        <v/>
      </c>
      <c r="T17" s="431" t="str">
        <f>IF(C17="","",EKSKUL!E17)</f>
        <v>B</v>
      </c>
      <c r="U17" s="431" t="str">
        <f>IF(C17="","",EKSKUL!G17)</f>
        <v>B</v>
      </c>
      <c r="V17" s="431">
        <f>IF(C17="","",EKSKUL!I17)</f>
        <v>0</v>
      </c>
      <c r="W17" s="431">
        <f>IF(D17="","",EKSKUL!K17)</f>
        <v>0</v>
      </c>
      <c r="X17" s="431">
        <f>IF(E17="","",EKSKUL!M17)</f>
        <v>0</v>
      </c>
      <c r="Y17" s="432">
        <f t="shared" si="0"/>
        <v>605.66428571428582</v>
      </c>
      <c r="Z17" s="432">
        <f t="shared" si="1"/>
        <v>6</v>
      </c>
      <c r="AA17" s="433"/>
      <c r="AB17" s="7"/>
    </row>
    <row r="18" spans="2:28" ht="16.5" x14ac:dyDescent="0.25">
      <c r="B18" s="429">
        <v>11</v>
      </c>
      <c r="C18" s="430" t="str">
        <f>IF(SISWA!G18="","",SISWA!G18)</f>
        <v>WIJAYA</v>
      </c>
      <c r="D18" s="431">
        <f>IF(C18="","",AGM!AS18)</f>
        <v>77.166666666666671</v>
      </c>
      <c r="E18" s="431">
        <f>IF(C18="","",PKN!AS18)</f>
        <v>70.5</v>
      </c>
      <c r="F18" s="431">
        <f>IF(C18="","",BIND!AS18)</f>
        <v>70</v>
      </c>
      <c r="G18" s="431">
        <f>IF(C18="","",MTK!AS18)</f>
        <v>63.8</v>
      </c>
      <c r="H18" s="431" t="str">
        <f>IF(C18="","",IPAS!AS18)</f>
        <v/>
      </c>
      <c r="I18" s="431" t="str">
        <f>IF(C18="","",MUSIK!AS18)</f>
        <v/>
      </c>
      <c r="J18" s="431" t="str">
        <f>IF(C18="","",TARI!AS18)</f>
        <v/>
      </c>
      <c r="K18" s="431">
        <f>IF(C18="","",RUPA!AS18)</f>
        <v>56.285714285714285</v>
      </c>
      <c r="L18" s="431" t="str">
        <f>IF(C18="","",TEATER!AS18)</f>
        <v/>
      </c>
      <c r="M18" s="431">
        <f>IF(C18="","",PJOK!AS18)</f>
        <v>63.333333333333336</v>
      </c>
      <c r="N18" s="431">
        <f>IF(C18="","",BING!AS18)</f>
        <v>54.6</v>
      </c>
      <c r="O18" s="431">
        <f>IF(C18="","",'MLK1'!AS18)</f>
        <v>53.8</v>
      </c>
      <c r="P18" s="431" t="str">
        <f>IF(C18="","",'MLK2'!AS18)</f>
        <v/>
      </c>
      <c r="Q18" s="431" t="str">
        <f>IF(C18="","",'MLK3'!AS18)</f>
        <v/>
      </c>
      <c r="R18" s="431" t="str">
        <f>IF(C18="","",'MLK4'!AS18)</f>
        <v/>
      </c>
      <c r="S18" s="431" t="str">
        <f>IF(C18="","",'MLK5'!AS18)</f>
        <v/>
      </c>
      <c r="T18" s="431" t="str">
        <f>IF(C18="","",EKSKUL!E18)</f>
        <v>B</v>
      </c>
      <c r="U18" s="431">
        <f>IF(C18="","",EKSKUL!G18)</f>
        <v>0</v>
      </c>
      <c r="V18" s="431">
        <f>IF(C18="","",EKSKUL!I18)</f>
        <v>0</v>
      </c>
      <c r="W18" s="431">
        <f>IF(D18="","",EKSKUL!K18)</f>
        <v>0</v>
      </c>
      <c r="X18" s="431">
        <f>IF(E18="","",EKSKUL!M18)</f>
        <v>0</v>
      </c>
      <c r="Y18" s="432">
        <f t="shared" si="0"/>
        <v>509.48571428571432</v>
      </c>
      <c r="Z18" s="432">
        <f t="shared" si="1"/>
        <v>10</v>
      </c>
      <c r="AA18" s="433"/>
      <c r="AB18" s="7"/>
    </row>
    <row r="19" spans="2:28" ht="16.5" x14ac:dyDescent="0.25">
      <c r="B19" s="429">
        <v>12</v>
      </c>
      <c r="C19" s="430" t="str">
        <f>IF(SISWA!G19="","",SISWA!G19)</f>
        <v/>
      </c>
      <c r="D19" s="431" t="str">
        <f>IF(C19="","",AGM!AS19)</f>
        <v/>
      </c>
      <c r="E19" s="431" t="str">
        <f>IF(C19="","",PKN!AS19)</f>
        <v/>
      </c>
      <c r="F19" s="431" t="str">
        <f>IF(C19="","",BIND!AS19)</f>
        <v/>
      </c>
      <c r="G19" s="431" t="str">
        <f>IF(C19="","",MTK!AS19)</f>
        <v/>
      </c>
      <c r="H19" s="431" t="str">
        <f>IF(C19="","",IPAS!AS19)</f>
        <v/>
      </c>
      <c r="I19" s="431" t="str">
        <f>IF(C19="","",MUSIK!AS19)</f>
        <v/>
      </c>
      <c r="J19" s="431" t="str">
        <f>IF(C19="","",TARI!AS19)</f>
        <v/>
      </c>
      <c r="K19" s="431" t="str">
        <f>IF(C19="","",RUPA!AS19)</f>
        <v/>
      </c>
      <c r="L19" s="431" t="str">
        <f>IF(C19="","",TEATER!AS19)</f>
        <v/>
      </c>
      <c r="M19" s="431" t="str">
        <f>IF(C19="","",PJOK!AS19)</f>
        <v/>
      </c>
      <c r="N19" s="431" t="str">
        <f>IF(C19="","",BING!AS19)</f>
        <v/>
      </c>
      <c r="O19" s="431" t="str">
        <f>IF(C19="","",'MLK1'!AS19)</f>
        <v/>
      </c>
      <c r="P19" s="431" t="str">
        <f>IF(C19="","",'MLK2'!AS19)</f>
        <v/>
      </c>
      <c r="Q19" s="431" t="str">
        <f>IF(C19="","",'MLK3'!AS19)</f>
        <v/>
      </c>
      <c r="R19" s="431" t="str">
        <f>IF(C19="","",'MLK4'!AS19)</f>
        <v/>
      </c>
      <c r="S19" s="431" t="str">
        <f>IF(C19="","",'MLK5'!AS19)</f>
        <v/>
      </c>
      <c r="T19" s="431" t="str">
        <f>IF(C19="","",EKSKUL!E19)</f>
        <v/>
      </c>
      <c r="U19" s="431" t="str">
        <f>IF(C19="","",EKSKUL!G19)</f>
        <v/>
      </c>
      <c r="V19" s="431" t="str">
        <f>IF(C19="","",EKSKUL!I19)</f>
        <v/>
      </c>
      <c r="W19" s="431" t="str">
        <f>IF(D19="","",EKSKUL!K19)</f>
        <v/>
      </c>
      <c r="X19" s="431" t="str">
        <f>IF(E19="","",EKSKUL!M19)</f>
        <v/>
      </c>
      <c r="Y19" s="432" t="str">
        <f t="shared" si="0"/>
        <v/>
      </c>
      <c r="Z19" s="432" t="str">
        <f t="shared" si="1"/>
        <v/>
      </c>
      <c r="AA19" s="433"/>
      <c r="AB19" s="7"/>
    </row>
    <row r="20" spans="2:28" ht="16.5" x14ac:dyDescent="0.25">
      <c r="B20" s="429">
        <v>13</v>
      </c>
      <c r="C20" s="430" t="str">
        <f>IF(SISWA!G20="","",SISWA!G20)</f>
        <v/>
      </c>
      <c r="D20" s="431" t="str">
        <f>IF(C20="","",AGM!AS20)</f>
        <v/>
      </c>
      <c r="E20" s="431" t="str">
        <f>IF(C20="","",PKN!AS20)</f>
        <v/>
      </c>
      <c r="F20" s="431" t="str">
        <f>IF(C20="","",BIND!AS20)</f>
        <v/>
      </c>
      <c r="G20" s="431" t="str">
        <f>IF(C20="","",MTK!AS20)</f>
        <v/>
      </c>
      <c r="H20" s="431" t="str">
        <f>IF(C20="","",IPAS!AS20)</f>
        <v/>
      </c>
      <c r="I20" s="431" t="str">
        <f>IF(C20="","",MUSIK!AS20)</f>
        <v/>
      </c>
      <c r="J20" s="431" t="str">
        <f>IF(C20="","",TARI!AS20)</f>
        <v/>
      </c>
      <c r="K20" s="431" t="str">
        <f>IF(C20="","",RUPA!AS20)</f>
        <v/>
      </c>
      <c r="L20" s="431" t="str">
        <f>IF(C20="","",TEATER!AS20)</f>
        <v/>
      </c>
      <c r="M20" s="431" t="str">
        <f>IF(C20="","",PJOK!AS20)</f>
        <v/>
      </c>
      <c r="N20" s="431" t="str">
        <f>IF(C20="","",BING!AS20)</f>
        <v/>
      </c>
      <c r="O20" s="431" t="str">
        <f>IF(C20="","",'MLK1'!AS20)</f>
        <v/>
      </c>
      <c r="P20" s="431" t="str">
        <f>IF(C20="","",'MLK2'!AS20)</f>
        <v/>
      </c>
      <c r="Q20" s="431" t="str">
        <f>IF(C20="","",'MLK3'!AS20)</f>
        <v/>
      </c>
      <c r="R20" s="431" t="str">
        <f>IF(C20="","",'MLK4'!AS20)</f>
        <v/>
      </c>
      <c r="S20" s="431" t="str">
        <f>IF(C20="","",'MLK5'!AS20)</f>
        <v/>
      </c>
      <c r="T20" s="431" t="str">
        <f>IF(C20="","",EKSKUL!E20)</f>
        <v/>
      </c>
      <c r="U20" s="431" t="str">
        <f>IF(C20="","",EKSKUL!G20)</f>
        <v/>
      </c>
      <c r="V20" s="431" t="str">
        <f>IF(C20="","",EKSKUL!I20)</f>
        <v/>
      </c>
      <c r="W20" s="431" t="str">
        <f>IF(D20="","",EKSKUL!K20)</f>
        <v/>
      </c>
      <c r="X20" s="431" t="str">
        <f>IF(E20="","",EKSKUL!M20)</f>
        <v/>
      </c>
      <c r="Y20" s="432" t="str">
        <f t="shared" si="0"/>
        <v/>
      </c>
      <c r="Z20" s="432" t="str">
        <f t="shared" si="1"/>
        <v/>
      </c>
      <c r="AA20" s="433"/>
      <c r="AB20" s="7"/>
    </row>
    <row r="21" spans="2:28" ht="16.5" hidden="1" x14ac:dyDescent="0.25">
      <c r="B21" s="429">
        <v>14</v>
      </c>
      <c r="C21" s="430" t="str">
        <f>IF(SISWA!G21="","",SISWA!G21)</f>
        <v/>
      </c>
      <c r="D21" s="431" t="str">
        <f>IF(C21="","",AGM!AS21)</f>
        <v/>
      </c>
      <c r="E21" s="431" t="str">
        <f>IF(C21="","",PKN!AS21)</f>
        <v/>
      </c>
      <c r="F21" s="431" t="str">
        <f>IF(C21="","",BIND!AS21)</f>
        <v/>
      </c>
      <c r="G21" s="431" t="str">
        <f>IF(C21="","",MTK!AS21)</f>
        <v/>
      </c>
      <c r="H21" s="431" t="str">
        <f>IF(C21="","",IPAS!AS21)</f>
        <v/>
      </c>
      <c r="I21" s="431" t="str">
        <f>IF(C21="","",MUSIK!AS21)</f>
        <v/>
      </c>
      <c r="J21" s="431" t="str">
        <f>IF(C21="","",TARI!AS21)</f>
        <v/>
      </c>
      <c r="K21" s="431" t="str">
        <f>IF(C21="","",RUPA!AS21)</f>
        <v/>
      </c>
      <c r="L21" s="431" t="str">
        <f>IF(C21="","",TEATER!AS21)</f>
        <v/>
      </c>
      <c r="M21" s="431" t="str">
        <f>IF(C21="","",PJOK!AS21)</f>
        <v/>
      </c>
      <c r="N21" s="431" t="str">
        <f>IF(C21="","",BING!AS21)</f>
        <v/>
      </c>
      <c r="O21" s="431" t="str">
        <f>IF(C21="","",'MLK1'!AS21)</f>
        <v/>
      </c>
      <c r="P21" s="431" t="str">
        <f>IF(C21="","",'MLK2'!AS21)</f>
        <v/>
      </c>
      <c r="Q21" s="431" t="str">
        <f>IF(C21="","",'MLK3'!AS21)</f>
        <v/>
      </c>
      <c r="R21" s="431" t="str">
        <f>IF(C21="","",'MLK4'!AS21)</f>
        <v/>
      </c>
      <c r="S21" s="431" t="str">
        <f>IF(C21="","",'MLK5'!AS21)</f>
        <v/>
      </c>
      <c r="T21" s="431" t="str">
        <f>IF(C21="","",EKSKUL!E21)</f>
        <v/>
      </c>
      <c r="U21" s="431" t="str">
        <f>IF(C21="","",EKSKUL!G21)</f>
        <v/>
      </c>
      <c r="V21" s="431" t="str">
        <f>IF(C21="","",EKSKUL!I21)</f>
        <v/>
      </c>
      <c r="W21" s="431" t="str">
        <f>IF(D21="","",EKSKUL!K21)</f>
        <v/>
      </c>
      <c r="X21" s="431" t="str">
        <f>IF(E21="","",EKSKUL!M21)</f>
        <v/>
      </c>
      <c r="Y21" s="432" t="str">
        <f t="shared" si="0"/>
        <v/>
      </c>
      <c r="Z21" s="432" t="str">
        <f t="shared" si="1"/>
        <v/>
      </c>
      <c r="AA21" s="433"/>
      <c r="AB21" s="7"/>
    </row>
    <row r="22" spans="2:28" ht="16.5" hidden="1" x14ac:dyDescent="0.25">
      <c r="B22" s="429">
        <v>15</v>
      </c>
      <c r="C22" s="430" t="str">
        <f>IF(SISWA!G22="","",SISWA!G22)</f>
        <v/>
      </c>
      <c r="D22" s="431" t="str">
        <f>IF(C22="","",AGM!AS22)</f>
        <v/>
      </c>
      <c r="E22" s="431" t="str">
        <f>IF(C22="","",PKN!AS22)</f>
        <v/>
      </c>
      <c r="F22" s="431" t="str">
        <f>IF(C22="","",BIND!AS22)</f>
        <v/>
      </c>
      <c r="G22" s="431" t="str">
        <f>IF(C22="","",MTK!AS22)</f>
        <v/>
      </c>
      <c r="H22" s="431" t="str">
        <f>IF(C22="","",IPAS!AS22)</f>
        <v/>
      </c>
      <c r="I22" s="431" t="str">
        <f>IF(C22="","",MUSIK!AS22)</f>
        <v/>
      </c>
      <c r="J22" s="431" t="str">
        <f>IF(C22="","",TARI!AS22)</f>
        <v/>
      </c>
      <c r="K22" s="431" t="str">
        <f>IF(C22="","",RUPA!AS22)</f>
        <v/>
      </c>
      <c r="L22" s="431" t="str">
        <f>IF(C22="","",TEATER!AS22)</f>
        <v/>
      </c>
      <c r="M22" s="431" t="str">
        <f>IF(C22="","",PJOK!AS22)</f>
        <v/>
      </c>
      <c r="N22" s="431" t="str">
        <f>IF(C22="","",BING!AS22)</f>
        <v/>
      </c>
      <c r="O22" s="431" t="str">
        <f>IF(C22="","",'MLK1'!AS22)</f>
        <v/>
      </c>
      <c r="P22" s="431" t="str">
        <f>IF(C22="","",'MLK2'!AS22)</f>
        <v/>
      </c>
      <c r="Q22" s="431" t="str">
        <f>IF(C22="","",'MLK3'!AS22)</f>
        <v/>
      </c>
      <c r="R22" s="431" t="str">
        <f>IF(C22="","",'MLK4'!AS22)</f>
        <v/>
      </c>
      <c r="S22" s="431" t="str">
        <f>IF(C22="","",'MLK5'!AS22)</f>
        <v/>
      </c>
      <c r="T22" s="431" t="str">
        <f>IF(C22="","",EKSKUL!E22)</f>
        <v/>
      </c>
      <c r="U22" s="431" t="str">
        <f>IF(C22="","",EKSKUL!G22)</f>
        <v/>
      </c>
      <c r="V22" s="431" t="str">
        <f>IF(C22="","",EKSKUL!I22)</f>
        <v/>
      </c>
      <c r="W22" s="431" t="str">
        <f>IF(D22="","",EKSKUL!K22)</f>
        <v/>
      </c>
      <c r="X22" s="431" t="str">
        <f>IF(E22="","",EKSKUL!M22)</f>
        <v/>
      </c>
      <c r="Y22" s="432" t="str">
        <f t="shared" si="0"/>
        <v/>
      </c>
      <c r="Z22" s="432" t="str">
        <f t="shared" si="1"/>
        <v/>
      </c>
      <c r="AA22" s="433"/>
      <c r="AB22" s="7"/>
    </row>
    <row r="23" spans="2:28" ht="16.5" hidden="1" x14ac:dyDescent="0.25">
      <c r="B23" s="429">
        <v>16</v>
      </c>
      <c r="C23" s="430" t="str">
        <f>IF(SISWA!G23="","",SISWA!G23)</f>
        <v/>
      </c>
      <c r="D23" s="431" t="str">
        <f>IF(C23="","",AGM!AS23)</f>
        <v/>
      </c>
      <c r="E23" s="431" t="str">
        <f>IF(C23="","",PKN!AS23)</f>
        <v/>
      </c>
      <c r="F23" s="431" t="str">
        <f>IF(C23="","",BIND!AS23)</f>
        <v/>
      </c>
      <c r="G23" s="431" t="str">
        <f>IF(C23="","",MTK!AS23)</f>
        <v/>
      </c>
      <c r="H23" s="431" t="str">
        <f>IF(C23="","",IPAS!AS23)</f>
        <v/>
      </c>
      <c r="I23" s="431" t="str">
        <f>IF(C23="","",MUSIK!AS23)</f>
        <v/>
      </c>
      <c r="J23" s="431" t="str">
        <f>IF(C23="","",TARI!AS23)</f>
        <v/>
      </c>
      <c r="K23" s="431" t="str">
        <f>IF(C23="","",RUPA!AS23)</f>
        <v/>
      </c>
      <c r="L23" s="431" t="str">
        <f>IF(C23="","",TEATER!AS23)</f>
        <v/>
      </c>
      <c r="M23" s="431" t="str">
        <f>IF(C23="","",PJOK!AS23)</f>
        <v/>
      </c>
      <c r="N23" s="431" t="str">
        <f>IF(C23="","",BING!AS23)</f>
        <v/>
      </c>
      <c r="O23" s="431" t="str">
        <f>IF(C23="","",'MLK1'!AS23)</f>
        <v/>
      </c>
      <c r="P23" s="431" t="str">
        <f>IF(C23="","",'MLK2'!AS23)</f>
        <v/>
      </c>
      <c r="Q23" s="431" t="str">
        <f>IF(C23="","",'MLK3'!AS23)</f>
        <v/>
      </c>
      <c r="R23" s="431" t="str">
        <f>IF(C23="","",'MLK4'!AS23)</f>
        <v/>
      </c>
      <c r="S23" s="431" t="str">
        <f>IF(C23="","",'MLK5'!AS23)</f>
        <v/>
      </c>
      <c r="T23" s="431" t="str">
        <f>IF(C23="","",EKSKUL!E23)</f>
        <v/>
      </c>
      <c r="U23" s="431" t="str">
        <f>IF(C23="","",EKSKUL!G23)</f>
        <v/>
      </c>
      <c r="V23" s="431" t="str">
        <f>IF(C23="","",EKSKUL!I23)</f>
        <v/>
      </c>
      <c r="W23" s="431" t="str">
        <f>IF(D23="","",EKSKUL!K23)</f>
        <v/>
      </c>
      <c r="X23" s="431" t="str">
        <f>IF(E23="","",EKSKUL!M23)</f>
        <v/>
      </c>
      <c r="Y23" s="432" t="str">
        <f t="shared" si="0"/>
        <v/>
      </c>
      <c r="Z23" s="432" t="str">
        <f t="shared" si="1"/>
        <v/>
      </c>
      <c r="AA23" s="433"/>
      <c r="AB23" s="7"/>
    </row>
    <row r="24" spans="2:28" ht="16.5" hidden="1" x14ac:dyDescent="0.25">
      <c r="B24" s="429">
        <v>17</v>
      </c>
      <c r="C24" s="430" t="str">
        <f>IF(SISWA!G24="","",SISWA!G24)</f>
        <v/>
      </c>
      <c r="D24" s="431" t="str">
        <f>IF(C24="","",AGM!AS24)</f>
        <v/>
      </c>
      <c r="E24" s="431" t="str">
        <f>IF(C24="","",PKN!AS24)</f>
        <v/>
      </c>
      <c r="F24" s="431" t="str">
        <f>IF(C24="","",BIND!AS24)</f>
        <v/>
      </c>
      <c r="G24" s="431" t="str">
        <f>IF(C24="","",MTK!AS24)</f>
        <v/>
      </c>
      <c r="H24" s="431" t="str">
        <f>IF(C24="","",IPAS!AS24)</f>
        <v/>
      </c>
      <c r="I24" s="431" t="str">
        <f>IF(C24="","",MUSIK!AS24)</f>
        <v/>
      </c>
      <c r="J24" s="431" t="str">
        <f>IF(C24="","",TARI!AS24)</f>
        <v/>
      </c>
      <c r="K24" s="431" t="str">
        <f>IF(C24="","",RUPA!AS24)</f>
        <v/>
      </c>
      <c r="L24" s="431" t="str">
        <f>IF(C24="","",TEATER!AS24)</f>
        <v/>
      </c>
      <c r="M24" s="431" t="str">
        <f>IF(C24="","",PJOK!AS24)</f>
        <v/>
      </c>
      <c r="N24" s="431" t="str">
        <f>IF(C24="","",BING!AS24)</f>
        <v/>
      </c>
      <c r="O24" s="431" t="str">
        <f>IF(C24="","",'MLK1'!AS24)</f>
        <v/>
      </c>
      <c r="P24" s="431" t="str">
        <f>IF(C24="","",'MLK2'!AS24)</f>
        <v/>
      </c>
      <c r="Q24" s="431" t="str">
        <f>IF(C24="","",'MLK3'!AS24)</f>
        <v/>
      </c>
      <c r="R24" s="431" t="str">
        <f>IF(C24="","",'MLK4'!AS24)</f>
        <v/>
      </c>
      <c r="S24" s="431" t="str">
        <f>IF(C24="","",'MLK5'!AS24)</f>
        <v/>
      </c>
      <c r="T24" s="431" t="str">
        <f>IF(C24="","",EKSKUL!E24)</f>
        <v/>
      </c>
      <c r="U24" s="431" t="str">
        <f>IF(C24="","",EKSKUL!G24)</f>
        <v/>
      </c>
      <c r="V24" s="431" t="str">
        <f>IF(C24="","",EKSKUL!I24)</f>
        <v/>
      </c>
      <c r="W24" s="431" t="str">
        <f>IF(D24="","",EKSKUL!K24)</f>
        <v/>
      </c>
      <c r="X24" s="431" t="str">
        <f>IF(E24="","",EKSKUL!M24)</f>
        <v/>
      </c>
      <c r="Y24" s="432" t="str">
        <f t="shared" si="0"/>
        <v/>
      </c>
      <c r="Z24" s="432" t="str">
        <f t="shared" si="1"/>
        <v/>
      </c>
      <c r="AA24" s="433"/>
      <c r="AB24" s="7"/>
    </row>
    <row r="25" spans="2:28" ht="16.5" hidden="1" x14ac:dyDescent="0.25">
      <c r="B25" s="429">
        <v>18</v>
      </c>
      <c r="C25" s="430" t="str">
        <f>IF(SISWA!G25="","",SISWA!G25)</f>
        <v/>
      </c>
      <c r="D25" s="431" t="str">
        <f>IF(C25="","",AGM!AS25)</f>
        <v/>
      </c>
      <c r="E25" s="431" t="str">
        <f>IF(C25="","",PKN!AS25)</f>
        <v/>
      </c>
      <c r="F25" s="431" t="str">
        <f>IF(C25="","",BIND!AS25)</f>
        <v/>
      </c>
      <c r="G25" s="431" t="str">
        <f>IF(C25="","",MTK!AS25)</f>
        <v/>
      </c>
      <c r="H25" s="431" t="str">
        <f>IF(C25="","",IPAS!AS25)</f>
        <v/>
      </c>
      <c r="I25" s="431" t="str">
        <f>IF(C25="","",MUSIK!AS25)</f>
        <v/>
      </c>
      <c r="J25" s="431" t="str">
        <f>IF(C25="","",TARI!AS25)</f>
        <v/>
      </c>
      <c r="K25" s="431" t="str">
        <f>IF(C25="","",RUPA!AS25)</f>
        <v/>
      </c>
      <c r="L25" s="431" t="str">
        <f>IF(C25="","",TEATER!AS25)</f>
        <v/>
      </c>
      <c r="M25" s="431" t="str">
        <f>IF(C25="","",PJOK!AS25)</f>
        <v/>
      </c>
      <c r="N25" s="431" t="str">
        <f>IF(C25="","",BING!AS25)</f>
        <v/>
      </c>
      <c r="O25" s="431" t="str">
        <f>IF(C25="","",'MLK1'!AS25)</f>
        <v/>
      </c>
      <c r="P25" s="431" t="str">
        <f>IF(C25="","",'MLK2'!AS25)</f>
        <v/>
      </c>
      <c r="Q25" s="431" t="str">
        <f>IF(C25="","",'MLK3'!AS25)</f>
        <v/>
      </c>
      <c r="R25" s="431" t="str">
        <f>IF(C25="","",'MLK4'!AS25)</f>
        <v/>
      </c>
      <c r="S25" s="431" t="str">
        <f>IF(C25="","",'MLK5'!AS25)</f>
        <v/>
      </c>
      <c r="T25" s="431" t="str">
        <f>IF(C25="","",EKSKUL!E25)</f>
        <v/>
      </c>
      <c r="U25" s="431" t="str">
        <f>IF(C25="","",EKSKUL!G25)</f>
        <v/>
      </c>
      <c r="V25" s="431" t="str">
        <f>IF(C25="","",EKSKUL!I25)</f>
        <v/>
      </c>
      <c r="W25" s="431" t="str">
        <f>IF(D25="","",EKSKUL!K25)</f>
        <v/>
      </c>
      <c r="X25" s="431" t="str">
        <f>IF(E25="","",EKSKUL!M25)</f>
        <v/>
      </c>
      <c r="Y25" s="432" t="str">
        <f t="shared" si="0"/>
        <v/>
      </c>
      <c r="Z25" s="432" t="str">
        <f t="shared" si="1"/>
        <v/>
      </c>
      <c r="AA25" s="433"/>
      <c r="AB25" s="7"/>
    </row>
    <row r="26" spans="2:28" ht="16.5" hidden="1" x14ac:dyDescent="0.25">
      <c r="B26" s="429">
        <v>19</v>
      </c>
      <c r="C26" s="430" t="str">
        <f>IF(SISWA!G26="","",SISWA!G26)</f>
        <v/>
      </c>
      <c r="D26" s="431" t="str">
        <f>IF(C26="","",AGM!AS26)</f>
        <v/>
      </c>
      <c r="E26" s="431" t="str">
        <f>IF(C26="","",PKN!AS26)</f>
        <v/>
      </c>
      <c r="F26" s="431" t="str">
        <f>IF(C26="","",BIND!AS26)</f>
        <v/>
      </c>
      <c r="G26" s="431" t="str">
        <f>IF(C26="","",MTK!AS26)</f>
        <v/>
      </c>
      <c r="H26" s="431" t="str">
        <f>IF(C26="","",IPAS!AS26)</f>
        <v/>
      </c>
      <c r="I26" s="431" t="str">
        <f>IF(C26="","",MUSIK!AS26)</f>
        <v/>
      </c>
      <c r="J26" s="431" t="str">
        <f>IF(C26="","",TARI!AS26)</f>
        <v/>
      </c>
      <c r="K26" s="431" t="str">
        <f>IF(C26="","",RUPA!AS26)</f>
        <v/>
      </c>
      <c r="L26" s="431" t="str">
        <f>IF(C26="","",TEATER!AS26)</f>
        <v/>
      </c>
      <c r="M26" s="431" t="str">
        <f>IF(C26="","",PJOK!AS26)</f>
        <v/>
      </c>
      <c r="N26" s="431" t="str">
        <f>IF(C26="","",BING!AS26)</f>
        <v/>
      </c>
      <c r="O26" s="431" t="str">
        <f>IF(C26="","",'MLK1'!AS26)</f>
        <v/>
      </c>
      <c r="P26" s="431" t="str">
        <f>IF(C26="","",'MLK2'!AS26)</f>
        <v/>
      </c>
      <c r="Q26" s="431" t="str">
        <f>IF(C26="","",'MLK3'!AS26)</f>
        <v/>
      </c>
      <c r="R26" s="431" t="str">
        <f>IF(C26="","",'MLK4'!AS26)</f>
        <v/>
      </c>
      <c r="S26" s="431" t="str">
        <f>IF(C26="","",'MLK5'!AS26)</f>
        <v/>
      </c>
      <c r="T26" s="431" t="str">
        <f>IF(C26="","",EKSKUL!E26)</f>
        <v/>
      </c>
      <c r="U26" s="431" t="str">
        <f>IF(C26="","",EKSKUL!G26)</f>
        <v/>
      </c>
      <c r="V26" s="431" t="str">
        <f>IF(C26="","",EKSKUL!I26)</f>
        <v/>
      </c>
      <c r="W26" s="431" t="str">
        <f>IF(D26="","",EKSKUL!K26)</f>
        <v/>
      </c>
      <c r="X26" s="431" t="str">
        <f>IF(E26="","",EKSKUL!M26)</f>
        <v/>
      </c>
      <c r="Y26" s="432" t="str">
        <f t="shared" si="0"/>
        <v/>
      </c>
      <c r="Z26" s="432" t="str">
        <f t="shared" si="1"/>
        <v/>
      </c>
      <c r="AA26" s="433"/>
      <c r="AB26" s="7"/>
    </row>
    <row r="27" spans="2:28" ht="16.5" hidden="1" x14ac:dyDescent="0.25">
      <c r="B27" s="429">
        <v>20</v>
      </c>
      <c r="C27" s="430" t="str">
        <f>IF(SISWA!G27="","",SISWA!G27)</f>
        <v/>
      </c>
      <c r="D27" s="431" t="str">
        <f>IF(C27="","",AGM!AS27)</f>
        <v/>
      </c>
      <c r="E27" s="431" t="str">
        <f>IF(C27="","",PKN!AS27)</f>
        <v/>
      </c>
      <c r="F27" s="431" t="str">
        <f>IF(C27="","",BIND!AS27)</f>
        <v/>
      </c>
      <c r="G27" s="431" t="str">
        <f>IF(C27="","",MTK!AS27)</f>
        <v/>
      </c>
      <c r="H27" s="431" t="str">
        <f>IF(C27="","",IPAS!AS27)</f>
        <v/>
      </c>
      <c r="I27" s="431" t="str">
        <f>IF(C27="","",MUSIK!AS27)</f>
        <v/>
      </c>
      <c r="J27" s="431" t="str">
        <f>IF(C27="","",TARI!AS27)</f>
        <v/>
      </c>
      <c r="K27" s="431" t="str">
        <f>IF(C27="","",RUPA!AS27)</f>
        <v/>
      </c>
      <c r="L27" s="431" t="str">
        <f>IF(C27="","",TEATER!AS27)</f>
        <v/>
      </c>
      <c r="M27" s="431" t="str">
        <f>IF(C27="","",PJOK!AS27)</f>
        <v/>
      </c>
      <c r="N27" s="431" t="str">
        <f>IF(C27="","",BING!AS27)</f>
        <v/>
      </c>
      <c r="O27" s="431" t="str">
        <f>IF(C27="","",'MLK1'!AS27)</f>
        <v/>
      </c>
      <c r="P27" s="431" t="str">
        <f>IF(C27="","",'MLK2'!AS27)</f>
        <v/>
      </c>
      <c r="Q27" s="431" t="str">
        <f>IF(C27="","",'MLK3'!AS27)</f>
        <v/>
      </c>
      <c r="R27" s="431" t="str">
        <f>IF(C27="","",'MLK4'!AS27)</f>
        <v/>
      </c>
      <c r="S27" s="431" t="str">
        <f>IF(C27="","",'MLK5'!AS27)</f>
        <v/>
      </c>
      <c r="T27" s="431" t="str">
        <f>IF(C27="","",EKSKUL!E27)</f>
        <v/>
      </c>
      <c r="U27" s="431" t="str">
        <f>IF(C27="","",EKSKUL!G27)</f>
        <v/>
      </c>
      <c r="V27" s="431" t="str">
        <f>IF(C27="","",EKSKUL!I27)</f>
        <v/>
      </c>
      <c r="W27" s="431" t="str">
        <f>IF(D27="","",EKSKUL!K27)</f>
        <v/>
      </c>
      <c r="X27" s="431" t="str">
        <f>IF(E27="","",EKSKUL!M27)</f>
        <v/>
      </c>
      <c r="Y27" s="432" t="str">
        <f t="shared" si="0"/>
        <v/>
      </c>
      <c r="Z27" s="432" t="str">
        <f t="shared" si="1"/>
        <v/>
      </c>
      <c r="AA27" s="433"/>
      <c r="AB27" s="7"/>
    </row>
    <row r="28" spans="2:28" ht="16.5" hidden="1" x14ac:dyDescent="0.25">
      <c r="B28" s="429">
        <v>21</v>
      </c>
      <c r="C28" s="430" t="str">
        <f>IF(SISWA!G28="","",SISWA!G28)</f>
        <v/>
      </c>
      <c r="D28" s="431" t="str">
        <f>IF(C28="","",AGM!AS28)</f>
        <v/>
      </c>
      <c r="E28" s="431" t="str">
        <f>IF(C28="","",PKN!AS28)</f>
        <v/>
      </c>
      <c r="F28" s="431" t="str">
        <f>IF(C28="","",BIND!AS28)</f>
        <v/>
      </c>
      <c r="G28" s="431" t="str">
        <f>IF(C28="","",MTK!AS28)</f>
        <v/>
      </c>
      <c r="H28" s="431" t="str">
        <f>IF(C28="","",IPAS!AS28)</f>
        <v/>
      </c>
      <c r="I28" s="431" t="str">
        <f>IF(C28="","",MUSIK!AS28)</f>
        <v/>
      </c>
      <c r="J28" s="431" t="str">
        <f>IF(C28="","",TARI!AS28)</f>
        <v/>
      </c>
      <c r="K28" s="431" t="str">
        <f>IF(C28="","",RUPA!AS28)</f>
        <v/>
      </c>
      <c r="L28" s="431" t="str">
        <f>IF(C28="","",TEATER!AS28)</f>
        <v/>
      </c>
      <c r="M28" s="431" t="str">
        <f>IF(C28="","",PJOK!AS28)</f>
        <v/>
      </c>
      <c r="N28" s="431" t="str">
        <f>IF(C28="","",BING!AS28)</f>
        <v/>
      </c>
      <c r="O28" s="431" t="str">
        <f>IF(C28="","",'MLK1'!AS28)</f>
        <v/>
      </c>
      <c r="P28" s="431" t="str">
        <f>IF(C28="","",'MLK2'!AS28)</f>
        <v/>
      </c>
      <c r="Q28" s="431" t="str">
        <f>IF(C28="","",'MLK3'!AS28)</f>
        <v/>
      </c>
      <c r="R28" s="431" t="str">
        <f>IF(C28="","",'MLK4'!AS28)</f>
        <v/>
      </c>
      <c r="S28" s="431" t="str">
        <f>IF(C28="","",'MLK5'!AS28)</f>
        <v/>
      </c>
      <c r="T28" s="431" t="str">
        <f>IF(C28="","",EKSKUL!E28)</f>
        <v/>
      </c>
      <c r="U28" s="431" t="str">
        <f>IF(C28="","",EKSKUL!G28)</f>
        <v/>
      </c>
      <c r="V28" s="431" t="str">
        <f>IF(C28="","",EKSKUL!I28)</f>
        <v/>
      </c>
      <c r="W28" s="431" t="str">
        <f>IF(D28="","",EKSKUL!K28)</f>
        <v/>
      </c>
      <c r="X28" s="431" t="str">
        <f>IF(E28="","",EKSKUL!M28)</f>
        <v/>
      </c>
      <c r="Y28" s="432" t="str">
        <f t="shared" si="0"/>
        <v/>
      </c>
      <c r="Z28" s="432" t="str">
        <f t="shared" si="1"/>
        <v/>
      </c>
      <c r="AA28" s="433"/>
      <c r="AB28" s="7"/>
    </row>
    <row r="29" spans="2:28" ht="16.5" hidden="1" x14ac:dyDescent="0.25">
      <c r="B29" s="429">
        <v>22</v>
      </c>
      <c r="C29" s="430" t="str">
        <f>IF(SISWA!G29="","",SISWA!G29)</f>
        <v/>
      </c>
      <c r="D29" s="431" t="str">
        <f>IF(C29="","",AGM!AS29)</f>
        <v/>
      </c>
      <c r="E29" s="431" t="str">
        <f>IF(C29="","",PKN!AS29)</f>
        <v/>
      </c>
      <c r="F29" s="431" t="str">
        <f>IF(C29="","",BIND!AS29)</f>
        <v/>
      </c>
      <c r="G29" s="431" t="str">
        <f>IF(C29="","",MTK!AS29)</f>
        <v/>
      </c>
      <c r="H29" s="431" t="str">
        <f>IF(C29="","",IPAS!AS29)</f>
        <v/>
      </c>
      <c r="I29" s="431" t="str">
        <f>IF(C29="","",MUSIK!AS29)</f>
        <v/>
      </c>
      <c r="J29" s="431" t="str">
        <f>IF(C29="","",TARI!AS29)</f>
        <v/>
      </c>
      <c r="K29" s="431" t="str">
        <f>IF(C29="","",RUPA!AS29)</f>
        <v/>
      </c>
      <c r="L29" s="431" t="str">
        <f>IF(C29="","",TEATER!AS29)</f>
        <v/>
      </c>
      <c r="M29" s="431" t="str">
        <f>IF(C29="","",PJOK!AS29)</f>
        <v/>
      </c>
      <c r="N29" s="431" t="str">
        <f>IF(C29="","",BING!AS29)</f>
        <v/>
      </c>
      <c r="O29" s="431" t="str">
        <f>IF(C29="","",'MLK1'!AS29)</f>
        <v/>
      </c>
      <c r="P29" s="431" t="str">
        <f>IF(C29="","",'MLK2'!AS29)</f>
        <v/>
      </c>
      <c r="Q29" s="431" t="str">
        <f>IF(C29="","",'MLK3'!AS29)</f>
        <v/>
      </c>
      <c r="R29" s="431" t="str">
        <f>IF(C29="","",'MLK4'!AS29)</f>
        <v/>
      </c>
      <c r="S29" s="431" t="str">
        <f>IF(C29="","",'MLK5'!AS29)</f>
        <v/>
      </c>
      <c r="T29" s="431" t="str">
        <f>IF(C29="","",EKSKUL!E29)</f>
        <v/>
      </c>
      <c r="U29" s="431" t="str">
        <f>IF(C29="","",EKSKUL!G29)</f>
        <v/>
      </c>
      <c r="V29" s="431" t="str">
        <f>IF(C29="","",EKSKUL!I29)</f>
        <v/>
      </c>
      <c r="W29" s="431" t="str">
        <f>IF(D29="","",EKSKUL!K29)</f>
        <v/>
      </c>
      <c r="X29" s="431" t="str">
        <f>IF(E29="","",EKSKUL!M29)</f>
        <v/>
      </c>
      <c r="Y29" s="432" t="str">
        <f t="shared" si="0"/>
        <v/>
      </c>
      <c r="Z29" s="432" t="str">
        <f t="shared" si="1"/>
        <v/>
      </c>
      <c r="AA29" s="433"/>
      <c r="AB29" s="7"/>
    </row>
    <row r="30" spans="2:28" ht="16.5" hidden="1" x14ac:dyDescent="0.25">
      <c r="B30" s="429">
        <v>23</v>
      </c>
      <c r="C30" s="430" t="str">
        <f>IF(SISWA!G30="","",SISWA!G30)</f>
        <v/>
      </c>
      <c r="D30" s="431" t="str">
        <f>IF(C30="","",AGM!AS30)</f>
        <v/>
      </c>
      <c r="E30" s="431" t="str">
        <f>IF(C30="","",PKN!AS30)</f>
        <v/>
      </c>
      <c r="F30" s="431" t="str">
        <f>IF(C30="","",BIND!AS30)</f>
        <v/>
      </c>
      <c r="G30" s="431" t="str">
        <f>IF(C30="","",MTK!AS30)</f>
        <v/>
      </c>
      <c r="H30" s="431" t="str">
        <f>IF(C30="","",IPAS!AS30)</f>
        <v/>
      </c>
      <c r="I30" s="431" t="str">
        <f>IF(C30="","",MUSIK!AS30)</f>
        <v/>
      </c>
      <c r="J30" s="431" t="str">
        <f>IF(C30="","",TARI!AS30)</f>
        <v/>
      </c>
      <c r="K30" s="431" t="str">
        <f>IF(C30="","",RUPA!AS30)</f>
        <v/>
      </c>
      <c r="L30" s="431" t="str">
        <f>IF(C30="","",TEATER!AS30)</f>
        <v/>
      </c>
      <c r="M30" s="431" t="str">
        <f>IF(C30="","",PJOK!AS30)</f>
        <v/>
      </c>
      <c r="N30" s="431" t="str">
        <f>IF(C30="","",BING!AS30)</f>
        <v/>
      </c>
      <c r="O30" s="431" t="str">
        <f>IF(C30="","",'MLK1'!AS30)</f>
        <v/>
      </c>
      <c r="P30" s="431" t="str">
        <f>IF(C30="","",'MLK2'!AS30)</f>
        <v/>
      </c>
      <c r="Q30" s="431" t="str">
        <f>IF(C30="","",'MLK3'!AS30)</f>
        <v/>
      </c>
      <c r="R30" s="431" t="str">
        <f>IF(C30="","",'MLK4'!AS30)</f>
        <v/>
      </c>
      <c r="S30" s="431" t="str">
        <f>IF(C30="","",'MLK5'!AS30)</f>
        <v/>
      </c>
      <c r="T30" s="431" t="str">
        <f>IF(C30="","",EKSKUL!E30)</f>
        <v/>
      </c>
      <c r="U30" s="431" t="str">
        <f>IF(C30="","",EKSKUL!G30)</f>
        <v/>
      </c>
      <c r="V30" s="431" t="str">
        <f>IF(C30="","",EKSKUL!I30)</f>
        <v/>
      </c>
      <c r="W30" s="431" t="str">
        <f>IF(D30="","",EKSKUL!K30)</f>
        <v/>
      </c>
      <c r="X30" s="431" t="str">
        <f>IF(E30="","",EKSKUL!M30)</f>
        <v/>
      </c>
      <c r="Y30" s="432" t="str">
        <f t="shared" si="0"/>
        <v/>
      </c>
      <c r="Z30" s="432" t="str">
        <f t="shared" si="1"/>
        <v/>
      </c>
      <c r="AA30" s="433"/>
      <c r="AB30" s="7"/>
    </row>
    <row r="31" spans="2:28" ht="16.5" hidden="1" x14ac:dyDescent="0.25">
      <c r="B31" s="429">
        <v>24</v>
      </c>
      <c r="C31" s="430" t="str">
        <f>IF(SISWA!G31="","",SISWA!G31)</f>
        <v/>
      </c>
      <c r="D31" s="431" t="str">
        <f>IF(C31="","",AGM!AS31)</f>
        <v/>
      </c>
      <c r="E31" s="431" t="str">
        <f>IF(C31="","",PKN!AS31)</f>
        <v/>
      </c>
      <c r="F31" s="431" t="str">
        <f>IF(C31="","",BIND!AS31)</f>
        <v/>
      </c>
      <c r="G31" s="431" t="str">
        <f>IF(C31="","",MTK!AS31)</f>
        <v/>
      </c>
      <c r="H31" s="431" t="str">
        <f>IF(C31="","",IPAS!AS31)</f>
        <v/>
      </c>
      <c r="I31" s="431" t="str">
        <f>IF(C31="","",MUSIK!AS31)</f>
        <v/>
      </c>
      <c r="J31" s="431" t="str">
        <f>IF(C31="","",TARI!AS31)</f>
        <v/>
      </c>
      <c r="K31" s="431" t="str">
        <f>IF(C31="","",RUPA!AS31)</f>
        <v/>
      </c>
      <c r="L31" s="431" t="str">
        <f>IF(C31="","",TEATER!AS31)</f>
        <v/>
      </c>
      <c r="M31" s="431" t="str">
        <f>IF(C31="","",PJOK!AS31)</f>
        <v/>
      </c>
      <c r="N31" s="431" t="str">
        <f>IF(C31="","",BING!AS31)</f>
        <v/>
      </c>
      <c r="O31" s="431" t="str">
        <f>IF(C31="","",'MLK1'!AS31)</f>
        <v/>
      </c>
      <c r="P31" s="431" t="str">
        <f>IF(C31="","",'MLK2'!AS31)</f>
        <v/>
      </c>
      <c r="Q31" s="431" t="str">
        <f>IF(C31="","",'MLK3'!AS31)</f>
        <v/>
      </c>
      <c r="R31" s="431" t="str">
        <f>IF(C31="","",'MLK4'!AS31)</f>
        <v/>
      </c>
      <c r="S31" s="431" t="str">
        <f>IF(C31="","",'MLK5'!AS31)</f>
        <v/>
      </c>
      <c r="T31" s="431" t="str">
        <f>IF(C31="","",EKSKUL!E31)</f>
        <v/>
      </c>
      <c r="U31" s="431" t="str">
        <f>IF(C31="","",EKSKUL!G31)</f>
        <v/>
      </c>
      <c r="V31" s="431" t="str">
        <f>IF(C31="","",EKSKUL!I31)</f>
        <v/>
      </c>
      <c r="W31" s="431" t="str">
        <f>IF(D31="","",EKSKUL!K31)</f>
        <v/>
      </c>
      <c r="X31" s="431" t="str">
        <f>IF(E31="","",EKSKUL!M31)</f>
        <v/>
      </c>
      <c r="Y31" s="432" t="str">
        <f t="shared" si="0"/>
        <v/>
      </c>
      <c r="Z31" s="432" t="str">
        <f t="shared" si="1"/>
        <v/>
      </c>
      <c r="AA31" s="433"/>
      <c r="AB31" s="7"/>
    </row>
    <row r="32" spans="2:28" ht="16.5" hidden="1" x14ac:dyDescent="0.25">
      <c r="B32" s="429">
        <v>25</v>
      </c>
      <c r="C32" s="430" t="str">
        <f>IF(SISWA!G32="","",SISWA!G32)</f>
        <v/>
      </c>
      <c r="D32" s="431" t="str">
        <f>IF(C32="","",AGM!AS32)</f>
        <v/>
      </c>
      <c r="E32" s="431" t="str">
        <f>IF(C32="","",PKN!AS32)</f>
        <v/>
      </c>
      <c r="F32" s="431" t="str">
        <f>IF(C32="","",BIND!AS32)</f>
        <v/>
      </c>
      <c r="G32" s="431" t="str">
        <f>IF(C32="","",MTK!AS32)</f>
        <v/>
      </c>
      <c r="H32" s="431" t="str">
        <f>IF(C32="","",IPAS!AS32)</f>
        <v/>
      </c>
      <c r="I32" s="431" t="str">
        <f>IF(C32="","",MUSIK!AS32)</f>
        <v/>
      </c>
      <c r="J32" s="431" t="str">
        <f>IF(C32="","",TARI!AS32)</f>
        <v/>
      </c>
      <c r="K32" s="431" t="str">
        <f>IF(C32="","",RUPA!AS32)</f>
        <v/>
      </c>
      <c r="L32" s="431" t="str">
        <f>IF(C32="","",TEATER!AS32)</f>
        <v/>
      </c>
      <c r="M32" s="431" t="str">
        <f>IF(C32="","",PJOK!AS32)</f>
        <v/>
      </c>
      <c r="N32" s="431" t="str">
        <f>IF(C32="","",BING!AS32)</f>
        <v/>
      </c>
      <c r="O32" s="431" t="str">
        <f>IF(C32="","",'MLK1'!AS32)</f>
        <v/>
      </c>
      <c r="P32" s="431" t="str">
        <f>IF(C32="","",'MLK2'!AS32)</f>
        <v/>
      </c>
      <c r="Q32" s="431" t="str">
        <f>IF(C32="","",'MLK3'!AS32)</f>
        <v/>
      </c>
      <c r="R32" s="431" t="str">
        <f>IF(C32="","",'MLK4'!AS32)</f>
        <v/>
      </c>
      <c r="S32" s="431" t="str">
        <f>IF(C32="","",'MLK5'!AS32)</f>
        <v/>
      </c>
      <c r="T32" s="431" t="str">
        <f>IF(C32="","",EKSKUL!E32)</f>
        <v/>
      </c>
      <c r="U32" s="431" t="str">
        <f>IF(C32="","",EKSKUL!G32)</f>
        <v/>
      </c>
      <c r="V32" s="431" t="str">
        <f>IF(C32="","",EKSKUL!I32)</f>
        <v/>
      </c>
      <c r="W32" s="431" t="str">
        <f>IF(D32="","",EKSKUL!K32)</f>
        <v/>
      </c>
      <c r="X32" s="431" t="str">
        <f>IF(E32="","",EKSKUL!M32)</f>
        <v/>
      </c>
      <c r="Y32" s="432" t="str">
        <f t="shared" si="0"/>
        <v/>
      </c>
      <c r="Z32" s="432" t="str">
        <f t="shared" si="1"/>
        <v/>
      </c>
      <c r="AA32" s="433"/>
      <c r="AB32" s="7"/>
    </row>
    <row r="33" spans="2:28" ht="16.5" hidden="1" x14ac:dyDescent="0.25">
      <c r="B33" s="429">
        <v>26</v>
      </c>
      <c r="C33" s="430" t="str">
        <f>IF(SISWA!G33="","",SISWA!G33)</f>
        <v/>
      </c>
      <c r="D33" s="431" t="str">
        <f>IF(C33="","",AGM!AS33)</f>
        <v/>
      </c>
      <c r="E33" s="431" t="str">
        <f>IF(C33="","",PKN!AS33)</f>
        <v/>
      </c>
      <c r="F33" s="431" t="str">
        <f>IF(C33="","",BIND!AS33)</f>
        <v/>
      </c>
      <c r="G33" s="431" t="str">
        <f>IF(C33="","",MTK!AS33)</f>
        <v/>
      </c>
      <c r="H33" s="431" t="str">
        <f>IF(C33="","",IPAS!AS33)</f>
        <v/>
      </c>
      <c r="I33" s="431" t="str">
        <f>IF(C33="","",MUSIK!AS33)</f>
        <v/>
      </c>
      <c r="J33" s="431" t="str">
        <f>IF(C33="","",TARI!AS33)</f>
        <v/>
      </c>
      <c r="K33" s="431" t="str">
        <f>IF(C33="","",RUPA!AS33)</f>
        <v/>
      </c>
      <c r="L33" s="431" t="str">
        <f>IF(C33="","",TEATER!AS33)</f>
        <v/>
      </c>
      <c r="M33" s="431" t="str">
        <f>IF(C33="","",PJOK!AS33)</f>
        <v/>
      </c>
      <c r="N33" s="431" t="str">
        <f>IF(C33="","",BING!AS33)</f>
        <v/>
      </c>
      <c r="O33" s="431" t="str">
        <f>IF(C33="","",'MLK1'!AS33)</f>
        <v/>
      </c>
      <c r="P33" s="431" t="str">
        <f>IF(C33="","",'MLK2'!AS33)</f>
        <v/>
      </c>
      <c r="Q33" s="431" t="str">
        <f>IF(C33="","",'MLK3'!AS33)</f>
        <v/>
      </c>
      <c r="R33" s="431" t="str">
        <f>IF(C33="","",'MLK4'!AS33)</f>
        <v/>
      </c>
      <c r="S33" s="431" t="str">
        <f>IF(C33="","",'MLK5'!AS33)</f>
        <v/>
      </c>
      <c r="T33" s="431" t="str">
        <f>IF(C33="","",EKSKUL!E33)</f>
        <v/>
      </c>
      <c r="U33" s="431" t="str">
        <f>IF(C33="","",EKSKUL!G33)</f>
        <v/>
      </c>
      <c r="V33" s="431" t="str">
        <f>IF(C33="","",EKSKUL!I33)</f>
        <v/>
      </c>
      <c r="W33" s="431" t="str">
        <f>IF(D33="","",EKSKUL!K33)</f>
        <v/>
      </c>
      <c r="X33" s="431" t="str">
        <f>IF(E33="","",EKSKUL!M33)</f>
        <v/>
      </c>
      <c r="Y33" s="432" t="str">
        <f t="shared" si="0"/>
        <v/>
      </c>
      <c r="Z33" s="432" t="str">
        <f t="shared" si="1"/>
        <v/>
      </c>
      <c r="AA33" s="433"/>
      <c r="AB33" s="7"/>
    </row>
    <row r="34" spans="2:28" ht="16.5" hidden="1" x14ac:dyDescent="0.25">
      <c r="B34" s="429">
        <v>27</v>
      </c>
      <c r="C34" s="430" t="str">
        <f>IF(SISWA!G34="","",SISWA!G34)</f>
        <v/>
      </c>
      <c r="D34" s="431" t="str">
        <f>IF(C34="","",AGM!AS34)</f>
        <v/>
      </c>
      <c r="E34" s="431" t="str">
        <f>IF(C34="","",PKN!AS34)</f>
        <v/>
      </c>
      <c r="F34" s="431" t="str">
        <f>IF(C34="","",BIND!AS34)</f>
        <v/>
      </c>
      <c r="G34" s="431" t="str">
        <f>IF(C34="","",MTK!AS34)</f>
        <v/>
      </c>
      <c r="H34" s="431" t="str">
        <f>IF(C34="","",IPAS!AS34)</f>
        <v/>
      </c>
      <c r="I34" s="431" t="str">
        <f>IF(C34="","",MUSIK!AS34)</f>
        <v/>
      </c>
      <c r="J34" s="431" t="str">
        <f>IF(C34="","",TARI!AS34)</f>
        <v/>
      </c>
      <c r="K34" s="431" t="str">
        <f>IF(C34="","",RUPA!AS34)</f>
        <v/>
      </c>
      <c r="L34" s="431" t="str">
        <f>IF(C34="","",TEATER!AS34)</f>
        <v/>
      </c>
      <c r="M34" s="431" t="str">
        <f>IF(C34="","",PJOK!AS34)</f>
        <v/>
      </c>
      <c r="N34" s="431" t="str">
        <f>IF(C34="","",BING!AS34)</f>
        <v/>
      </c>
      <c r="O34" s="431" t="str">
        <f>IF(C34="","",'MLK1'!AS34)</f>
        <v/>
      </c>
      <c r="P34" s="431" t="str">
        <f>IF(C34="","",'MLK2'!AS34)</f>
        <v/>
      </c>
      <c r="Q34" s="431" t="str">
        <f>IF(C34="","",'MLK3'!AS34)</f>
        <v/>
      </c>
      <c r="R34" s="431" t="str">
        <f>IF(C34="","",'MLK4'!AS34)</f>
        <v/>
      </c>
      <c r="S34" s="431" t="str">
        <f>IF(C34="","",'MLK5'!AS34)</f>
        <v/>
      </c>
      <c r="T34" s="431" t="str">
        <f>IF(C34="","",EKSKUL!E34)</f>
        <v/>
      </c>
      <c r="U34" s="431" t="str">
        <f>IF(C34="","",EKSKUL!G34)</f>
        <v/>
      </c>
      <c r="V34" s="431" t="str">
        <f>IF(C34="","",EKSKUL!I34)</f>
        <v/>
      </c>
      <c r="W34" s="431" t="str">
        <f>IF(D34="","",EKSKUL!K34)</f>
        <v/>
      </c>
      <c r="X34" s="431" t="str">
        <f>IF(E34="","",EKSKUL!M34)</f>
        <v/>
      </c>
      <c r="Y34" s="432" t="str">
        <f t="shared" si="0"/>
        <v/>
      </c>
      <c r="Z34" s="432" t="str">
        <f t="shared" si="1"/>
        <v/>
      </c>
      <c r="AA34" s="433"/>
      <c r="AB34" s="7"/>
    </row>
    <row r="35" spans="2:28" ht="16.5" hidden="1" x14ac:dyDescent="0.25">
      <c r="B35" s="429">
        <v>28</v>
      </c>
      <c r="C35" s="430" t="str">
        <f>IF(SISWA!G35="","",SISWA!G35)</f>
        <v/>
      </c>
      <c r="D35" s="431" t="str">
        <f>IF(C35="","",AGM!AS35)</f>
        <v/>
      </c>
      <c r="E35" s="431" t="str">
        <f>IF(C35="","",PKN!AS35)</f>
        <v/>
      </c>
      <c r="F35" s="431" t="str">
        <f>IF(C35="","",BIND!AS35)</f>
        <v/>
      </c>
      <c r="G35" s="431" t="str">
        <f>IF(C35="","",MTK!AS35)</f>
        <v/>
      </c>
      <c r="H35" s="431" t="str">
        <f>IF(C35="","",IPAS!AS35)</f>
        <v/>
      </c>
      <c r="I35" s="431" t="str">
        <f>IF(C35="","",MUSIK!AS35)</f>
        <v/>
      </c>
      <c r="J35" s="431" t="str">
        <f>IF(C35="","",TARI!AS35)</f>
        <v/>
      </c>
      <c r="K35" s="431" t="str">
        <f>IF(C35="","",RUPA!AS35)</f>
        <v/>
      </c>
      <c r="L35" s="431" t="str">
        <f>IF(C35="","",TEATER!AS35)</f>
        <v/>
      </c>
      <c r="M35" s="431" t="str">
        <f>IF(C35="","",PJOK!AS35)</f>
        <v/>
      </c>
      <c r="N35" s="431" t="str">
        <f>IF(C35="","",BING!AS35)</f>
        <v/>
      </c>
      <c r="O35" s="431" t="str">
        <f>IF(C35="","",'MLK1'!AS35)</f>
        <v/>
      </c>
      <c r="P35" s="431" t="str">
        <f>IF(C35="","",'MLK2'!AS35)</f>
        <v/>
      </c>
      <c r="Q35" s="431" t="str">
        <f>IF(C35="","",'MLK3'!AS35)</f>
        <v/>
      </c>
      <c r="R35" s="431" t="str">
        <f>IF(C35="","",'MLK4'!AS35)</f>
        <v/>
      </c>
      <c r="S35" s="431" t="str">
        <f>IF(C35="","",'MLK5'!AS35)</f>
        <v/>
      </c>
      <c r="T35" s="431" t="str">
        <f>IF(C35="","",EKSKUL!E35)</f>
        <v/>
      </c>
      <c r="U35" s="431" t="str">
        <f>IF(C35="","",EKSKUL!G35)</f>
        <v/>
      </c>
      <c r="V35" s="431" t="str">
        <f>IF(C35="","",EKSKUL!I35)</f>
        <v/>
      </c>
      <c r="W35" s="431" t="str">
        <f>IF(D35="","",EKSKUL!K35)</f>
        <v/>
      </c>
      <c r="X35" s="431" t="str">
        <f>IF(E35="","",EKSKUL!M35)</f>
        <v/>
      </c>
      <c r="Y35" s="432" t="str">
        <f t="shared" si="0"/>
        <v/>
      </c>
      <c r="Z35" s="432" t="str">
        <f t="shared" si="1"/>
        <v/>
      </c>
      <c r="AA35" s="433"/>
      <c r="AB35" s="7"/>
    </row>
    <row r="36" spans="2:28" ht="16.5" hidden="1" x14ac:dyDescent="0.25">
      <c r="B36" s="429">
        <v>29</v>
      </c>
      <c r="C36" s="430" t="str">
        <f>IF(SISWA!G36="","",SISWA!G36)</f>
        <v/>
      </c>
      <c r="D36" s="431" t="str">
        <f>IF(C36="","",AGM!AS36)</f>
        <v/>
      </c>
      <c r="E36" s="431" t="str">
        <f>IF(C36="","",PKN!AS36)</f>
        <v/>
      </c>
      <c r="F36" s="431" t="str">
        <f>IF(C36="","",BIND!AS36)</f>
        <v/>
      </c>
      <c r="G36" s="431" t="str">
        <f>IF(C36="","",MTK!AS36)</f>
        <v/>
      </c>
      <c r="H36" s="431" t="str">
        <f>IF(C36="","",IPAS!AS36)</f>
        <v/>
      </c>
      <c r="I36" s="431" t="str">
        <f>IF(C36="","",MUSIK!AS36)</f>
        <v/>
      </c>
      <c r="J36" s="431" t="str">
        <f>IF(C36="","",TARI!AS36)</f>
        <v/>
      </c>
      <c r="K36" s="431" t="str">
        <f>IF(C36="","",RUPA!AS36)</f>
        <v/>
      </c>
      <c r="L36" s="431" t="str">
        <f>IF(C36="","",TEATER!AS36)</f>
        <v/>
      </c>
      <c r="M36" s="431" t="str">
        <f>IF(C36="","",PJOK!AS36)</f>
        <v/>
      </c>
      <c r="N36" s="431" t="str">
        <f>IF(C36="","",BING!AS36)</f>
        <v/>
      </c>
      <c r="O36" s="431" t="str">
        <f>IF(C36="","",'MLK1'!AS36)</f>
        <v/>
      </c>
      <c r="P36" s="431" t="str">
        <f>IF(C36="","",'MLK2'!AS36)</f>
        <v/>
      </c>
      <c r="Q36" s="431" t="str">
        <f>IF(C36="","",'MLK3'!AS36)</f>
        <v/>
      </c>
      <c r="R36" s="431" t="str">
        <f>IF(C36="","",'MLK4'!AS36)</f>
        <v/>
      </c>
      <c r="S36" s="431" t="str">
        <f>IF(C36="","",'MLK5'!AS36)</f>
        <v/>
      </c>
      <c r="T36" s="431" t="str">
        <f>IF(C36="","",EKSKUL!E36)</f>
        <v/>
      </c>
      <c r="U36" s="431" t="str">
        <f>IF(C36="","",EKSKUL!G36)</f>
        <v/>
      </c>
      <c r="V36" s="431" t="str">
        <f>IF(C36="","",EKSKUL!I36)</f>
        <v/>
      </c>
      <c r="W36" s="431" t="str">
        <f>IF(D36="","",EKSKUL!K36)</f>
        <v/>
      </c>
      <c r="X36" s="431" t="str">
        <f>IF(E36="","",EKSKUL!M36)</f>
        <v/>
      </c>
      <c r="Y36" s="432" t="str">
        <f t="shared" si="0"/>
        <v/>
      </c>
      <c r="Z36" s="432" t="str">
        <f t="shared" si="1"/>
        <v/>
      </c>
      <c r="AA36" s="433"/>
      <c r="AB36" s="7"/>
    </row>
    <row r="37" spans="2:28" ht="16.5" hidden="1" x14ac:dyDescent="0.25">
      <c r="B37" s="429">
        <v>30</v>
      </c>
      <c r="C37" s="430" t="str">
        <f>IF(SISWA!G37="","",SISWA!G37)</f>
        <v/>
      </c>
      <c r="D37" s="431" t="str">
        <f>IF(C37="","",AGM!AS37)</f>
        <v/>
      </c>
      <c r="E37" s="431" t="str">
        <f>IF(C37="","",PKN!AS37)</f>
        <v/>
      </c>
      <c r="F37" s="431" t="str">
        <f>IF(C37="","",BIND!AS37)</f>
        <v/>
      </c>
      <c r="G37" s="431" t="str">
        <f>IF(C37="","",MTK!AS37)</f>
        <v/>
      </c>
      <c r="H37" s="431" t="str">
        <f>IF(C37="","",IPAS!AS37)</f>
        <v/>
      </c>
      <c r="I37" s="431" t="str">
        <f>IF(C37="","",MUSIK!AS37)</f>
        <v/>
      </c>
      <c r="J37" s="431" t="str">
        <f>IF(C37="","",TARI!AS37)</f>
        <v/>
      </c>
      <c r="K37" s="431" t="str">
        <f>IF(C37="","",RUPA!AS37)</f>
        <v/>
      </c>
      <c r="L37" s="431" t="str">
        <f>IF(C37="","",TEATER!AS37)</f>
        <v/>
      </c>
      <c r="M37" s="431" t="str">
        <f>IF(C37="","",PJOK!AS37)</f>
        <v/>
      </c>
      <c r="N37" s="431" t="str">
        <f>IF(C37="","",BING!AS37)</f>
        <v/>
      </c>
      <c r="O37" s="431" t="str">
        <f>IF(C37="","",'MLK1'!AS37)</f>
        <v/>
      </c>
      <c r="P37" s="431" t="str">
        <f>IF(C37="","",'MLK2'!AS37)</f>
        <v/>
      </c>
      <c r="Q37" s="431" t="str">
        <f>IF(C37="","",'MLK3'!AS37)</f>
        <v/>
      </c>
      <c r="R37" s="431" t="str">
        <f>IF(C37="","",'MLK4'!AS37)</f>
        <v/>
      </c>
      <c r="S37" s="431" t="str">
        <f>IF(C37="","",'MLK5'!AS37)</f>
        <v/>
      </c>
      <c r="T37" s="431" t="str">
        <f>IF(C37="","",EKSKUL!E37)</f>
        <v/>
      </c>
      <c r="U37" s="431" t="str">
        <f>IF(C37="","",EKSKUL!G37)</f>
        <v/>
      </c>
      <c r="V37" s="431" t="str">
        <f>IF(C37="","",EKSKUL!I37)</f>
        <v/>
      </c>
      <c r="W37" s="431" t="str">
        <f>IF(D37="","",EKSKUL!K37)</f>
        <v/>
      </c>
      <c r="X37" s="431" t="str">
        <f>IF(E37="","",EKSKUL!M37)</f>
        <v/>
      </c>
      <c r="Y37" s="432" t="str">
        <f t="shared" si="0"/>
        <v/>
      </c>
      <c r="Z37" s="432" t="str">
        <f t="shared" si="1"/>
        <v/>
      </c>
      <c r="AA37" s="433"/>
      <c r="AB37" s="7"/>
    </row>
    <row r="38" spans="2:28" ht="16.5" hidden="1" x14ac:dyDescent="0.25">
      <c r="B38" s="429">
        <v>31</v>
      </c>
      <c r="C38" s="430" t="str">
        <f>IF(SISWA!G38="","",SISWA!G38)</f>
        <v/>
      </c>
      <c r="D38" s="431" t="str">
        <f>IF(C38="","",AGM!AS38)</f>
        <v/>
      </c>
      <c r="E38" s="431" t="str">
        <f>IF(C38="","",PKN!AS38)</f>
        <v/>
      </c>
      <c r="F38" s="431" t="str">
        <f>IF(C38="","",BIND!AS38)</f>
        <v/>
      </c>
      <c r="G38" s="431" t="str">
        <f>IF(C38="","",MTK!AS38)</f>
        <v/>
      </c>
      <c r="H38" s="431" t="str">
        <f>IF(C38="","",IPAS!AS38)</f>
        <v/>
      </c>
      <c r="I38" s="431" t="str">
        <f>IF(C38="","",MUSIK!AS38)</f>
        <v/>
      </c>
      <c r="J38" s="431" t="str">
        <f>IF(C38="","",TARI!AS38)</f>
        <v/>
      </c>
      <c r="K38" s="431" t="str">
        <f>IF(C38="","",RUPA!AS38)</f>
        <v/>
      </c>
      <c r="L38" s="431" t="str">
        <f>IF(C38="","",TEATER!AS38)</f>
        <v/>
      </c>
      <c r="M38" s="431" t="str">
        <f>IF(C38="","",PJOK!AS38)</f>
        <v/>
      </c>
      <c r="N38" s="431" t="str">
        <f>IF(C38="","",BING!AS38)</f>
        <v/>
      </c>
      <c r="O38" s="431" t="str">
        <f>IF(C38="","",'MLK1'!AS38)</f>
        <v/>
      </c>
      <c r="P38" s="431" t="str">
        <f>IF(C38="","",'MLK2'!AS38)</f>
        <v/>
      </c>
      <c r="Q38" s="431" t="str">
        <f>IF(C38="","",'MLK3'!AS38)</f>
        <v/>
      </c>
      <c r="R38" s="431" t="str">
        <f>IF(C38="","",'MLK4'!AS38)</f>
        <v/>
      </c>
      <c r="S38" s="431" t="str">
        <f>IF(C38="","",'MLK5'!AS38)</f>
        <v/>
      </c>
      <c r="T38" s="431" t="str">
        <f>IF(C38="","",EKSKUL!E38)</f>
        <v/>
      </c>
      <c r="U38" s="431" t="str">
        <f>IF(C38="","",EKSKUL!G38)</f>
        <v/>
      </c>
      <c r="V38" s="431" t="str">
        <f>IF(C38="","",EKSKUL!I38)</f>
        <v/>
      </c>
      <c r="W38" s="431" t="str">
        <f>IF(D38="","",EKSKUL!K38)</f>
        <v/>
      </c>
      <c r="X38" s="431" t="str">
        <f>IF(E38="","",EKSKUL!M38)</f>
        <v/>
      </c>
      <c r="Y38" s="432" t="str">
        <f t="shared" si="0"/>
        <v/>
      </c>
      <c r="Z38" s="432" t="str">
        <f t="shared" si="1"/>
        <v/>
      </c>
      <c r="AA38" s="433"/>
      <c r="AB38" s="7"/>
    </row>
    <row r="39" spans="2:28" ht="16.5" hidden="1" x14ac:dyDescent="0.25">
      <c r="B39" s="429">
        <v>32</v>
      </c>
      <c r="C39" s="430" t="str">
        <f>IF(SISWA!G39="","",SISWA!G39)</f>
        <v/>
      </c>
      <c r="D39" s="431" t="str">
        <f>IF(C39="","",AGM!AS39)</f>
        <v/>
      </c>
      <c r="E39" s="431" t="str">
        <f>IF(C39="","",PKN!AS39)</f>
        <v/>
      </c>
      <c r="F39" s="431" t="str">
        <f>IF(C39="","",BIND!AS39)</f>
        <v/>
      </c>
      <c r="G39" s="431" t="str">
        <f>IF(C39="","",MTK!AS39)</f>
        <v/>
      </c>
      <c r="H39" s="431" t="str">
        <f>IF(C39="","",IPAS!AS39)</f>
        <v/>
      </c>
      <c r="I39" s="431" t="str">
        <f>IF(C39="","",MUSIK!AS39)</f>
        <v/>
      </c>
      <c r="J39" s="431" t="str">
        <f>IF(C39="","",TARI!AS39)</f>
        <v/>
      </c>
      <c r="K39" s="431" t="str">
        <f>IF(C39="","",RUPA!AS39)</f>
        <v/>
      </c>
      <c r="L39" s="431" t="str">
        <f>IF(C39="","",TEATER!AS39)</f>
        <v/>
      </c>
      <c r="M39" s="431" t="str">
        <f>IF(C39="","",PJOK!AS39)</f>
        <v/>
      </c>
      <c r="N39" s="431" t="str">
        <f>IF(C39="","",BING!AS39)</f>
        <v/>
      </c>
      <c r="O39" s="431" t="str">
        <f>IF(C39="","",'MLK1'!AS39)</f>
        <v/>
      </c>
      <c r="P39" s="431" t="str">
        <f>IF(C39="","",'MLK2'!AS39)</f>
        <v/>
      </c>
      <c r="Q39" s="431" t="str">
        <f>IF(C39="","",'MLK3'!AS39)</f>
        <v/>
      </c>
      <c r="R39" s="431" t="str">
        <f>IF(C39="","",'MLK4'!AS39)</f>
        <v/>
      </c>
      <c r="S39" s="431" t="str">
        <f>IF(C39="","",'MLK5'!AS39)</f>
        <v/>
      </c>
      <c r="T39" s="431" t="str">
        <f>IF(C39="","",EKSKUL!E39)</f>
        <v/>
      </c>
      <c r="U39" s="431" t="str">
        <f>IF(C39="","",EKSKUL!G39)</f>
        <v/>
      </c>
      <c r="V39" s="431" t="str">
        <f>IF(C39="","",EKSKUL!I39)</f>
        <v/>
      </c>
      <c r="W39" s="431" t="str">
        <f>IF(D39="","",EKSKUL!K39)</f>
        <v/>
      </c>
      <c r="X39" s="431" t="str">
        <f>IF(E39="","",EKSKUL!M39)</f>
        <v/>
      </c>
      <c r="Y39" s="432" t="str">
        <f t="shared" si="0"/>
        <v/>
      </c>
      <c r="Z39" s="432" t="str">
        <f t="shared" si="1"/>
        <v/>
      </c>
      <c r="AA39" s="433"/>
      <c r="AB39" s="7"/>
    </row>
    <row r="40" spans="2:28" ht="16.5" hidden="1" x14ac:dyDescent="0.25">
      <c r="B40" s="429">
        <v>33</v>
      </c>
      <c r="C40" s="430" t="str">
        <f>IF(SISWA!G40="","",SISWA!G40)</f>
        <v/>
      </c>
      <c r="D40" s="431" t="str">
        <f>IF(C40="","",AGM!AS40)</f>
        <v/>
      </c>
      <c r="E40" s="431" t="str">
        <f>IF(C40="","",PKN!AS40)</f>
        <v/>
      </c>
      <c r="F40" s="431" t="str">
        <f>IF(C40="","",BIND!AS40)</f>
        <v/>
      </c>
      <c r="G40" s="431" t="str">
        <f>IF(C40="","",MTK!AS40)</f>
        <v/>
      </c>
      <c r="H40" s="431" t="str">
        <f>IF(C40="","",IPAS!AS40)</f>
        <v/>
      </c>
      <c r="I40" s="431" t="str">
        <f>IF(C40="","",MUSIK!AS40)</f>
        <v/>
      </c>
      <c r="J40" s="431" t="str">
        <f>IF(C40="","",TARI!AS40)</f>
        <v/>
      </c>
      <c r="K40" s="431" t="str">
        <f>IF(C40="","",RUPA!AS40)</f>
        <v/>
      </c>
      <c r="L40" s="431" t="str">
        <f>IF(C40="","",TEATER!AS40)</f>
        <v/>
      </c>
      <c r="M40" s="431" t="str">
        <f>IF(C40="","",PJOK!AS40)</f>
        <v/>
      </c>
      <c r="N40" s="431" t="str">
        <f>IF(C40="","",BING!AS40)</f>
        <v/>
      </c>
      <c r="O40" s="431" t="str">
        <f>IF(C40="","",'MLK1'!AS40)</f>
        <v/>
      </c>
      <c r="P40" s="431" t="str">
        <f>IF(C40="","",'MLK2'!AS40)</f>
        <v/>
      </c>
      <c r="Q40" s="431" t="str">
        <f>IF(C40="","",'MLK3'!AS40)</f>
        <v/>
      </c>
      <c r="R40" s="431" t="str">
        <f>IF(C40="","",'MLK4'!AS40)</f>
        <v/>
      </c>
      <c r="S40" s="431" t="str">
        <f>IF(C40="","",'MLK5'!AS40)</f>
        <v/>
      </c>
      <c r="T40" s="431" t="str">
        <f>IF(C40="","",EKSKUL!E40)</f>
        <v/>
      </c>
      <c r="U40" s="431" t="str">
        <f>IF(C40="","",EKSKUL!G40)</f>
        <v/>
      </c>
      <c r="V40" s="431" t="str">
        <f>IF(C40="","",EKSKUL!I40)</f>
        <v/>
      </c>
      <c r="W40" s="431" t="str">
        <f>IF(D40="","",EKSKUL!K40)</f>
        <v/>
      </c>
      <c r="X40" s="431" t="str">
        <f>IF(E40="","",EKSKUL!M40)</f>
        <v/>
      </c>
      <c r="Y40" s="432" t="str">
        <f t="shared" si="0"/>
        <v/>
      </c>
      <c r="Z40" s="432" t="str">
        <f t="shared" si="1"/>
        <v/>
      </c>
      <c r="AA40" s="433"/>
      <c r="AB40" s="7"/>
    </row>
    <row r="41" spans="2:28" ht="16.5" hidden="1" x14ac:dyDescent="0.25">
      <c r="B41" s="429">
        <v>34</v>
      </c>
      <c r="C41" s="430" t="str">
        <f>IF(SISWA!G41="","",SISWA!G41)</f>
        <v/>
      </c>
      <c r="D41" s="431" t="str">
        <f>IF(C41="","",AGM!AS41)</f>
        <v/>
      </c>
      <c r="E41" s="431" t="str">
        <f>IF(C41="","",PKN!AS41)</f>
        <v/>
      </c>
      <c r="F41" s="431" t="str">
        <f>IF(C41="","",BIND!AS41)</f>
        <v/>
      </c>
      <c r="G41" s="431" t="str">
        <f>IF(C41="","",MTK!AS41)</f>
        <v/>
      </c>
      <c r="H41" s="431" t="str">
        <f>IF(C41="","",IPAS!AS41)</f>
        <v/>
      </c>
      <c r="I41" s="431" t="str">
        <f>IF(C41="","",MUSIK!AS41)</f>
        <v/>
      </c>
      <c r="J41" s="431" t="str">
        <f>IF(C41="","",TARI!AS41)</f>
        <v/>
      </c>
      <c r="K41" s="431" t="str">
        <f>IF(C41="","",RUPA!AS41)</f>
        <v/>
      </c>
      <c r="L41" s="431" t="str">
        <f>IF(C41="","",TEATER!AS41)</f>
        <v/>
      </c>
      <c r="M41" s="431" t="str">
        <f>IF(C41="","",PJOK!AS41)</f>
        <v/>
      </c>
      <c r="N41" s="431" t="str">
        <f>IF(C41="","",BING!AS41)</f>
        <v/>
      </c>
      <c r="O41" s="431" t="str">
        <f>IF(C41="","",'MLK1'!AS41)</f>
        <v/>
      </c>
      <c r="P41" s="431" t="str">
        <f>IF(C41="","",'MLK2'!AS41)</f>
        <v/>
      </c>
      <c r="Q41" s="431" t="str">
        <f>IF(C41="","",'MLK3'!AS41)</f>
        <v/>
      </c>
      <c r="R41" s="431" t="str">
        <f>IF(C41="","",'MLK4'!AS41)</f>
        <v/>
      </c>
      <c r="S41" s="431" t="str">
        <f>IF(C41="","",'MLK5'!AS41)</f>
        <v/>
      </c>
      <c r="T41" s="431" t="str">
        <f>IF(C41="","",EKSKUL!E41)</f>
        <v/>
      </c>
      <c r="U41" s="431" t="str">
        <f>IF(C41="","",EKSKUL!G41)</f>
        <v/>
      </c>
      <c r="V41" s="431" t="str">
        <f>IF(C41="","",EKSKUL!I41)</f>
        <v/>
      </c>
      <c r="W41" s="431" t="str">
        <f>IF(D41="","",EKSKUL!K41)</f>
        <v/>
      </c>
      <c r="X41" s="431" t="str">
        <f>IF(E41="","",EKSKUL!M41)</f>
        <v/>
      </c>
      <c r="Y41" s="432" t="str">
        <f t="shared" si="0"/>
        <v/>
      </c>
      <c r="Z41" s="432" t="str">
        <f t="shared" si="1"/>
        <v/>
      </c>
      <c r="AA41" s="433"/>
      <c r="AB41" s="7"/>
    </row>
    <row r="42" spans="2:28" ht="16.5" hidden="1" x14ac:dyDescent="0.25">
      <c r="B42" s="429">
        <v>35</v>
      </c>
      <c r="C42" s="430" t="str">
        <f>IF(SISWA!G42="","",SISWA!G42)</f>
        <v/>
      </c>
      <c r="D42" s="431" t="str">
        <f>IF(C42="","",AGM!AS42)</f>
        <v/>
      </c>
      <c r="E42" s="431" t="str">
        <f>IF(C42="","",PKN!AS42)</f>
        <v/>
      </c>
      <c r="F42" s="431" t="str">
        <f>IF(C42="","",BIND!AS42)</f>
        <v/>
      </c>
      <c r="G42" s="431" t="str">
        <f>IF(C42="","",MTK!AS42)</f>
        <v/>
      </c>
      <c r="H42" s="431" t="str">
        <f>IF(C42="","",IPAS!AS42)</f>
        <v/>
      </c>
      <c r="I42" s="431" t="str">
        <f>IF(C42="","",MUSIK!AS42)</f>
        <v/>
      </c>
      <c r="J42" s="431" t="str">
        <f>IF(C42="","",TARI!AS42)</f>
        <v/>
      </c>
      <c r="K42" s="431" t="str">
        <f>IF(C42="","",RUPA!AS42)</f>
        <v/>
      </c>
      <c r="L42" s="431" t="str">
        <f>IF(C42="","",TEATER!AS42)</f>
        <v/>
      </c>
      <c r="M42" s="431" t="str">
        <f>IF(C42="","",PJOK!AS42)</f>
        <v/>
      </c>
      <c r="N42" s="431" t="str">
        <f>IF(C42="","",BING!AS42)</f>
        <v/>
      </c>
      <c r="O42" s="431" t="str">
        <f>IF(C42="","",'MLK1'!AS42)</f>
        <v/>
      </c>
      <c r="P42" s="431" t="str">
        <f>IF(C42="","",'MLK2'!AS42)</f>
        <v/>
      </c>
      <c r="Q42" s="431" t="str">
        <f>IF(C42="","",'MLK3'!AS42)</f>
        <v/>
      </c>
      <c r="R42" s="431" t="str">
        <f>IF(C42="","",'MLK4'!AS42)</f>
        <v/>
      </c>
      <c r="S42" s="431" t="str">
        <f>IF(C42="","",'MLK5'!AS42)</f>
        <v/>
      </c>
      <c r="T42" s="431" t="str">
        <f>IF(C42="","",EKSKUL!E42)</f>
        <v/>
      </c>
      <c r="U42" s="431" t="str">
        <f>IF(C42="","",EKSKUL!G42)</f>
        <v/>
      </c>
      <c r="V42" s="431" t="str">
        <f>IF(C42="","",EKSKUL!I42)</f>
        <v/>
      </c>
      <c r="W42" s="431" t="str">
        <f>IF(D42="","",EKSKUL!K42)</f>
        <v/>
      </c>
      <c r="X42" s="431" t="str">
        <f>IF(E42="","",EKSKUL!M42)</f>
        <v/>
      </c>
      <c r="Y42" s="432" t="str">
        <f t="shared" si="0"/>
        <v/>
      </c>
      <c r="Z42" s="432" t="str">
        <f t="shared" si="1"/>
        <v/>
      </c>
      <c r="AA42" s="433"/>
      <c r="AB42" s="7"/>
    </row>
    <row r="43" spans="2:28" ht="16.5" hidden="1" x14ac:dyDescent="0.25">
      <c r="B43" s="429">
        <v>36</v>
      </c>
      <c r="C43" s="430" t="str">
        <f>IF(SISWA!G43="","",SISWA!G43)</f>
        <v/>
      </c>
      <c r="D43" s="431" t="str">
        <f>IF(C43="","",AGM!AS43)</f>
        <v/>
      </c>
      <c r="E43" s="431" t="str">
        <f>IF(C43="","",PKN!AS43)</f>
        <v/>
      </c>
      <c r="F43" s="431" t="str">
        <f>IF(C43="","",BIND!AS43)</f>
        <v/>
      </c>
      <c r="G43" s="431" t="str">
        <f>IF(C43="","",MTK!AS43)</f>
        <v/>
      </c>
      <c r="H43" s="431" t="str">
        <f>IF(C43="","",IPAS!AS43)</f>
        <v/>
      </c>
      <c r="I43" s="431" t="str">
        <f>IF(C43="","",MUSIK!AS43)</f>
        <v/>
      </c>
      <c r="J43" s="431" t="str">
        <f>IF(C43="","",TARI!AS43)</f>
        <v/>
      </c>
      <c r="K43" s="431" t="str">
        <f>IF(C43="","",RUPA!AS43)</f>
        <v/>
      </c>
      <c r="L43" s="431" t="str">
        <f>IF(C43="","",TEATER!AS43)</f>
        <v/>
      </c>
      <c r="M43" s="431" t="str">
        <f>IF(C43="","",PJOK!AS43)</f>
        <v/>
      </c>
      <c r="N43" s="431" t="str">
        <f>IF(C43="","",BING!AS43)</f>
        <v/>
      </c>
      <c r="O43" s="431" t="str">
        <f>IF(C43="","",'MLK1'!AS43)</f>
        <v/>
      </c>
      <c r="P43" s="431" t="str">
        <f>IF(C43="","",'MLK2'!AS43)</f>
        <v/>
      </c>
      <c r="Q43" s="431" t="str">
        <f>IF(C43="","",'MLK3'!AS43)</f>
        <v/>
      </c>
      <c r="R43" s="431" t="str">
        <f>IF(C43="","",'MLK4'!AS43)</f>
        <v/>
      </c>
      <c r="S43" s="431" t="str">
        <f>IF(C43="","",'MLK5'!AS43)</f>
        <v/>
      </c>
      <c r="T43" s="431" t="str">
        <f>IF(C43="","",EKSKUL!E43)</f>
        <v/>
      </c>
      <c r="U43" s="431" t="str">
        <f>IF(C43="","",EKSKUL!G43)</f>
        <v/>
      </c>
      <c r="V43" s="431" t="str">
        <f>IF(C43="","",EKSKUL!I43)</f>
        <v/>
      </c>
      <c r="W43" s="431" t="str">
        <f>IF(D43="","",EKSKUL!K43)</f>
        <v/>
      </c>
      <c r="X43" s="431" t="str">
        <f>IF(E43="","",EKSKUL!M43)</f>
        <v/>
      </c>
      <c r="Y43" s="432" t="str">
        <f t="shared" si="0"/>
        <v/>
      </c>
      <c r="Z43" s="432" t="str">
        <f t="shared" si="1"/>
        <v/>
      </c>
      <c r="AA43" s="433"/>
      <c r="AB43" s="7"/>
    </row>
    <row r="44" spans="2:28" ht="16.5" hidden="1" x14ac:dyDescent="0.25">
      <c r="B44" s="429">
        <v>37</v>
      </c>
      <c r="C44" s="430" t="str">
        <f>IF(SISWA!G44="","",SISWA!G44)</f>
        <v/>
      </c>
      <c r="D44" s="431" t="str">
        <f>IF(C44="","",AGM!AS44)</f>
        <v/>
      </c>
      <c r="E44" s="431" t="str">
        <f>IF(C44="","",PKN!AS44)</f>
        <v/>
      </c>
      <c r="F44" s="431" t="str">
        <f>IF(C44="","",BIND!AS44)</f>
        <v/>
      </c>
      <c r="G44" s="431" t="str">
        <f>IF(C44="","",MTK!AS44)</f>
        <v/>
      </c>
      <c r="H44" s="431" t="str">
        <f>IF(C44="","",IPAS!AS44)</f>
        <v/>
      </c>
      <c r="I44" s="431" t="str">
        <f>IF(C44="","",MUSIK!AS44)</f>
        <v/>
      </c>
      <c r="J44" s="431" t="str">
        <f>IF(C44="","",TARI!AS44)</f>
        <v/>
      </c>
      <c r="K44" s="431" t="str">
        <f>IF(C44="","",RUPA!AS44)</f>
        <v/>
      </c>
      <c r="L44" s="431" t="str">
        <f>IF(C44="","",TEATER!AS44)</f>
        <v/>
      </c>
      <c r="M44" s="431" t="str">
        <f>IF(C44="","",PJOK!AS44)</f>
        <v/>
      </c>
      <c r="N44" s="431" t="str">
        <f>IF(C44="","",BING!AS44)</f>
        <v/>
      </c>
      <c r="O44" s="431" t="str">
        <f>IF(C44="","",'MLK1'!AS44)</f>
        <v/>
      </c>
      <c r="P44" s="431" t="str">
        <f>IF(C44="","",'MLK2'!AS44)</f>
        <v/>
      </c>
      <c r="Q44" s="431" t="str">
        <f>IF(C44="","",'MLK3'!AS44)</f>
        <v/>
      </c>
      <c r="R44" s="431" t="str">
        <f>IF(C44="","",'MLK4'!AS44)</f>
        <v/>
      </c>
      <c r="S44" s="431" t="str">
        <f>IF(C44="","",'MLK5'!AS44)</f>
        <v/>
      </c>
      <c r="T44" s="431" t="str">
        <f>IF(C44="","",EKSKUL!E44)</f>
        <v/>
      </c>
      <c r="U44" s="431" t="str">
        <f>IF(C44="","",EKSKUL!G44)</f>
        <v/>
      </c>
      <c r="V44" s="431" t="str">
        <f>IF(C44="","",EKSKUL!I44)</f>
        <v/>
      </c>
      <c r="W44" s="431" t="str">
        <f>IF(D44="","",EKSKUL!K44)</f>
        <v/>
      </c>
      <c r="X44" s="431" t="str">
        <f>IF(E44="","",EKSKUL!M44)</f>
        <v/>
      </c>
      <c r="Y44" s="432" t="str">
        <f t="shared" si="0"/>
        <v/>
      </c>
      <c r="Z44" s="432" t="str">
        <f t="shared" si="1"/>
        <v/>
      </c>
      <c r="AA44" s="433"/>
      <c r="AB44" s="7"/>
    </row>
    <row r="45" spans="2:28" ht="16.5" hidden="1" x14ac:dyDescent="0.25">
      <c r="B45" s="429">
        <v>38</v>
      </c>
      <c r="C45" s="430" t="str">
        <f>IF(SISWA!G45="","",SISWA!G45)</f>
        <v/>
      </c>
      <c r="D45" s="431" t="str">
        <f>IF(C45="","",AGM!AS45)</f>
        <v/>
      </c>
      <c r="E45" s="431" t="str">
        <f>IF(C45="","",PKN!AS45)</f>
        <v/>
      </c>
      <c r="F45" s="431" t="str">
        <f>IF(C45="","",BIND!AS45)</f>
        <v/>
      </c>
      <c r="G45" s="431" t="str">
        <f>IF(C45="","",MTK!AS45)</f>
        <v/>
      </c>
      <c r="H45" s="431" t="str">
        <f>IF(C45="","",IPAS!AS45)</f>
        <v/>
      </c>
      <c r="I45" s="431" t="str">
        <f>IF(C45="","",MUSIK!AS45)</f>
        <v/>
      </c>
      <c r="J45" s="431" t="str">
        <f>IF(C45="","",TARI!AS45)</f>
        <v/>
      </c>
      <c r="K45" s="431" t="str">
        <f>IF(C45="","",RUPA!AS45)</f>
        <v/>
      </c>
      <c r="L45" s="431" t="str">
        <f>IF(C45="","",TEATER!AS45)</f>
        <v/>
      </c>
      <c r="M45" s="431" t="str">
        <f>IF(C45="","",PJOK!AS45)</f>
        <v/>
      </c>
      <c r="N45" s="431" t="str">
        <f>IF(C45="","",BING!AS45)</f>
        <v/>
      </c>
      <c r="O45" s="431" t="str">
        <f>IF(C45="","",'MLK1'!AS45)</f>
        <v/>
      </c>
      <c r="P45" s="431" t="str">
        <f>IF(C45="","",'MLK2'!AS45)</f>
        <v/>
      </c>
      <c r="Q45" s="431" t="str">
        <f>IF(C45="","",'MLK3'!AS45)</f>
        <v/>
      </c>
      <c r="R45" s="431" t="str">
        <f>IF(C45="","",'MLK4'!AS45)</f>
        <v/>
      </c>
      <c r="S45" s="431" t="str">
        <f>IF(C45="","",'MLK5'!AS45)</f>
        <v/>
      </c>
      <c r="T45" s="431" t="str">
        <f>IF(C45="","",EKSKUL!E45)</f>
        <v/>
      </c>
      <c r="U45" s="431" t="str">
        <f>IF(C45="","",EKSKUL!G45)</f>
        <v/>
      </c>
      <c r="V45" s="431" t="str">
        <f>IF(C45="","",EKSKUL!I45)</f>
        <v/>
      </c>
      <c r="W45" s="431" t="str">
        <f>IF(D45="","",EKSKUL!K45)</f>
        <v/>
      </c>
      <c r="X45" s="431" t="str">
        <f>IF(E45="","",EKSKUL!M45)</f>
        <v/>
      </c>
      <c r="Y45" s="432" t="str">
        <f t="shared" si="0"/>
        <v/>
      </c>
      <c r="Z45" s="432" t="str">
        <f t="shared" si="1"/>
        <v/>
      </c>
      <c r="AA45" s="433"/>
      <c r="AB45" s="7"/>
    </row>
    <row r="46" spans="2:28" ht="16.5" hidden="1" x14ac:dyDescent="0.25">
      <c r="B46" s="429">
        <v>39</v>
      </c>
      <c r="C46" s="430" t="str">
        <f>IF(SISWA!G46="","",SISWA!G46)</f>
        <v/>
      </c>
      <c r="D46" s="431" t="str">
        <f>IF(C46="","",AGM!AS46)</f>
        <v/>
      </c>
      <c r="E46" s="431" t="str">
        <f>IF(C46="","",PKN!AS46)</f>
        <v/>
      </c>
      <c r="F46" s="431" t="str">
        <f>IF(C46="","",BIND!AS46)</f>
        <v/>
      </c>
      <c r="G46" s="431" t="str">
        <f>IF(C46="","",MTK!AS46)</f>
        <v/>
      </c>
      <c r="H46" s="431" t="str">
        <f>IF(C46="","",IPAS!AS46)</f>
        <v/>
      </c>
      <c r="I46" s="431" t="str">
        <f>IF(C46="","",MUSIK!AS46)</f>
        <v/>
      </c>
      <c r="J46" s="431" t="str">
        <f>IF(C46="","",TARI!AS46)</f>
        <v/>
      </c>
      <c r="K46" s="431" t="str">
        <f>IF(C46="","",RUPA!AS46)</f>
        <v/>
      </c>
      <c r="L46" s="431" t="str">
        <f>IF(C46="","",TEATER!AS46)</f>
        <v/>
      </c>
      <c r="M46" s="431" t="str">
        <f>IF(C46="","",PJOK!AS46)</f>
        <v/>
      </c>
      <c r="N46" s="431" t="str">
        <f>IF(C46="","",BING!AS46)</f>
        <v/>
      </c>
      <c r="O46" s="431" t="str">
        <f>IF(C46="","",'MLK1'!AS46)</f>
        <v/>
      </c>
      <c r="P46" s="431" t="str">
        <f>IF(C46="","",'MLK2'!AS46)</f>
        <v/>
      </c>
      <c r="Q46" s="431" t="str">
        <f>IF(C46="","",'MLK3'!AS46)</f>
        <v/>
      </c>
      <c r="R46" s="431" t="str">
        <f>IF(C46="","",'MLK4'!AS46)</f>
        <v/>
      </c>
      <c r="S46" s="431" t="str">
        <f>IF(C46="","",'MLK5'!AS46)</f>
        <v/>
      </c>
      <c r="T46" s="431" t="str">
        <f>IF(C46="","",EKSKUL!E46)</f>
        <v/>
      </c>
      <c r="U46" s="431" t="str">
        <f>IF(C46="","",EKSKUL!G46)</f>
        <v/>
      </c>
      <c r="V46" s="431" t="str">
        <f>IF(C46="","",EKSKUL!I46)</f>
        <v/>
      </c>
      <c r="W46" s="431" t="str">
        <f>IF(D46="","",EKSKUL!K46)</f>
        <v/>
      </c>
      <c r="X46" s="431" t="str">
        <f>IF(E46="","",EKSKUL!M46)</f>
        <v/>
      </c>
      <c r="Y46" s="432" t="str">
        <f t="shared" si="0"/>
        <v/>
      </c>
      <c r="Z46" s="432" t="str">
        <f t="shared" si="1"/>
        <v/>
      </c>
      <c r="AA46" s="433"/>
      <c r="AB46" s="7"/>
    </row>
    <row r="47" spans="2:28" ht="16.5" hidden="1" x14ac:dyDescent="0.25">
      <c r="B47" s="429">
        <v>40</v>
      </c>
      <c r="C47" s="430" t="str">
        <f>IF(SISWA!G47="","",SISWA!G47)</f>
        <v/>
      </c>
      <c r="D47" s="431" t="str">
        <f>IF(C47="","",AGM!AS47)</f>
        <v/>
      </c>
      <c r="E47" s="431" t="str">
        <f>IF(C47="","",PKN!AS47)</f>
        <v/>
      </c>
      <c r="F47" s="431" t="str">
        <f>IF(C47="","",BIND!AS47)</f>
        <v/>
      </c>
      <c r="G47" s="431" t="str">
        <f>IF(C47="","",MTK!AS47)</f>
        <v/>
      </c>
      <c r="H47" s="431" t="str">
        <f>IF(C47="","",IPAS!AS47)</f>
        <v/>
      </c>
      <c r="I47" s="431" t="str">
        <f>IF(C47="","",MUSIK!AS47)</f>
        <v/>
      </c>
      <c r="J47" s="431" t="str">
        <f>IF(C47="","",TARI!AS47)</f>
        <v/>
      </c>
      <c r="K47" s="431" t="str">
        <f>IF(C47="","",RUPA!AS47)</f>
        <v/>
      </c>
      <c r="L47" s="431" t="str">
        <f>IF(C47="","",TEATER!AS47)</f>
        <v/>
      </c>
      <c r="M47" s="431" t="str">
        <f>IF(C47="","",PJOK!AS47)</f>
        <v/>
      </c>
      <c r="N47" s="431" t="str">
        <f>IF(C47="","",BING!AS47)</f>
        <v/>
      </c>
      <c r="O47" s="431" t="str">
        <f>IF(C47="","",'MLK1'!AS47)</f>
        <v/>
      </c>
      <c r="P47" s="431" t="str">
        <f>IF(C47="","",'MLK2'!AS47)</f>
        <v/>
      </c>
      <c r="Q47" s="431" t="str">
        <f>IF(C47="","",'MLK3'!AS47)</f>
        <v/>
      </c>
      <c r="R47" s="431" t="str">
        <f>IF(C47="","",'MLK4'!AS47)</f>
        <v/>
      </c>
      <c r="S47" s="431" t="str">
        <f>IF(C47="","",'MLK5'!AS47)</f>
        <v/>
      </c>
      <c r="T47" s="431" t="str">
        <f>IF(C47="","",EKSKUL!E47)</f>
        <v/>
      </c>
      <c r="U47" s="431" t="str">
        <f>IF(C47="","",EKSKUL!G47)</f>
        <v/>
      </c>
      <c r="V47" s="431" t="str">
        <f>IF(C47="","",EKSKUL!I47)</f>
        <v/>
      </c>
      <c r="W47" s="431" t="str">
        <f>IF(D47="","",EKSKUL!K47)</f>
        <v/>
      </c>
      <c r="X47" s="431" t="str">
        <f>IF(E47="","",EKSKUL!M47)</f>
        <v/>
      </c>
      <c r="Y47" s="432" t="str">
        <f t="shared" si="0"/>
        <v/>
      </c>
      <c r="Z47" s="432" t="str">
        <f t="shared" si="1"/>
        <v/>
      </c>
      <c r="AA47" s="433"/>
      <c r="AB47" s="7"/>
    </row>
    <row r="48" spans="2:28" ht="16.5" hidden="1" x14ac:dyDescent="0.25">
      <c r="B48" s="429">
        <v>41</v>
      </c>
      <c r="C48" s="430" t="str">
        <f>IF(SISWA!G48="","",SISWA!G48)</f>
        <v/>
      </c>
      <c r="D48" s="431" t="str">
        <f>IF(C48="","",AGM!AS48)</f>
        <v/>
      </c>
      <c r="E48" s="431" t="str">
        <f>IF(C48="","",PKN!AS48)</f>
        <v/>
      </c>
      <c r="F48" s="431" t="str">
        <f>IF(C48="","",BIND!AS48)</f>
        <v/>
      </c>
      <c r="G48" s="431" t="str">
        <f>IF(C48="","",MTK!AS48)</f>
        <v/>
      </c>
      <c r="H48" s="431" t="str">
        <f>IF(C48="","",IPAS!AS48)</f>
        <v/>
      </c>
      <c r="I48" s="431" t="str">
        <f>IF(C48="","",MUSIK!AS48)</f>
        <v/>
      </c>
      <c r="J48" s="431" t="str">
        <f>IF(C48="","",TARI!AS48)</f>
        <v/>
      </c>
      <c r="K48" s="431" t="str">
        <f>IF(C48="","",RUPA!AS48)</f>
        <v/>
      </c>
      <c r="L48" s="431" t="str">
        <f>IF(C48="","",TEATER!AS48)</f>
        <v/>
      </c>
      <c r="M48" s="431" t="str">
        <f>IF(C48="","",PJOK!AS48)</f>
        <v/>
      </c>
      <c r="N48" s="431" t="str">
        <f>IF(C48="","",BING!AS48)</f>
        <v/>
      </c>
      <c r="O48" s="431" t="str">
        <f>IF(C48="","",'MLK1'!AS48)</f>
        <v/>
      </c>
      <c r="P48" s="431" t="str">
        <f>IF(C48="","",'MLK2'!AS48)</f>
        <v/>
      </c>
      <c r="Q48" s="431" t="str">
        <f>IF(C48="","",'MLK3'!AS48)</f>
        <v/>
      </c>
      <c r="R48" s="431" t="str">
        <f>IF(C48="","",'MLK4'!AS48)</f>
        <v/>
      </c>
      <c r="S48" s="431" t="str">
        <f>IF(C48="","",'MLK5'!AS48)</f>
        <v/>
      </c>
      <c r="T48" s="431" t="str">
        <f>IF(C48="","",EKSKUL!E48)</f>
        <v/>
      </c>
      <c r="U48" s="431" t="str">
        <f>IF(C48="","",EKSKUL!G48)</f>
        <v/>
      </c>
      <c r="V48" s="431" t="str">
        <f>IF(C48="","",EKSKUL!I48)</f>
        <v/>
      </c>
      <c r="W48" s="431" t="str">
        <f>IF(D48="","",EKSKUL!K48)</f>
        <v/>
      </c>
      <c r="X48" s="431" t="str">
        <f>IF(E48="","",EKSKUL!M48)</f>
        <v/>
      </c>
      <c r="Y48" s="432" t="str">
        <f t="shared" si="0"/>
        <v/>
      </c>
      <c r="Z48" s="432" t="str">
        <f t="shared" si="1"/>
        <v/>
      </c>
      <c r="AA48" s="433"/>
      <c r="AB48" s="7"/>
    </row>
    <row r="49" spans="2:28" ht="16.5" hidden="1" x14ac:dyDescent="0.25">
      <c r="B49" s="429">
        <v>42</v>
      </c>
      <c r="C49" s="430" t="str">
        <f>IF(SISWA!G49="","",SISWA!G49)</f>
        <v/>
      </c>
      <c r="D49" s="431" t="str">
        <f>IF(C49="","",AGM!AS49)</f>
        <v/>
      </c>
      <c r="E49" s="431" t="str">
        <f>IF(C49="","",PKN!AS49)</f>
        <v/>
      </c>
      <c r="F49" s="431" t="str">
        <f>IF(C49="","",BIND!AS49)</f>
        <v/>
      </c>
      <c r="G49" s="431" t="str">
        <f>IF(C49="","",MTK!AS49)</f>
        <v/>
      </c>
      <c r="H49" s="431" t="str">
        <f>IF(C49="","",IPAS!AS49)</f>
        <v/>
      </c>
      <c r="I49" s="431" t="str">
        <f>IF(C49="","",MUSIK!AS49)</f>
        <v/>
      </c>
      <c r="J49" s="431" t="str">
        <f>IF(C49="","",TARI!AS49)</f>
        <v/>
      </c>
      <c r="K49" s="431" t="str">
        <f>IF(C49="","",RUPA!AS49)</f>
        <v/>
      </c>
      <c r="L49" s="431" t="str">
        <f>IF(C49="","",TEATER!AS49)</f>
        <v/>
      </c>
      <c r="M49" s="431" t="str">
        <f>IF(C49="","",PJOK!AS49)</f>
        <v/>
      </c>
      <c r="N49" s="431" t="str">
        <f>IF(C49="","",BING!AS49)</f>
        <v/>
      </c>
      <c r="O49" s="431" t="str">
        <f>IF(C49="","",'MLK1'!AS49)</f>
        <v/>
      </c>
      <c r="P49" s="431" t="str">
        <f>IF(C49="","",'MLK2'!AS49)</f>
        <v/>
      </c>
      <c r="Q49" s="431" t="str">
        <f>IF(C49="","",'MLK3'!AS49)</f>
        <v/>
      </c>
      <c r="R49" s="431" t="str">
        <f>IF(C49="","",'MLK4'!AS49)</f>
        <v/>
      </c>
      <c r="S49" s="431" t="str">
        <f>IF(C49="","",'MLK5'!AS49)</f>
        <v/>
      </c>
      <c r="T49" s="431" t="str">
        <f>IF(C49="","",EKSKUL!E49)</f>
        <v/>
      </c>
      <c r="U49" s="431" t="str">
        <f>IF(C49="","",EKSKUL!G49)</f>
        <v/>
      </c>
      <c r="V49" s="431" t="str">
        <f>IF(C49="","",EKSKUL!I49)</f>
        <v/>
      </c>
      <c r="W49" s="431" t="str">
        <f>IF(D49="","",EKSKUL!K49)</f>
        <v/>
      </c>
      <c r="X49" s="431" t="str">
        <f>IF(E49="","",EKSKUL!M49)</f>
        <v/>
      </c>
      <c r="Y49" s="432" t="str">
        <f t="shared" si="0"/>
        <v/>
      </c>
      <c r="Z49" s="432" t="str">
        <f t="shared" si="1"/>
        <v/>
      </c>
      <c r="AA49" s="433"/>
      <c r="AB49" s="7"/>
    </row>
    <row r="50" spans="2:28" ht="16.5" hidden="1" x14ac:dyDescent="0.25">
      <c r="B50" s="429">
        <v>43</v>
      </c>
      <c r="C50" s="430" t="str">
        <f>IF(SISWA!G50="","",SISWA!G50)</f>
        <v/>
      </c>
      <c r="D50" s="431" t="str">
        <f>IF(C50="","",AGM!AS50)</f>
        <v/>
      </c>
      <c r="E50" s="431" t="str">
        <f>IF(C50="","",PKN!AS50)</f>
        <v/>
      </c>
      <c r="F50" s="431" t="str">
        <f>IF(C50="","",BIND!AS50)</f>
        <v/>
      </c>
      <c r="G50" s="431" t="str">
        <f>IF(C50="","",MTK!AS50)</f>
        <v/>
      </c>
      <c r="H50" s="431" t="str">
        <f>IF(C50="","",IPAS!AS50)</f>
        <v/>
      </c>
      <c r="I50" s="431" t="str">
        <f>IF(C50="","",MUSIK!AS50)</f>
        <v/>
      </c>
      <c r="J50" s="431" t="str">
        <f>IF(C50="","",TARI!AS50)</f>
        <v/>
      </c>
      <c r="K50" s="431" t="str">
        <f>IF(C50="","",RUPA!AS50)</f>
        <v/>
      </c>
      <c r="L50" s="431" t="str">
        <f>IF(C50="","",TEATER!AS50)</f>
        <v/>
      </c>
      <c r="M50" s="431" t="str">
        <f>IF(C50="","",PJOK!AS50)</f>
        <v/>
      </c>
      <c r="N50" s="431" t="str">
        <f>IF(C50="","",BING!AS50)</f>
        <v/>
      </c>
      <c r="O50" s="431" t="str">
        <f>IF(C50="","",'MLK1'!AS50)</f>
        <v/>
      </c>
      <c r="P50" s="431" t="str">
        <f>IF(C50="","",'MLK2'!AS50)</f>
        <v/>
      </c>
      <c r="Q50" s="431" t="str">
        <f>IF(C50="","",'MLK3'!AS50)</f>
        <v/>
      </c>
      <c r="R50" s="431" t="str">
        <f>IF(C50="","",'MLK4'!AS50)</f>
        <v/>
      </c>
      <c r="S50" s="431" t="str">
        <f>IF(C50="","",'MLK5'!AS50)</f>
        <v/>
      </c>
      <c r="T50" s="431" t="str">
        <f>IF(C50="","",EKSKUL!E50)</f>
        <v/>
      </c>
      <c r="U50" s="431" t="str">
        <f>IF(C50="","",EKSKUL!G50)</f>
        <v/>
      </c>
      <c r="V50" s="431" t="str">
        <f>IF(C50="","",EKSKUL!I50)</f>
        <v/>
      </c>
      <c r="W50" s="431" t="str">
        <f>IF(D50="","",EKSKUL!K50)</f>
        <v/>
      </c>
      <c r="X50" s="431" t="str">
        <f>IF(E50="","",EKSKUL!M50)</f>
        <v/>
      </c>
      <c r="Y50" s="432" t="str">
        <f t="shared" si="0"/>
        <v/>
      </c>
      <c r="Z50" s="432" t="str">
        <f t="shared" si="1"/>
        <v/>
      </c>
      <c r="AA50" s="433"/>
      <c r="AB50" s="7"/>
    </row>
    <row r="51" spans="2:28" ht="16.5" hidden="1" x14ac:dyDescent="0.25">
      <c r="B51" s="429">
        <v>44</v>
      </c>
      <c r="C51" s="430" t="str">
        <f>IF(SISWA!G51="","",SISWA!G51)</f>
        <v/>
      </c>
      <c r="D51" s="431" t="str">
        <f>IF(C51="","",AGM!AS51)</f>
        <v/>
      </c>
      <c r="E51" s="431" t="str">
        <f>IF(C51="","",PKN!AS51)</f>
        <v/>
      </c>
      <c r="F51" s="431" t="str">
        <f>IF(C51="","",BIND!AS51)</f>
        <v/>
      </c>
      <c r="G51" s="431" t="str">
        <f>IF(C51="","",MTK!AS51)</f>
        <v/>
      </c>
      <c r="H51" s="431" t="str">
        <f>IF(C51="","",IPAS!AS51)</f>
        <v/>
      </c>
      <c r="I51" s="431" t="str">
        <f>IF(C51="","",MUSIK!AS51)</f>
        <v/>
      </c>
      <c r="J51" s="431" t="str">
        <f>IF(C51="","",TARI!AS51)</f>
        <v/>
      </c>
      <c r="K51" s="431" t="str">
        <f>IF(C51="","",RUPA!AS51)</f>
        <v/>
      </c>
      <c r="L51" s="431" t="str">
        <f>IF(C51="","",TEATER!AS51)</f>
        <v/>
      </c>
      <c r="M51" s="431" t="str">
        <f>IF(C51="","",PJOK!AS51)</f>
        <v/>
      </c>
      <c r="N51" s="431" t="str">
        <f>IF(C51="","",BING!AS51)</f>
        <v/>
      </c>
      <c r="O51" s="431" t="str">
        <f>IF(C51="","",'MLK1'!AS51)</f>
        <v/>
      </c>
      <c r="P51" s="431" t="str">
        <f>IF(C51="","",'MLK2'!AS51)</f>
        <v/>
      </c>
      <c r="Q51" s="431" t="str">
        <f>IF(C51="","",'MLK3'!AS51)</f>
        <v/>
      </c>
      <c r="R51" s="431" t="str">
        <f>IF(C51="","",'MLK4'!AS51)</f>
        <v/>
      </c>
      <c r="S51" s="431" t="str">
        <f>IF(C51="","",'MLK5'!AS51)</f>
        <v/>
      </c>
      <c r="T51" s="431" t="str">
        <f>IF(C51="","",EKSKUL!E51)</f>
        <v/>
      </c>
      <c r="U51" s="431" t="str">
        <f>IF(C51="","",EKSKUL!G51)</f>
        <v/>
      </c>
      <c r="V51" s="431" t="str">
        <f>IF(C51="","",EKSKUL!I51)</f>
        <v/>
      </c>
      <c r="W51" s="431" t="str">
        <f>IF(D51="","",EKSKUL!K51)</f>
        <v/>
      </c>
      <c r="X51" s="431" t="str">
        <f>IF(E51="","",EKSKUL!M51)</f>
        <v/>
      </c>
      <c r="Y51" s="432" t="str">
        <f t="shared" si="0"/>
        <v/>
      </c>
      <c r="Z51" s="432" t="str">
        <f t="shared" si="1"/>
        <v/>
      </c>
      <c r="AA51" s="433"/>
      <c r="AB51" s="7"/>
    </row>
    <row r="52" spans="2:28" ht="16.5" hidden="1" x14ac:dyDescent="0.25">
      <c r="B52" s="429">
        <v>45</v>
      </c>
      <c r="C52" s="430" t="str">
        <f>IF(SISWA!G52="","",SISWA!G52)</f>
        <v/>
      </c>
      <c r="D52" s="431" t="str">
        <f>IF(C52="","",AGM!AS52)</f>
        <v/>
      </c>
      <c r="E52" s="431" t="str">
        <f>IF(C52="","",PKN!AS52)</f>
        <v/>
      </c>
      <c r="F52" s="431" t="str">
        <f>IF(C52="","",BIND!AS52)</f>
        <v/>
      </c>
      <c r="G52" s="431" t="str">
        <f>IF(C52="","",MTK!AS52)</f>
        <v/>
      </c>
      <c r="H52" s="431" t="str">
        <f>IF(C52="","",IPAS!AS52)</f>
        <v/>
      </c>
      <c r="I52" s="431" t="str">
        <f>IF(C52="","",MUSIK!AS52)</f>
        <v/>
      </c>
      <c r="J52" s="431" t="str">
        <f>IF(C52="","",TARI!AS52)</f>
        <v/>
      </c>
      <c r="K52" s="431" t="str">
        <f>IF(C52="","",RUPA!AS52)</f>
        <v/>
      </c>
      <c r="L52" s="431" t="str">
        <f>IF(C52="","",TEATER!AS52)</f>
        <v/>
      </c>
      <c r="M52" s="431" t="str">
        <f>IF(C52="","",PJOK!AS52)</f>
        <v/>
      </c>
      <c r="N52" s="431" t="str">
        <f>IF(C52="","",BING!AS52)</f>
        <v/>
      </c>
      <c r="O52" s="431" t="str">
        <f>IF(C52="","",'MLK1'!AS52)</f>
        <v/>
      </c>
      <c r="P52" s="431" t="str">
        <f>IF(C52="","",'MLK2'!AS52)</f>
        <v/>
      </c>
      <c r="Q52" s="431" t="str">
        <f>IF(C52="","",'MLK3'!AS52)</f>
        <v/>
      </c>
      <c r="R52" s="431" t="str">
        <f>IF(C52="","",'MLK4'!AS52)</f>
        <v/>
      </c>
      <c r="S52" s="431" t="str">
        <f>IF(C52="","",'MLK5'!AS52)</f>
        <v/>
      </c>
      <c r="T52" s="431" t="str">
        <f>IF(C52="","",EKSKUL!E52)</f>
        <v/>
      </c>
      <c r="U52" s="431" t="str">
        <f>IF(C52="","",EKSKUL!G52)</f>
        <v/>
      </c>
      <c r="V52" s="431" t="str">
        <f>IF(C52="","",EKSKUL!I52)</f>
        <v/>
      </c>
      <c r="W52" s="431" t="str">
        <f>IF(D52="","",EKSKUL!K52)</f>
        <v/>
      </c>
      <c r="X52" s="431" t="str">
        <f>IF(E52="","",EKSKUL!M52)</f>
        <v/>
      </c>
      <c r="Y52" s="432" t="str">
        <f t="shared" si="0"/>
        <v/>
      </c>
      <c r="Z52" s="432" t="str">
        <f t="shared" si="1"/>
        <v/>
      </c>
      <c r="AA52" s="433"/>
      <c r="AB52" s="7"/>
    </row>
    <row r="53" spans="2:28" ht="16.5" hidden="1" x14ac:dyDescent="0.25">
      <c r="B53" s="429">
        <v>46</v>
      </c>
      <c r="C53" s="430" t="str">
        <f>IF(SISWA!G53="","",SISWA!G53)</f>
        <v/>
      </c>
      <c r="D53" s="431" t="str">
        <f>IF(C53="","",AGM!AS53)</f>
        <v/>
      </c>
      <c r="E53" s="431" t="str">
        <f>IF(C53="","",PKN!AS53)</f>
        <v/>
      </c>
      <c r="F53" s="431" t="str">
        <f>IF(C53="","",BIND!AS53)</f>
        <v/>
      </c>
      <c r="G53" s="431" t="str">
        <f>IF(C53="","",MTK!AS53)</f>
        <v/>
      </c>
      <c r="H53" s="431" t="str">
        <f>IF(C53="","",IPAS!AS53)</f>
        <v/>
      </c>
      <c r="I53" s="431" t="str">
        <f>IF(C53="","",MUSIK!AS53)</f>
        <v/>
      </c>
      <c r="J53" s="431" t="str">
        <f>IF(C53="","",TARI!AS53)</f>
        <v/>
      </c>
      <c r="K53" s="431" t="str">
        <f>IF(C53="","",RUPA!AS53)</f>
        <v/>
      </c>
      <c r="L53" s="431" t="str">
        <f>IF(C53="","",TEATER!AS53)</f>
        <v/>
      </c>
      <c r="M53" s="431" t="str">
        <f>IF(C53="","",PJOK!AS53)</f>
        <v/>
      </c>
      <c r="N53" s="431" t="str">
        <f>IF(C53="","",BING!AS53)</f>
        <v/>
      </c>
      <c r="O53" s="431" t="str">
        <f>IF(C53="","",'MLK1'!AS53)</f>
        <v/>
      </c>
      <c r="P53" s="431" t="str">
        <f>IF(C53="","",'MLK2'!AS53)</f>
        <v/>
      </c>
      <c r="Q53" s="431" t="str">
        <f>IF(C53="","",'MLK3'!AS53)</f>
        <v/>
      </c>
      <c r="R53" s="431" t="str">
        <f>IF(C53="","",'MLK4'!AS53)</f>
        <v/>
      </c>
      <c r="S53" s="431" t="str">
        <f>IF(C53="","",'MLK5'!AS53)</f>
        <v/>
      </c>
      <c r="T53" s="431" t="str">
        <f>IF(C53="","",EKSKUL!E53)</f>
        <v/>
      </c>
      <c r="U53" s="431" t="str">
        <f>IF(C53="","",EKSKUL!G53)</f>
        <v/>
      </c>
      <c r="V53" s="431" t="str">
        <f>IF(C53="","",EKSKUL!I53)</f>
        <v/>
      </c>
      <c r="W53" s="431" t="str">
        <f>IF(D53="","",EKSKUL!K53)</f>
        <v/>
      </c>
      <c r="X53" s="431" t="str">
        <f>IF(E53="","",EKSKUL!M53)</f>
        <v/>
      </c>
      <c r="Y53" s="432" t="str">
        <f t="shared" si="0"/>
        <v/>
      </c>
      <c r="Z53" s="432" t="str">
        <f t="shared" si="1"/>
        <v/>
      </c>
      <c r="AA53" s="433"/>
      <c r="AB53" s="7"/>
    </row>
    <row r="54" spans="2:28" ht="16.5" hidden="1" x14ac:dyDescent="0.25">
      <c r="B54" s="429">
        <v>47</v>
      </c>
      <c r="C54" s="430" t="str">
        <f>IF(SISWA!G54="","",SISWA!G54)</f>
        <v/>
      </c>
      <c r="D54" s="431" t="str">
        <f>IF(C54="","",AGM!AS54)</f>
        <v/>
      </c>
      <c r="E54" s="431" t="str">
        <f>IF(C54="","",PKN!AS54)</f>
        <v/>
      </c>
      <c r="F54" s="431" t="str">
        <f>IF(C54="","",BIND!AS54)</f>
        <v/>
      </c>
      <c r="G54" s="431" t="str">
        <f>IF(C54="","",MTK!AS54)</f>
        <v/>
      </c>
      <c r="H54" s="431" t="str">
        <f>IF(C54="","",IPAS!AS54)</f>
        <v/>
      </c>
      <c r="I54" s="431" t="str">
        <f>IF(C54="","",MUSIK!AS54)</f>
        <v/>
      </c>
      <c r="J54" s="431" t="str">
        <f>IF(C54="","",TARI!AS54)</f>
        <v/>
      </c>
      <c r="K54" s="431" t="str">
        <f>IF(C54="","",RUPA!AS54)</f>
        <v/>
      </c>
      <c r="L54" s="431" t="str">
        <f>IF(C54="","",TEATER!AS54)</f>
        <v/>
      </c>
      <c r="M54" s="431" t="str">
        <f>IF(C54="","",PJOK!AS54)</f>
        <v/>
      </c>
      <c r="N54" s="431" t="str">
        <f>IF(C54="","",BING!AS54)</f>
        <v/>
      </c>
      <c r="O54" s="431" t="str">
        <f>IF(C54="","",'MLK1'!AS54)</f>
        <v/>
      </c>
      <c r="P54" s="431" t="str">
        <f>IF(C54="","",'MLK2'!AS54)</f>
        <v/>
      </c>
      <c r="Q54" s="431" t="str">
        <f>IF(C54="","",'MLK3'!AS54)</f>
        <v/>
      </c>
      <c r="R54" s="431" t="str">
        <f>IF(C54="","",'MLK4'!AS54)</f>
        <v/>
      </c>
      <c r="S54" s="431" t="str">
        <f>IF(C54="","",'MLK5'!AS54)</f>
        <v/>
      </c>
      <c r="T54" s="431" t="str">
        <f>IF(C54="","",EKSKUL!E54)</f>
        <v/>
      </c>
      <c r="U54" s="431" t="str">
        <f>IF(C54="","",EKSKUL!G54)</f>
        <v/>
      </c>
      <c r="V54" s="431" t="str">
        <f>IF(C54="","",EKSKUL!I54)</f>
        <v/>
      </c>
      <c r="W54" s="431" t="str">
        <f>IF(D54="","",EKSKUL!K54)</f>
        <v/>
      </c>
      <c r="X54" s="431" t="str">
        <f>IF(E54="","",EKSKUL!M54)</f>
        <v/>
      </c>
      <c r="Y54" s="432" t="str">
        <f t="shared" si="0"/>
        <v/>
      </c>
      <c r="Z54" s="432" t="str">
        <f t="shared" si="1"/>
        <v/>
      </c>
      <c r="AA54" s="433"/>
      <c r="AB54" s="7"/>
    </row>
    <row r="55" spans="2:28" ht="16.5" hidden="1" x14ac:dyDescent="0.25">
      <c r="B55" s="429">
        <v>48</v>
      </c>
      <c r="C55" s="430" t="str">
        <f>IF(SISWA!G55="","",SISWA!G55)</f>
        <v/>
      </c>
      <c r="D55" s="431" t="str">
        <f>IF(C55="","",AGM!AS55)</f>
        <v/>
      </c>
      <c r="E55" s="431" t="str">
        <f>IF(C55="","",PKN!AS55)</f>
        <v/>
      </c>
      <c r="F55" s="431" t="str">
        <f>IF(C55="","",BIND!AS55)</f>
        <v/>
      </c>
      <c r="G55" s="431" t="str">
        <f>IF(C55="","",MTK!AS55)</f>
        <v/>
      </c>
      <c r="H55" s="431" t="str">
        <f>IF(C55="","",IPAS!AS55)</f>
        <v/>
      </c>
      <c r="I55" s="431" t="str">
        <f>IF(C55="","",MUSIK!AS55)</f>
        <v/>
      </c>
      <c r="J55" s="431" t="str">
        <f>IF(C55="","",TARI!AS55)</f>
        <v/>
      </c>
      <c r="K55" s="431" t="str">
        <f>IF(C55="","",RUPA!AS55)</f>
        <v/>
      </c>
      <c r="L55" s="431" t="str">
        <f>IF(C55="","",TEATER!AS55)</f>
        <v/>
      </c>
      <c r="M55" s="431" t="str">
        <f>IF(C55="","",PJOK!AS55)</f>
        <v/>
      </c>
      <c r="N55" s="431" t="str">
        <f>IF(C55="","",BING!AS55)</f>
        <v/>
      </c>
      <c r="O55" s="431" t="str">
        <f>IF(C55="","",'MLK1'!AS55)</f>
        <v/>
      </c>
      <c r="P55" s="431" t="str">
        <f>IF(C55="","",'MLK2'!AS55)</f>
        <v/>
      </c>
      <c r="Q55" s="431" t="str">
        <f>IF(C55="","",'MLK3'!AS55)</f>
        <v/>
      </c>
      <c r="R55" s="431" t="str">
        <f>IF(C55="","",'MLK4'!AS55)</f>
        <v/>
      </c>
      <c r="S55" s="431" t="str">
        <f>IF(C55="","",'MLK5'!AS55)</f>
        <v/>
      </c>
      <c r="T55" s="431" t="str">
        <f>IF(C55="","",EKSKUL!E55)</f>
        <v/>
      </c>
      <c r="U55" s="431" t="str">
        <f>IF(C55="","",EKSKUL!G55)</f>
        <v/>
      </c>
      <c r="V55" s="431" t="str">
        <f>IF(C55="","",EKSKUL!I55)</f>
        <v/>
      </c>
      <c r="W55" s="431" t="str">
        <f>IF(D55="","",EKSKUL!K55)</f>
        <v/>
      </c>
      <c r="X55" s="431" t="str">
        <f>IF(E55="","",EKSKUL!M55)</f>
        <v/>
      </c>
      <c r="Y55" s="432" t="str">
        <f t="shared" si="0"/>
        <v/>
      </c>
      <c r="Z55" s="432" t="str">
        <f t="shared" si="1"/>
        <v/>
      </c>
      <c r="AA55" s="433"/>
      <c r="AB55" s="7"/>
    </row>
    <row r="56" spans="2:28" ht="16.5" hidden="1" x14ac:dyDescent="0.25">
      <c r="B56" s="429">
        <v>49</v>
      </c>
      <c r="C56" s="430" t="str">
        <f>IF(SISWA!G56="","",SISWA!G56)</f>
        <v/>
      </c>
      <c r="D56" s="431" t="str">
        <f>IF(C56="","",AGM!AS56)</f>
        <v/>
      </c>
      <c r="E56" s="431" t="str">
        <f>IF(C56="","",PKN!AS56)</f>
        <v/>
      </c>
      <c r="F56" s="431" t="str">
        <f>IF(C56="","",BIND!AS56)</f>
        <v/>
      </c>
      <c r="G56" s="431" t="str">
        <f>IF(C56="","",MTK!AS56)</f>
        <v/>
      </c>
      <c r="H56" s="431" t="str">
        <f>IF(C56="","",IPAS!AS56)</f>
        <v/>
      </c>
      <c r="I56" s="431" t="str">
        <f>IF(C56="","",MUSIK!AS56)</f>
        <v/>
      </c>
      <c r="J56" s="431" t="str">
        <f>IF(C56="","",TARI!AS56)</f>
        <v/>
      </c>
      <c r="K56" s="431" t="str">
        <f>IF(C56="","",RUPA!AS56)</f>
        <v/>
      </c>
      <c r="L56" s="431" t="str">
        <f>IF(C56="","",TEATER!AS56)</f>
        <v/>
      </c>
      <c r="M56" s="431" t="str">
        <f>IF(C56="","",PJOK!AS56)</f>
        <v/>
      </c>
      <c r="N56" s="431" t="str">
        <f>IF(C56="","",BING!AS56)</f>
        <v/>
      </c>
      <c r="O56" s="431" t="str">
        <f>IF(C56="","",'MLK1'!AS56)</f>
        <v/>
      </c>
      <c r="P56" s="431" t="str">
        <f>IF(C56="","",'MLK2'!AS56)</f>
        <v/>
      </c>
      <c r="Q56" s="431" t="str">
        <f>IF(C56="","",'MLK3'!AS56)</f>
        <v/>
      </c>
      <c r="R56" s="431" t="str">
        <f>IF(C56="","",'MLK4'!AS56)</f>
        <v/>
      </c>
      <c r="S56" s="431" t="str">
        <f>IF(C56="","",'MLK5'!AS56)</f>
        <v/>
      </c>
      <c r="T56" s="431" t="str">
        <f>IF(C56="","",EKSKUL!E56)</f>
        <v/>
      </c>
      <c r="U56" s="431" t="str">
        <f>IF(C56="","",EKSKUL!G56)</f>
        <v/>
      </c>
      <c r="V56" s="431" t="str">
        <f>IF(C56="","",EKSKUL!I56)</f>
        <v/>
      </c>
      <c r="W56" s="431" t="str">
        <f>IF(D56="","",EKSKUL!K56)</f>
        <v/>
      </c>
      <c r="X56" s="431" t="str">
        <f>IF(E56="","",EKSKUL!M56)</f>
        <v/>
      </c>
      <c r="Y56" s="432" t="str">
        <f t="shared" si="0"/>
        <v/>
      </c>
      <c r="Z56" s="432" t="str">
        <f t="shared" si="1"/>
        <v/>
      </c>
      <c r="AA56" s="433"/>
      <c r="AB56" s="7"/>
    </row>
    <row r="57" spans="2:28" ht="16.5" hidden="1" x14ac:dyDescent="0.25">
      <c r="B57" s="429">
        <v>50</v>
      </c>
      <c r="C57" s="430" t="str">
        <f>IF(SISWA!G57="","",SISWA!G57)</f>
        <v/>
      </c>
      <c r="D57" s="431" t="str">
        <f>IF(C57="","",AGM!AS57)</f>
        <v/>
      </c>
      <c r="E57" s="431" t="str">
        <f>IF(C57="","",PKN!AS57)</f>
        <v/>
      </c>
      <c r="F57" s="431" t="str">
        <f>IF(C57="","",BIND!AS57)</f>
        <v/>
      </c>
      <c r="G57" s="431" t="str">
        <f>IF(C57="","",MTK!AS57)</f>
        <v/>
      </c>
      <c r="H57" s="431" t="str">
        <f>IF(C57="","",IPAS!AS57)</f>
        <v/>
      </c>
      <c r="I57" s="431" t="str">
        <f>IF(C57="","",MUSIK!AS57)</f>
        <v/>
      </c>
      <c r="J57" s="431" t="str">
        <f>IF(C57="","",TARI!AS57)</f>
        <v/>
      </c>
      <c r="K57" s="431" t="str">
        <f>IF(C57="","",RUPA!AS57)</f>
        <v/>
      </c>
      <c r="L57" s="431" t="str">
        <f>IF(C57="","",TEATER!AS57)</f>
        <v/>
      </c>
      <c r="M57" s="431" t="str">
        <f>IF(C57="","",PJOK!AS57)</f>
        <v/>
      </c>
      <c r="N57" s="431" t="str">
        <f>IF(C57="","",BING!AS57)</f>
        <v/>
      </c>
      <c r="O57" s="431" t="str">
        <f>IF(C57="","",'MLK1'!AS57)</f>
        <v/>
      </c>
      <c r="P57" s="431" t="str">
        <f>IF(C57="","",'MLK2'!AS57)</f>
        <v/>
      </c>
      <c r="Q57" s="431" t="str">
        <f>IF(C57="","",'MLK3'!AS57)</f>
        <v/>
      </c>
      <c r="R57" s="431" t="str">
        <f>IF(C57="","",'MLK4'!AS57)</f>
        <v/>
      </c>
      <c r="S57" s="431" t="str">
        <f>IF(C57="","",'MLK5'!AS57)</f>
        <v/>
      </c>
      <c r="T57" s="431" t="str">
        <f>IF(C57="","",EKSKUL!E57)</f>
        <v/>
      </c>
      <c r="U57" s="431" t="str">
        <f>IF(C57="","",EKSKUL!G57)</f>
        <v/>
      </c>
      <c r="V57" s="431" t="str">
        <f>IF(C57="","",EKSKUL!I57)</f>
        <v/>
      </c>
      <c r="W57" s="431" t="str">
        <f>IF(D57="","",EKSKUL!K57)</f>
        <v/>
      </c>
      <c r="X57" s="431" t="str">
        <f>IF(E57="","",EKSKUL!M57)</f>
        <v/>
      </c>
      <c r="Y57" s="432" t="str">
        <f t="shared" si="0"/>
        <v/>
      </c>
      <c r="Z57" s="432" t="str">
        <f t="shared" si="1"/>
        <v/>
      </c>
      <c r="AA57" s="433"/>
      <c r="AB57" s="7"/>
    </row>
    <row r="58" spans="2:28" s="356" customFormat="1" ht="16.5" x14ac:dyDescent="0.3">
      <c r="B58" s="534" t="s">
        <v>622</v>
      </c>
      <c r="C58" s="534"/>
      <c r="D58" s="433">
        <f>IFERROR(AVERAGE(D8:D57),0)</f>
        <v>82.924242424242408</v>
      </c>
      <c r="E58" s="433">
        <f t="shared" ref="E58:Y58" si="2">IFERROR(AVERAGE(E8:E57),0)</f>
        <v>77.11363636363636</v>
      </c>
      <c r="F58" s="433">
        <f t="shared" si="2"/>
        <v>85.690909090909088</v>
      </c>
      <c r="G58" s="433">
        <f t="shared" si="2"/>
        <v>76.909090909090907</v>
      </c>
      <c r="H58" s="433">
        <f t="shared" si="2"/>
        <v>0</v>
      </c>
      <c r="I58" s="433">
        <f t="shared" si="2"/>
        <v>0</v>
      </c>
      <c r="J58" s="433">
        <f t="shared" si="2"/>
        <v>0</v>
      </c>
      <c r="K58" s="433">
        <f t="shared" si="2"/>
        <v>72.142857142857153</v>
      </c>
      <c r="L58" s="433">
        <f t="shared" si="2"/>
        <v>0</v>
      </c>
      <c r="M58" s="433">
        <f t="shared" si="2"/>
        <v>73.50378787878789</v>
      </c>
      <c r="N58" s="433">
        <f t="shared" si="2"/>
        <v>79.490909090909085</v>
      </c>
      <c r="O58" s="433">
        <f t="shared" si="2"/>
        <v>72.545454545454547</v>
      </c>
      <c r="P58" s="433">
        <f t="shared" si="2"/>
        <v>0</v>
      </c>
      <c r="Q58" s="433">
        <f t="shared" si="2"/>
        <v>0</v>
      </c>
      <c r="R58" s="433">
        <f t="shared" si="2"/>
        <v>0</v>
      </c>
      <c r="S58" s="433">
        <f t="shared" si="2"/>
        <v>0</v>
      </c>
      <c r="T58" s="433"/>
      <c r="U58" s="433"/>
      <c r="V58" s="433"/>
      <c r="W58" s="433"/>
      <c r="X58" s="433"/>
      <c r="Y58" s="433">
        <f t="shared" si="2"/>
        <v>620.32088744588748</v>
      </c>
      <c r="Z58" s="433"/>
      <c r="AA58" s="433"/>
      <c r="AB58" s="102"/>
    </row>
    <row r="59" spans="2:28" s="356" customFormat="1" ht="16.5" x14ac:dyDescent="0.3">
      <c r="B59" s="434"/>
      <c r="C59" s="434"/>
      <c r="D59" s="435"/>
      <c r="E59" s="435"/>
      <c r="F59" s="435"/>
      <c r="G59" s="435"/>
      <c r="H59" s="435"/>
      <c r="I59" s="435"/>
      <c r="J59" s="435"/>
      <c r="K59" s="435"/>
      <c r="L59" s="435"/>
      <c r="M59" s="435"/>
      <c r="N59" s="435"/>
      <c r="O59" s="435"/>
      <c r="P59" s="435"/>
      <c r="Q59" s="435"/>
      <c r="R59" s="435"/>
      <c r="S59" s="435"/>
      <c r="T59" s="435"/>
      <c r="U59" s="435"/>
      <c r="V59" s="435"/>
      <c r="W59" s="435"/>
      <c r="X59" s="435"/>
      <c r="Y59" s="435"/>
      <c r="Z59" s="435"/>
      <c r="AA59" s="435"/>
      <c r="AB59" s="102"/>
    </row>
    <row r="60" spans="2:28" s="356" customFormat="1" ht="16.5" x14ac:dyDescent="0.3">
      <c r="B60" s="434"/>
      <c r="C60" s="434"/>
      <c r="D60" s="435"/>
      <c r="E60" s="435" t="s">
        <v>856</v>
      </c>
      <c r="F60" s="435"/>
      <c r="G60" s="435"/>
      <c r="H60" s="435"/>
      <c r="I60" s="435"/>
      <c r="J60" s="435"/>
      <c r="K60" s="435"/>
      <c r="L60" s="435"/>
      <c r="M60" s="435"/>
      <c r="N60" s="435"/>
      <c r="O60" s="435"/>
      <c r="P60" s="435"/>
      <c r="Q60" s="435"/>
      <c r="R60" s="435"/>
      <c r="S60" s="435"/>
      <c r="T60" s="435"/>
      <c r="U60" s="435"/>
      <c r="V60" s="435"/>
      <c r="W60" s="435"/>
      <c r="X60" s="435"/>
      <c r="Y60" s="435"/>
      <c r="Z60" s="435"/>
      <c r="AA60" s="435"/>
      <c r="AB60" s="102"/>
    </row>
    <row r="61" spans="2:28" s="356" customFormat="1" ht="16.5" x14ac:dyDescent="0.3">
      <c r="B61" s="434"/>
      <c r="C61" s="434"/>
      <c r="D61" s="435"/>
      <c r="E61" s="435" t="s">
        <v>581</v>
      </c>
      <c r="F61" s="435"/>
      <c r="G61" s="435"/>
      <c r="H61" s="435"/>
      <c r="I61" s="435"/>
      <c r="J61" s="435"/>
      <c r="K61" s="435"/>
      <c r="L61" s="435"/>
      <c r="M61" s="435"/>
      <c r="N61" s="435"/>
      <c r="O61" s="435"/>
      <c r="P61" s="435"/>
      <c r="Q61" s="435"/>
      <c r="R61" s="435"/>
      <c r="S61" s="435"/>
      <c r="T61" s="435"/>
      <c r="U61" s="435"/>
      <c r="V61" s="435"/>
      <c r="W61" s="435" t="s">
        <v>858</v>
      </c>
      <c r="X61" s="435"/>
      <c r="Y61" s="435"/>
      <c r="Z61" s="435"/>
      <c r="AA61" s="435"/>
      <c r="AB61" s="102"/>
    </row>
    <row r="62" spans="2:28" s="356" customFormat="1" ht="16.5" x14ac:dyDescent="0.3">
      <c r="B62" s="434"/>
      <c r="C62" s="434"/>
      <c r="D62" s="435"/>
      <c r="E62" s="435"/>
      <c r="F62" s="435"/>
      <c r="G62" s="435"/>
      <c r="H62" s="435"/>
      <c r="I62" s="435"/>
      <c r="J62" s="435"/>
      <c r="K62" s="435"/>
      <c r="L62" s="435"/>
      <c r="M62" s="435"/>
      <c r="N62" s="435"/>
      <c r="O62" s="435"/>
      <c r="P62" s="435"/>
      <c r="Q62" s="435"/>
      <c r="R62" s="435"/>
      <c r="S62" s="435"/>
      <c r="T62" s="435"/>
      <c r="U62" s="435"/>
      <c r="V62" s="435"/>
      <c r="W62" s="435"/>
      <c r="X62" s="435"/>
      <c r="Y62" s="435"/>
      <c r="Z62" s="435"/>
      <c r="AA62" s="435"/>
      <c r="AB62" s="102"/>
    </row>
    <row r="63" spans="2:28" s="356" customFormat="1" ht="16.5" x14ac:dyDescent="0.3">
      <c r="B63" s="434"/>
      <c r="C63" s="434"/>
      <c r="D63" s="435"/>
      <c r="E63" s="435"/>
      <c r="F63" s="435"/>
      <c r="G63" s="435"/>
      <c r="H63" s="435"/>
      <c r="I63" s="435"/>
      <c r="J63" s="435"/>
      <c r="K63" s="435"/>
      <c r="L63" s="435"/>
      <c r="M63" s="435"/>
      <c r="N63" s="435"/>
      <c r="O63" s="435"/>
      <c r="P63" s="435"/>
      <c r="Q63" s="435"/>
      <c r="R63" s="435"/>
      <c r="S63" s="435"/>
      <c r="T63" s="435"/>
      <c r="U63" s="435"/>
      <c r="V63" s="435"/>
      <c r="W63" s="435"/>
      <c r="X63" s="435"/>
      <c r="Y63" s="435"/>
      <c r="Z63" s="435"/>
      <c r="AA63" s="435"/>
      <c r="AB63" s="102"/>
    </row>
    <row r="64" spans="2:28" s="356" customFormat="1" ht="16.5" x14ac:dyDescent="0.3">
      <c r="B64" s="434"/>
      <c r="C64" s="434"/>
      <c r="D64" s="435"/>
      <c r="E64" s="435"/>
      <c r="F64" s="435"/>
      <c r="G64" s="435"/>
      <c r="H64" s="435"/>
      <c r="I64" s="435"/>
      <c r="J64" s="435"/>
      <c r="K64" s="435"/>
      <c r="L64" s="435"/>
      <c r="M64" s="435"/>
      <c r="N64" s="435"/>
      <c r="O64" s="435"/>
      <c r="P64" s="435"/>
      <c r="Q64" s="435"/>
      <c r="R64" s="435"/>
      <c r="S64" s="435"/>
      <c r="T64" s="435"/>
      <c r="U64" s="435"/>
      <c r="V64" s="435"/>
      <c r="W64" s="435"/>
      <c r="X64" s="435"/>
      <c r="Y64" s="435"/>
      <c r="Z64" s="435"/>
      <c r="AA64" s="435"/>
      <c r="AB64" s="102"/>
    </row>
    <row r="65" spans="1:28" s="356" customFormat="1" ht="16.5" x14ac:dyDescent="0.3">
      <c r="B65" s="434"/>
      <c r="C65" s="434"/>
      <c r="D65" s="435"/>
      <c r="E65" s="435" t="str">
        <f>HOME!$E$13</f>
        <v>SUYATI,S.Pd</v>
      </c>
      <c r="F65" s="435"/>
      <c r="G65" s="435"/>
      <c r="H65" s="435"/>
      <c r="I65" s="435"/>
      <c r="J65" s="435"/>
      <c r="K65" s="435"/>
      <c r="L65" s="435"/>
      <c r="M65" s="435"/>
      <c r="N65" s="435"/>
      <c r="O65" s="435"/>
      <c r="P65" s="435"/>
      <c r="Q65" s="435"/>
      <c r="R65" s="435"/>
      <c r="S65" s="435"/>
      <c r="T65" s="435"/>
      <c r="U65" s="435"/>
      <c r="V65" s="435"/>
      <c r="W65" s="435" t="str">
        <f>HOME!$E$11</f>
        <v>MANIS ARI WAHYUNI,S.Pd</v>
      </c>
      <c r="X65" s="435"/>
      <c r="Y65" s="435"/>
      <c r="Z65" s="435"/>
      <c r="AA65" s="435"/>
      <c r="AB65" s="102"/>
    </row>
    <row r="66" spans="1:28" s="356" customFormat="1" ht="16.5" x14ac:dyDescent="0.3">
      <c r="B66" s="434"/>
      <c r="C66" s="434"/>
      <c r="D66" s="435"/>
      <c r="E66" s="435" t="str">
        <f>"nip. "&amp;HOME!$E$14</f>
        <v>nip. 198405052019032012</v>
      </c>
      <c r="F66" s="435"/>
      <c r="G66" s="435"/>
      <c r="H66" s="435"/>
      <c r="I66" s="435"/>
      <c r="J66" s="435"/>
      <c r="K66" s="435"/>
      <c r="L66" s="435"/>
      <c r="M66" s="435"/>
      <c r="N66" s="435"/>
      <c r="O66" s="435"/>
      <c r="P66" s="435"/>
      <c r="Q66" s="435"/>
      <c r="R66" s="435"/>
      <c r="S66" s="435"/>
      <c r="T66" s="435"/>
      <c r="U66" s="435"/>
      <c r="V66" s="435"/>
      <c r="W66" s="435" t="str">
        <f>"nip. "&amp;HOME!$E$12</f>
        <v>nip. 197210092025212003</v>
      </c>
      <c r="X66" s="435"/>
      <c r="Y66" s="435"/>
      <c r="Z66" s="435"/>
      <c r="AA66" s="435"/>
      <c r="AB66" s="102"/>
    </row>
    <row r="67" spans="1:28" ht="15" x14ac:dyDescent="0.25">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row>
    <row r="68" spans="1:28" ht="15" hidden="1" x14ac:dyDescent="0.25">
      <c r="A68" s="7"/>
      <c r="B68" s="7"/>
      <c r="C68" s="161">
        <f>HOME!E20</f>
        <v>9</v>
      </c>
      <c r="D68" s="7"/>
      <c r="E68" s="7"/>
      <c r="F68" s="7"/>
      <c r="G68" s="7"/>
      <c r="H68" s="7"/>
      <c r="I68" s="7"/>
      <c r="J68" s="7"/>
      <c r="K68" s="7"/>
      <c r="L68" s="7"/>
      <c r="M68" s="7"/>
      <c r="N68" s="7"/>
      <c r="O68" s="7"/>
      <c r="P68" s="7"/>
      <c r="Q68" s="7"/>
      <c r="R68" s="7"/>
      <c r="S68" s="7"/>
      <c r="T68" s="7"/>
      <c r="U68" s="7"/>
      <c r="V68" s="7"/>
      <c r="W68" s="7"/>
      <c r="X68" s="7"/>
      <c r="Y68" s="7"/>
      <c r="Z68" s="7"/>
      <c r="AA68" s="7"/>
      <c r="AB68" s="7"/>
    </row>
    <row r="69" spans="1:28" ht="15" hidden="1" x14ac:dyDescent="0.25">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row>
  </sheetData>
  <sheetProtection algorithmName="SHA-512" hashValue="37Sm3+b0Z5rNp2CUZiWP5CQy0OImsZXzSuAeDcTAwfU8HcrKntCDmEo82t3d4K+ydoINIEEmT3WN6Krig2eeSw==" saltValue="18iEVVHYruxRzmjGNnTUUA==" spinCount="100000" sheet="1" formatColumns="0" formatRows="0"/>
  <mergeCells count="11">
    <mergeCell ref="C1:K2"/>
    <mergeCell ref="AA4:AA6"/>
    <mergeCell ref="T5:V5"/>
    <mergeCell ref="D5:N5"/>
    <mergeCell ref="B58:C58"/>
    <mergeCell ref="Y5:Y6"/>
    <mergeCell ref="Z5:Z6"/>
    <mergeCell ref="B4:B6"/>
    <mergeCell ref="C4:C6"/>
    <mergeCell ref="D4:Z4"/>
    <mergeCell ref="O5:S5"/>
  </mergeCells>
  <phoneticPr fontId="52" type="noConversion"/>
  <conditionalFormatting sqref="Z8:Z57">
    <cfRule type="cellIs" dxfId="0" priority="1" operator="lessThan">
      <formula>10</formula>
    </cfRule>
  </conditionalFormatting>
  <pageMargins left="0.31" right="0.7" top="0.33" bottom="0.36" header="0.3" footer="0.3"/>
  <pageSetup paperSize="5" scale="72" orientation="landscape" horizontalDpi="360" verticalDpi="360" r:id="rId1"/>
  <colBreaks count="1" manualBreakCount="1">
    <brk id="27" max="1048575" man="1"/>
  </col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CB60"/>
  <sheetViews>
    <sheetView showGridLines="0" showRowColHeaders="0" zoomScaleNormal="100" zoomScaleSheetLayoutView="100" workbookViewId="0">
      <pane xSplit="3" ySplit="7" topLeftCell="G8" activePane="bottomRight" state="frozen"/>
      <selection activeCell="A2" sqref="A2"/>
      <selection pane="topRight" activeCell="D2" sqref="D2"/>
      <selection pane="bottomLeft" activeCell="A8" sqref="A8"/>
      <selection pane="bottomRight" activeCell="O19" sqref="O19"/>
    </sheetView>
  </sheetViews>
  <sheetFormatPr defaultColWidth="0" defaultRowHeight="0" customHeight="1" zeroHeight="1" x14ac:dyDescent="0.25"/>
  <cols>
    <col min="1" max="1" width="1.85546875" style="4" customWidth="1"/>
    <col min="2" max="2" width="5.5703125" style="4" customWidth="1"/>
    <col min="3" max="3" width="23.28515625" style="4" customWidth="1"/>
    <col min="4" max="4" width="11.7109375" style="4" customWidth="1"/>
    <col min="5" max="5" width="8.7109375" style="4" customWidth="1"/>
    <col min="6" max="6" width="11.85546875" style="4" customWidth="1"/>
    <col min="7" max="7" width="8" style="4" customWidth="1"/>
    <col min="8" max="8" width="11.85546875" style="4" customWidth="1"/>
    <col min="9" max="9" width="8.5703125" style="4" customWidth="1"/>
    <col min="10" max="10" width="11.85546875" style="4" customWidth="1"/>
    <col min="11" max="11" width="8.42578125" style="4" customWidth="1"/>
    <col min="12" max="12" width="11.85546875" style="4" customWidth="1"/>
    <col min="13" max="13" width="8.28515625" style="4" customWidth="1"/>
    <col min="14" max="16" width="6.140625" style="4" customWidth="1"/>
    <col min="17" max="17" width="9.140625" style="4" customWidth="1"/>
    <col min="18" max="55" width="9.140625" style="4" hidden="1" customWidth="1"/>
    <col min="56" max="62" width="0" style="4" hidden="1" customWidth="1"/>
    <col min="63" max="67" width="9.140625" style="4" hidden="1" customWidth="1"/>
    <col min="68" max="80" width="0" style="4" hidden="1" customWidth="1"/>
    <col min="81" max="16384" width="9.140625" style="4" hidden="1"/>
  </cols>
  <sheetData>
    <row r="1" spans="1:17" ht="37.5" customHeight="1" x14ac:dyDescent="0.25">
      <c r="A1" s="2"/>
      <c r="B1" s="1"/>
      <c r="C1" s="1" t="s">
        <v>788</v>
      </c>
      <c r="D1" s="2"/>
      <c r="E1" s="2"/>
      <c r="F1" s="2"/>
      <c r="G1" s="2"/>
      <c r="H1" s="2"/>
      <c r="I1" s="2"/>
      <c r="J1" s="2"/>
      <c r="K1" s="2"/>
      <c r="L1" s="2"/>
      <c r="M1" s="2"/>
      <c r="N1" s="2"/>
      <c r="O1" s="2"/>
      <c r="P1" s="2"/>
      <c r="Q1" s="2"/>
    </row>
    <row r="2" spans="1:17" ht="17.25" customHeight="1" x14ac:dyDescent="0.25">
      <c r="A2" s="5"/>
      <c r="B2" s="5"/>
      <c r="C2" s="5"/>
      <c r="D2" s="174" t="s">
        <v>975</v>
      </c>
      <c r="E2" s="8"/>
      <c r="F2" s="8"/>
      <c r="G2" s="8"/>
      <c r="H2" s="8"/>
      <c r="I2" s="8"/>
      <c r="J2" s="8"/>
      <c r="K2" s="8"/>
      <c r="L2" s="8"/>
      <c r="M2" s="8"/>
      <c r="N2" s="8"/>
      <c r="O2" s="8"/>
      <c r="P2" s="8"/>
      <c r="Q2" s="8"/>
    </row>
    <row r="3" spans="1:17" ht="15.75" thickBot="1" x14ac:dyDescent="0.3">
      <c r="A3" s="7"/>
      <c r="B3" s="7"/>
      <c r="C3" s="7"/>
      <c r="D3" s="7"/>
      <c r="E3" s="7"/>
      <c r="F3" s="7"/>
      <c r="G3" s="7"/>
      <c r="H3" s="7"/>
      <c r="I3" s="7"/>
      <c r="J3" s="7"/>
      <c r="K3" s="7"/>
      <c r="L3" s="7"/>
      <c r="M3" s="7"/>
      <c r="N3" s="7"/>
      <c r="O3" s="7"/>
      <c r="P3" s="7"/>
      <c r="Q3" s="7"/>
    </row>
    <row r="4" spans="1:17" ht="18.75" customHeight="1" thickBot="1" x14ac:dyDescent="0.3">
      <c r="A4" s="7"/>
      <c r="B4" s="539" t="s">
        <v>580</v>
      </c>
      <c r="C4" s="542" t="s">
        <v>608</v>
      </c>
      <c r="D4" s="549" t="s">
        <v>797</v>
      </c>
      <c r="E4" s="550"/>
      <c r="F4" s="550"/>
      <c r="G4" s="550"/>
      <c r="H4" s="550"/>
      <c r="I4" s="550"/>
      <c r="J4" s="550"/>
      <c r="K4" s="550"/>
      <c r="L4" s="550"/>
      <c r="M4" s="551"/>
      <c r="N4" s="545" t="s">
        <v>801</v>
      </c>
      <c r="O4" s="545"/>
      <c r="P4" s="546"/>
      <c r="Q4" s="7"/>
    </row>
    <row r="5" spans="1:17" ht="15.75" customHeight="1" x14ac:dyDescent="0.25">
      <c r="A5" s="7"/>
      <c r="B5" s="540"/>
      <c r="C5" s="543"/>
      <c r="D5" s="475" t="s">
        <v>970</v>
      </c>
      <c r="E5" s="498"/>
      <c r="F5" s="552" t="s">
        <v>971</v>
      </c>
      <c r="G5" s="553"/>
      <c r="H5" s="554" t="s">
        <v>972</v>
      </c>
      <c r="I5" s="555"/>
      <c r="J5" s="556" t="s">
        <v>973</v>
      </c>
      <c r="K5" s="556"/>
      <c r="L5" s="557" t="s">
        <v>974</v>
      </c>
      <c r="M5" s="558"/>
      <c r="N5" s="547"/>
      <c r="O5" s="547"/>
      <c r="P5" s="548"/>
      <c r="Q5" s="7"/>
    </row>
    <row r="6" spans="1:17" ht="21.75" customHeight="1" thickBot="1" x14ac:dyDescent="0.3">
      <c r="A6" s="7"/>
      <c r="B6" s="541"/>
      <c r="C6" s="544"/>
      <c r="D6" s="357" t="s">
        <v>969</v>
      </c>
      <c r="E6" s="358" t="s">
        <v>796</v>
      </c>
      <c r="F6" s="359" t="s">
        <v>969</v>
      </c>
      <c r="G6" s="360" t="s">
        <v>796</v>
      </c>
      <c r="H6" s="361" t="s">
        <v>969</v>
      </c>
      <c r="I6" s="362" t="s">
        <v>796</v>
      </c>
      <c r="J6" s="363" t="s">
        <v>969</v>
      </c>
      <c r="K6" s="364" t="s">
        <v>796</v>
      </c>
      <c r="L6" s="365" t="s">
        <v>969</v>
      </c>
      <c r="M6" s="366" t="s">
        <v>796</v>
      </c>
      <c r="N6" s="367" t="s">
        <v>798</v>
      </c>
      <c r="O6" s="368" t="s">
        <v>799</v>
      </c>
      <c r="P6" s="369" t="s">
        <v>800</v>
      </c>
      <c r="Q6" s="7"/>
    </row>
    <row r="7" spans="1:17" ht="9.75" hidden="1" customHeight="1" x14ac:dyDescent="0.25">
      <c r="A7" s="7"/>
      <c r="B7" s="370">
        <v>1</v>
      </c>
      <c r="C7" s="371">
        <v>2</v>
      </c>
      <c r="D7" s="372">
        <v>3</v>
      </c>
      <c r="E7" s="373">
        <v>4</v>
      </c>
      <c r="F7" s="374">
        <v>5</v>
      </c>
      <c r="G7" s="375">
        <v>6</v>
      </c>
      <c r="H7" s="376">
        <v>7</v>
      </c>
      <c r="I7" s="377">
        <v>8</v>
      </c>
      <c r="J7" s="378">
        <v>9</v>
      </c>
      <c r="K7" s="379">
        <v>10</v>
      </c>
      <c r="L7" s="380">
        <v>11</v>
      </c>
      <c r="M7" s="381">
        <v>12</v>
      </c>
      <c r="N7" s="382">
        <v>13</v>
      </c>
      <c r="O7" s="383">
        <v>14</v>
      </c>
      <c r="P7" s="384">
        <v>15</v>
      </c>
      <c r="Q7" s="7"/>
    </row>
    <row r="8" spans="1:17" ht="16.5" customHeight="1" x14ac:dyDescent="0.25">
      <c r="A8" s="7"/>
      <c r="B8" s="385">
        <v>1</v>
      </c>
      <c r="C8" s="386" t="str">
        <f>IF(SISWA!G8="","",SISWA!G8)</f>
        <v>ASKA</v>
      </c>
      <c r="D8" s="387" t="str">
        <f>IF(C8="","","PRAMUKA")</f>
        <v>PRAMUKA</v>
      </c>
      <c r="E8" s="391" t="s">
        <v>255</v>
      </c>
      <c r="F8" s="392"/>
      <c r="G8" s="393"/>
      <c r="H8" s="394"/>
      <c r="I8" s="391"/>
      <c r="J8" s="392"/>
      <c r="K8" s="393"/>
      <c r="L8" s="394"/>
      <c r="M8" s="391"/>
      <c r="N8" s="392">
        <v>3</v>
      </c>
      <c r="O8" s="395"/>
      <c r="P8" s="391"/>
      <c r="Q8" s="7"/>
    </row>
    <row r="9" spans="1:17" ht="16.5" x14ac:dyDescent="0.25">
      <c r="A9" s="7"/>
      <c r="B9" s="385">
        <v>2</v>
      </c>
      <c r="C9" s="386" t="str">
        <f>IF(SISWA!G9="","",SISWA!G9)</f>
        <v>BIHAN</v>
      </c>
      <c r="D9" s="387" t="str">
        <f t="shared" ref="D9:D57" si="0">IF(C9="","","PRAMUKA")</f>
        <v>PRAMUKA</v>
      </c>
      <c r="E9" s="391" t="s">
        <v>255</v>
      </c>
      <c r="F9" s="392"/>
      <c r="G9" s="393"/>
      <c r="H9" s="394"/>
      <c r="I9" s="391"/>
      <c r="J9" s="392"/>
      <c r="K9" s="393"/>
      <c r="L9" s="394"/>
      <c r="M9" s="391"/>
      <c r="N9" s="392">
        <v>1</v>
      </c>
      <c r="O9" s="395"/>
      <c r="P9" s="391"/>
      <c r="Q9" s="7"/>
    </row>
    <row r="10" spans="1:17" ht="16.5" x14ac:dyDescent="0.25">
      <c r="A10" s="7"/>
      <c r="B10" s="385">
        <v>3</v>
      </c>
      <c r="C10" s="386" t="str">
        <f>IF(SISWA!G10="","",SISWA!G10)</f>
        <v>DARMA</v>
      </c>
      <c r="D10" s="387" t="str">
        <f t="shared" si="0"/>
        <v>PRAMUKA</v>
      </c>
      <c r="E10" s="391" t="s">
        <v>255</v>
      </c>
      <c r="F10" s="392"/>
      <c r="G10" s="393"/>
      <c r="H10" s="394"/>
      <c r="I10" s="391"/>
      <c r="J10" s="392"/>
      <c r="K10" s="393"/>
      <c r="L10" s="394"/>
      <c r="M10" s="391"/>
      <c r="N10" s="392">
        <v>2</v>
      </c>
      <c r="O10" s="395"/>
      <c r="P10" s="391"/>
      <c r="Q10" s="7"/>
    </row>
    <row r="11" spans="1:17" ht="16.5" x14ac:dyDescent="0.25">
      <c r="A11" s="7"/>
      <c r="B11" s="385">
        <v>4</v>
      </c>
      <c r="C11" s="386" t="str">
        <f>IF(SISWA!G11="","",SISWA!G11)</f>
        <v>AQILA</v>
      </c>
      <c r="D11" s="387" t="str">
        <f t="shared" si="0"/>
        <v>PRAMUKA</v>
      </c>
      <c r="E11" s="391" t="s">
        <v>255</v>
      </c>
      <c r="F11" s="392"/>
      <c r="G11" s="393" t="s">
        <v>255</v>
      </c>
      <c r="H11" s="394"/>
      <c r="I11" s="391"/>
      <c r="J11" s="392"/>
      <c r="K11" s="393"/>
      <c r="L11" s="394"/>
      <c r="M11" s="391"/>
      <c r="N11" s="392">
        <v>2</v>
      </c>
      <c r="O11" s="395">
        <v>5</v>
      </c>
      <c r="P11" s="391">
        <v>6</v>
      </c>
      <c r="Q11" s="7"/>
    </row>
    <row r="12" spans="1:17" ht="16.5" x14ac:dyDescent="0.25">
      <c r="A12" s="7"/>
      <c r="B12" s="385">
        <v>5</v>
      </c>
      <c r="C12" s="386" t="str">
        <f>IF(SISWA!G12="","",SISWA!G12)</f>
        <v>YUSUF</v>
      </c>
      <c r="D12" s="387" t="str">
        <f t="shared" si="0"/>
        <v>PRAMUKA</v>
      </c>
      <c r="E12" s="391" t="s">
        <v>255</v>
      </c>
      <c r="F12" s="392"/>
      <c r="G12" s="393"/>
      <c r="H12" s="394"/>
      <c r="I12" s="391"/>
      <c r="J12" s="392"/>
      <c r="K12" s="393"/>
      <c r="L12" s="394"/>
      <c r="M12" s="391"/>
      <c r="N12" s="392"/>
      <c r="O12" s="395">
        <v>1</v>
      </c>
      <c r="P12" s="391">
        <v>2</v>
      </c>
      <c r="Q12" s="7"/>
    </row>
    <row r="13" spans="1:17" ht="16.5" x14ac:dyDescent="0.25">
      <c r="A13" s="7"/>
      <c r="B13" s="385">
        <v>6</v>
      </c>
      <c r="C13" s="386" t="str">
        <f>IF(SISWA!G13="","",SISWA!G13)</f>
        <v>FADHIL</v>
      </c>
      <c r="D13" s="387" t="str">
        <f t="shared" si="0"/>
        <v>PRAMUKA</v>
      </c>
      <c r="E13" s="391" t="s">
        <v>255</v>
      </c>
      <c r="F13" s="392"/>
      <c r="G13" s="393"/>
      <c r="H13" s="394"/>
      <c r="I13" s="391"/>
      <c r="J13" s="392"/>
      <c r="K13" s="393"/>
      <c r="L13" s="394"/>
      <c r="M13" s="391"/>
      <c r="N13" s="392">
        <v>1</v>
      </c>
      <c r="O13" s="395">
        <v>7</v>
      </c>
      <c r="P13" s="391"/>
      <c r="Q13" s="7"/>
    </row>
    <row r="14" spans="1:17" ht="16.5" x14ac:dyDescent="0.25">
      <c r="A14" s="7"/>
      <c r="B14" s="385">
        <v>7</v>
      </c>
      <c r="C14" s="386" t="str">
        <f>IF(SISWA!G14="","",SISWA!G14)</f>
        <v>SAFA</v>
      </c>
      <c r="D14" s="387" t="str">
        <f t="shared" si="0"/>
        <v>PRAMUKA</v>
      </c>
      <c r="E14" s="391" t="s">
        <v>255</v>
      </c>
      <c r="F14" s="392"/>
      <c r="G14" s="393" t="s">
        <v>255</v>
      </c>
      <c r="H14" s="394"/>
      <c r="I14" s="391"/>
      <c r="J14" s="392"/>
      <c r="K14" s="393"/>
      <c r="L14" s="394"/>
      <c r="M14" s="391"/>
      <c r="N14" s="392"/>
      <c r="O14" s="395"/>
      <c r="P14" s="391"/>
      <c r="Q14" s="7"/>
    </row>
    <row r="15" spans="1:17" ht="16.5" x14ac:dyDescent="0.25">
      <c r="A15" s="7"/>
      <c r="B15" s="385">
        <v>8</v>
      </c>
      <c r="C15" s="386" t="str">
        <f>IF(SISWA!G15="","",SISWA!G15)</f>
        <v>SALMA</v>
      </c>
      <c r="D15" s="387" t="str">
        <f t="shared" si="0"/>
        <v>PRAMUKA</v>
      </c>
      <c r="E15" s="391" t="s">
        <v>255</v>
      </c>
      <c r="F15" s="392"/>
      <c r="G15" s="393" t="s">
        <v>255</v>
      </c>
      <c r="H15" s="394"/>
      <c r="I15" s="391"/>
      <c r="J15" s="392"/>
      <c r="K15" s="393"/>
      <c r="L15" s="394"/>
      <c r="M15" s="391"/>
      <c r="N15" s="392"/>
      <c r="O15" s="395">
        <v>4</v>
      </c>
      <c r="P15" s="391">
        <v>2</v>
      </c>
      <c r="Q15" s="7"/>
    </row>
    <row r="16" spans="1:17" ht="16.5" x14ac:dyDescent="0.25">
      <c r="A16" s="7"/>
      <c r="B16" s="385">
        <v>9</v>
      </c>
      <c r="C16" s="386" t="str">
        <f>IF(SISWA!G16="","",SISWA!G16)</f>
        <v>SALSA</v>
      </c>
      <c r="D16" s="387" t="str">
        <f t="shared" si="0"/>
        <v>PRAMUKA</v>
      </c>
      <c r="E16" s="391" t="s">
        <v>255</v>
      </c>
      <c r="F16" s="392"/>
      <c r="G16" s="393" t="s">
        <v>255</v>
      </c>
      <c r="H16" s="394"/>
      <c r="I16" s="391"/>
      <c r="J16" s="392"/>
      <c r="K16" s="393"/>
      <c r="L16" s="394"/>
      <c r="M16" s="391"/>
      <c r="N16" s="392">
        <v>1</v>
      </c>
      <c r="O16" s="395"/>
      <c r="P16" s="391"/>
      <c r="Q16" s="7"/>
    </row>
    <row r="17" spans="1:17" ht="16.5" x14ac:dyDescent="0.25">
      <c r="A17" s="7"/>
      <c r="B17" s="385">
        <v>10</v>
      </c>
      <c r="C17" s="386" t="str">
        <f>IF(SISWA!G17="","",SISWA!G17)</f>
        <v>SALWA</v>
      </c>
      <c r="D17" s="387" t="str">
        <f t="shared" si="0"/>
        <v>PRAMUKA</v>
      </c>
      <c r="E17" s="391" t="s">
        <v>255</v>
      </c>
      <c r="F17" s="392"/>
      <c r="G17" s="393" t="s">
        <v>255</v>
      </c>
      <c r="H17" s="394"/>
      <c r="I17" s="391"/>
      <c r="J17" s="392"/>
      <c r="K17" s="393"/>
      <c r="L17" s="394"/>
      <c r="M17" s="391"/>
      <c r="N17" s="392">
        <v>2</v>
      </c>
      <c r="O17" s="395"/>
      <c r="P17" s="391"/>
      <c r="Q17" s="7"/>
    </row>
    <row r="18" spans="1:17" ht="16.5" x14ac:dyDescent="0.25">
      <c r="A18" s="7"/>
      <c r="B18" s="385">
        <v>11</v>
      </c>
      <c r="C18" s="386" t="str">
        <f>IF(SISWA!G18="","",SISWA!G18)</f>
        <v>WIJAYA</v>
      </c>
      <c r="D18" s="387" t="str">
        <f t="shared" si="0"/>
        <v>PRAMUKA</v>
      </c>
      <c r="E18" s="391" t="s">
        <v>255</v>
      </c>
      <c r="F18" s="392"/>
      <c r="G18" s="393"/>
      <c r="H18" s="394"/>
      <c r="I18" s="391"/>
      <c r="J18" s="392"/>
      <c r="K18" s="393"/>
      <c r="L18" s="394"/>
      <c r="M18" s="391"/>
      <c r="N18" s="392">
        <v>2</v>
      </c>
      <c r="O18" s="395"/>
      <c r="P18" s="391"/>
      <c r="Q18" s="7"/>
    </row>
    <row r="19" spans="1:17" ht="16.5" x14ac:dyDescent="0.25">
      <c r="A19" s="7"/>
      <c r="B19" s="385">
        <v>12</v>
      </c>
      <c r="C19" s="386" t="str">
        <f>IF(SISWA!G19="","",SISWA!G19)</f>
        <v/>
      </c>
      <c r="D19" s="387" t="str">
        <f t="shared" si="0"/>
        <v/>
      </c>
      <c r="E19" s="391"/>
      <c r="F19" s="392"/>
      <c r="G19" s="393"/>
      <c r="H19" s="394"/>
      <c r="I19" s="391"/>
      <c r="J19" s="392"/>
      <c r="K19" s="393"/>
      <c r="L19" s="394"/>
      <c r="M19" s="391"/>
      <c r="N19" s="392">
        <v>3</v>
      </c>
      <c r="O19" s="395">
        <v>1</v>
      </c>
      <c r="P19" s="391"/>
      <c r="Q19" s="7"/>
    </row>
    <row r="20" spans="1:17" ht="16.5" x14ac:dyDescent="0.25">
      <c r="A20" s="7"/>
      <c r="B20" s="385">
        <v>13</v>
      </c>
      <c r="C20" s="386" t="str">
        <f>IF(SISWA!G20="","",SISWA!G20)</f>
        <v/>
      </c>
      <c r="D20" s="387" t="str">
        <f t="shared" si="0"/>
        <v/>
      </c>
      <c r="E20" s="391"/>
      <c r="F20" s="392"/>
      <c r="G20" s="393"/>
      <c r="H20" s="394"/>
      <c r="I20" s="391"/>
      <c r="J20" s="392"/>
      <c r="K20" s="393"/>
      <c r="L20" s="394"/>
      <c r="M20" s="391"/>
      <c r="N20" s="392"/>
      <c r="O20" s="395"/>
      <c r="P20" s="391"/>
      <c r="Q20" s="7"/>
    </row>
    <row r="21" spans="1:17" ht="16.5" x14ac:dyDescent="0.25">
      <c r="A21" s="7"/>
      <c r="B21" s="385">
        <v>14</v>
      </c>
      <c r="C21" s="386" t="str">
        <f>IF(SISWA!G21="","",SISWA!G21)</f>
        <v/>
      </c>
      <c r="D21" s="387" t="str">
        <f t="shared" si="0"/>
        <v/>
      </c>
      <c r="E21" s="391"/>
      <c r="F21" s="392"/>
      <c r="G21" s="393"/>
      <c r="H21" s="394"/>
      <c r="I21" s="391"/>
      <c r="J21" s="392"/>
      <c r="K21" s="393"/>
      <c r="L21" s="394"/>
      <c r="M21" s="391"/>
      <c r="N21" s="392"/>
      <c r="O21" s="395"/>
      <c r="P21" s="391"/>
      <c r="Q21" s="7"/>
    </row>
    <row r="22" spans="1:17" ht="16.5" x14ac:dyDescent="0.25">
      <c r="A22" s="7"/>
      <c r="B22" s="385">
        <v>15</v>
      </c>
      <c r="C22" s="386" t="str">
        <f>IF(SISWA!G22="","",SISWA!G22)</f>
        <v/>
      </c>
      <c r="D22" s="387" t="str">
        <f t="shared" si="0"/>
        <v/>
      </c>
      <c r="E22" s="391"/>
      <c r="F22" s="392"/>
      <c r="G22" s="393"/>
      <c r="H22" s="394"/>
      <c r="I22" s="391"/>
      <c r="J22" s="392"/>
      <c r="K22" s="393"/>
      <c r="L22" s="394"/>
      <c r="M22" s="391"/>
      <c r="N22" s="392"/>
      <c r="O22" s="395"/>
      <c r="P22" s="391"/>
      <c r="Q22" s="7"/>
    </row>
    <row r="23" spans="1:17" ht="16.5" x14ac:dyDescent="0.25">
      <c r="A23" s="7"/>
      <c r="B23" s="385">
        <v>16</v>
      </c>
      <c r="C23" s="386" t="str">
        <f>IF(SISWA!G23="","",SISWA!G23)</f>
        <v/>
      </c>
      <c r="D23" s="387" t="str">
        <f t="shared" si="0"/>
        <v/>
      </c>
      <c r="E23" s="391"/>
      <c r="F23" s="392"/>
      <c r="G23" s="393"/>
      <c r="H23" s="394"/>
      <c r="I23" s="391"/>
      <c r="J23" s="392"/>
      <c r="K23" s="393"/>
      <c r="L23" s="394"/>
      <c r="M23" s="391"/>
      <c r="N23" s="392"/>
      <c r="O23" s="395"/>
      <c r="P23" s="391"/>
      <c r="Q23" s="7"/>
    </row>
    <row r="24" spans="1:17" ht="16.5" x14ac:dyDescent="0.25">
      <c r="A24" s="7"/>
      <c r="B24" s="385">
        <v>17</v>
      </c>
      <c r="C24" s="386" t="str">
        <f>IF(SISWA!G24="","",SISWA!G24)</f>
        <v/>
      </c>
      <c r="D24" s="387" t="str">
        <f t="shared" si="0"/>
        <v/>
      </c>
      <c r="E24" s="391"/>
      <c r="F24" s="392"/>
      <c r="G24" s="393"/>
      <c r="H24" s="394"/>
      <c r="I24" s="391"/>
      <c r="J24" s="392"/>
      <c r="K24" s="393"/>
      <c r="L24" s="394"/>
      <c r="M24" s="391"/>
      <c r="N24" s="392"/>
      <c r="O24" s="395"/>
      <c r="P24" s="391"/>
      <c r="Q24" s="7"/>
    </row>
    <row r="25" spans="1:17" ht="16.5" x14ac:dyDescent="0.25">
      <c r="A25" s="7"/>
      <c r="B25" s="385">
        <v>18</v>
      </c>
      <c r="C25" s="386" t="str">
        <f>IF(SISWA!G25="","",SISWA!G25)</f>
        <v/>
      </c>
      <c r="D25" s="387" t="str">
        <f t="shared" si="0"/>
        <v/>
      </c>
      <c r="E25" s="391"/>
      <c r="F25" s="392"/>
      <c r="G25" s="393"/>
      <c r="H25" s="394"/>
      <c r="I25" s="391"/>
      <c r="J25" s="392"/>
      <c r="K25" s="393"/>
      <c r="L25" s="394"/>
      <c r="M25" s="391"/>
      <c r="N25" s="392"/>
      <c r="O25" s="395"/>
      <c r="P25" s="391"/>
      <c r="Q25" s="7"/>
    </row>
    <row r="26" spans="1:17" ht="16.5" x14ac:dyDescent="0.25">
      <c r="A26" s="7"/>
      <c r="B26" s="385">
        <v>19</v>
      </c>
      <c r="C26" s="386" t="str">
        <f>IF(SISWA!G26="","",SISWA!G26)</f>
        <v/>
      </c>
      <c r="D26" s="387" t="str">
        <f t="shared" si="0"/>
        <v/>
      </c>
      <c r="E26" s="391"/>
      <c r="F26" s="392"/>
      <c r="G26" s="393"/>
      <c r="H26" s="394"/>
      <c r="I26" s="391"/>
      <c r="J26" s="392"/>
      <c r="K26" s="393"/>
      <c r="L26" s="394"/>
      <c r="M26" s="391"/>
      <c r="N26" s="392"/>
      <c r="O26" s="395"/>
      <c r="P26" s="391"/>
      <c r="Q26" s="7"/>
    </row>
    <row r="27" spans="1:17" ht="16.5" x14ac:dyDescent="0.25">
      <c r="A27" s="7"/>
      <c r="B27" s="385">
        <v>20</v>
      </c>
      <c r="C27" s="386" t="str">
        <f>IF(SISWA!G27="","",SISWA!G27)</f>
        <v/>
      </c>
      <c r="D27" s="387" t="str">
        <f t="shared" si="0"/>
        <v/>
      </c>
      <c r="E27" s="391"/>
      <c r="F27" s="392"/>
      <c r="G27" s="393"/>
      <c r="H27" s="394"/>
      <c r="I27" s="391"/>
      <c r="J27" s="392"/>
      <c r="K27" s="393"/>
      <c r="L27" s="394"/>
      <c r="M27" s="391"/>
      <c r="N27" s="392"/>
      <c r="O27" s="395"/>
      <c r="P27" s="391"/>
      <c r="Q27" s="7"/>
    </row>
    <row r="28" spans="1:17" ht="16.5" x14ac:dyDescent="0.25">
      <c r="A28" s="7"/>
      <c r="B28" s="385">
        <v>21</v>
      </c>
      <c r="C28" s="386" t="str">
        <f>IF(SISWA!G28="","",SISWA!G28)</f>
        <v/>
      </c>
      <c r="D28" s="387" t="str">
        <f t="shared" si="0"/>
        <v/>
      </c>
      <c r="E28" s="391"/>
      <c r="F28" s="392"/>
      <c r="G28" s="393"/>
      <c r="H28" s="394"/>
      <c r="I28" s="391"/>
      <c r="J28" s="392"/>
      <c r="K28" s="393"/>
      <c r="L28" s="394"/>
      <c r="M28" s="391"/>
      <c r="N28" s="392"/>
      <c r="O28" s="395"/>
      <c r="P28" s="391"/>
      <c r="Q28" s="7"/>
    </row>
    <row r="29" spans="1:17" ht="16.5" x14ac:dyDescent="0.25">
      <c r="A29" s="7"/>
      <c r="B29" s="385">
        <v>22</v>
      </c>
      <c r="C29" s="386" t="str">
        <f>IF(SISWA!G29="","",SISWA!G29)</f>
        <v/>
      </c>
      <c r="D29" s="387" t="str">
        <f t="shared" si="0"/>
        <v/>
      </c>
      <c r="E29" s="391"/>
      <c r="F29" s="392"/>
      <c r="G29" s="393"/>
      <c r="H29" s="394"/>
      <c r="I29" s="391"/>
      <c r="J29" s="392"/>
      <c r="K29" s="393"/>
      <c r="L29" s="394"/>
      <c r="M29" s="391"/>
      <c r="N29" s="392"/>
      <c r="O29" s="395"/>
      <c r="P29" s="391"/>
      <c r="Q29" s="7"/>
    </row>
    <row r="30" spans="1:17" ht="16.5" x14ac:dyDescent="0.25">
      <c r="A30" s="7"/>
      <c r="B30" s="385">
        <v>23</v>
      </c>
      <c r="C30" s="386" t="str">
        <f>IF(SISWA!G30="","",SISWA!G30)</f>
        <v/>
      </c>
      <c r="D30" s="387" t="str">
        <f t="shared" si="0"/>
        <v/>
      </c>
      <c r="E30" s="391"/>
      <c r="F30" s="392"/>
      <c r="G30" s="393"/>
      <c r="H30" s="394"/>
      <c r="I30" s="391"/>
      <c r="J30" s="392"/>
      <c r="K30" s="393"/>
      <c r="L30" s="394"/>
      <c r="M30" s="391"/>
      <c r="N30" s="392"/>
      <c r="O30" s="395"/>
      <c r="P30" s="391"/>
      <c r="Q30" s="7"/>
    </row>
    <row r="31" spans="1:17" ht="16.5" x14ac:dyDescent="0.25">
      <c r="A31" s="7"/>
      <c r="B31" s="385">
        <v>24</v>
      </c>
      <c r="C31" s="386" t="str">
        <f>IF(SISWA!G31="","",SISWA!G31)</f>
        <v/>
      </c>
      <c r="D31" s="387" t="str">
        <f t="shared" si="0"/>
        <v/>
      </c>
      <c r="E31" s="391"/>
      <c r="F31" s="392"/>
      <c r="G31" s="393"/>
      <c r="H31" s="394"/>
      <c r="I31" s="391"/>
      <c r="J31" s="392"/>
      <c r="K31" s="393"/>
      <c r="L31" s="394"/>
      <c r="M31" s="391"/>
      <c r="N31" s="392"/>
      <c r="O31" s="395"/>
      <c r="P31" s="391"/>
      <c r="Q31" s="7"/>
    </row>
    <row r="32" spans="1:17" ht="16.5" x14ac:dyDescent="0.25">
      <c r="A32" s="7"/>
      <c r="B32" s="385">
        <v>25</v>
      </c>
      <c r="C32" s="386" t="str">
        <f>IF(SISWA!G32="","",SISWA!G32)</f>
        <v/>
      </c>
      <c r="D32" s="387" t="str">
        <f t="shared" si="0"/>
        <v/>
      </c>
      <c r="E32" s="391"/>
      <c r="F32" s="392"/>
      <c r="G32" s="393"/>
      <c r="H32" s="394"/>
      <c r="I32" s="391"/>
      <c r="J32" s="392"/>
      <c r="K32" s="393"/>
      <c r="L32" s="394"/>
      <c r="M32" s="391"/>
      <c r="N32" s="392"/>
      <c r="O32" s="395"/>
      <c r="P32" s="391"/>
      <c r="Q32" s="7"/>
    </row>
    <row r="33" spans="1:17" ht="16.5" x14ac:dyDescent="0.25">
      <c r="A33" s="7"/>
      <c r="B33" s="385">
        <v>26</v>
      </c>
      <c r="C33" s="386" t="str">
        <f>IF(SISWA!G33="","",SISWA!G33)</f>
        <v/>
      </c>
      <c r="D33" s="387" t="str">
        <f t="shared" si="0"/>
        <v/>
      </c>
      <c r="E33" s="391"/>
      <c r="F33" s="392"/>
      <c r="G33" s="393"/>
      <c r="H33" s="394"/>
      <c r="I33" s="391"/>
      <c r="J33" s="392"/>
      <c r="K33" s="393"/>
      <c r="L33" s="394"/>
      <c r="M33" s="391"/>
      <c r="N33" s="392"/>
      <c r="O33" s="395"/>
      <c r="P33" s="391"/>
      <c r="Q33" s="7"/>
    </row>
    <row r="34" spans="1:17" ht="16.5" x14ac:dyDescent="0.25">
      <c r="A34" s="7"/>
      <c r="B34" s="385">
        <v>27</v>
      </c>
      <c r="C34" s="386" t="str">
        <f>IF(SISWA!G34="","",SISWA!G34)</f>
        <v/>
      </c>
      <c r="D34" s="387" t="str">
        <f t="shared" si="0"/>
        <v/>
      </c>
      <c r="E34" s="391"/>
      <c r="F34" s="392"/>
      <c r="G34" s="393"/>
      <c r="H34" s="394"/>
      <c r="I34" s="391"/>
      <c r="J34" s="392"/>
      <c r="K34" s="393"/>
      <c r="L34" s="394"/>
      <c r="M34" s="391"/>
      <c r="N34" s="392"/>
      <c r="O34" s="395"/>
      <c r="P34" s="391"/>
      <c r="Q34" s="7"/>
    </row>
    <row r="35" spans="1:17" ht="16.5" x14ac:dyDescent="0.25">
      <c r="A35" s="7"/>
      <c r="B35" s="385">
        <v>28</v>
      </c>
      <c r="C35" s="386" t="str">
        <f>IF(SISWA!G35="","",SISWA!G35)</f>
        <v/>
      </c>
      <c r="D35" s="387" t="str">
        <f t="shared" si="0"/>
        <v/>
      </c>
      <c r="E35" s="391"/>
      <c r="F35" s="392"/>
      <c r="G35" s="393"/>
      <c r="H35" s="394"/>
      <c r="I35" s="391"/>
      <c r="J35" s="392"/>
      <c r="K35" s="393"/>
      <c r="L35" s="394"/>
      <c r="M35" s="391"/>
      <c r="N35" s="392"/>
      <c r="O35" s="395"/>
      <c r="P35" s="391"/>
      <c r="Q35" s="7"/>
    </row>
    <row r="36" spans="1:17" ht="16.5" x14ac:dyDescent="0.25">
      <c r="A36" s="7"/>
      <c r="B36" s="385">
        <v>29</v>
      </c>
      <c r="C36" s="386" t="str">
        <f>IF(SISWA!G36="","",SISWA!G36)</f>
        <v/>
      </c>
      <c r="D36" s="387" t="str">
        <f t="shared" si="0"/>
        <v/>
      </c>
      <c r="E36" s="391"/>
      <c r="F36" s="392"/>
      <c r="G36" s="393"/>
      <c r="H36" s="394"/>
      <c r="I36" s="391"/>
      <c r="J36" s="392"/>
      <c r="K36" s="393"/>
      <c r="L36" s="394"/>
      <c r="M36" s="391"/>
      <c r="N36" s="392"/>
      <c r="O36" s="395"/>
      <c r="P36" s="391"/>
      <c r="Q36" s="7"/>
    </row>
    <row r="37" spans="1:17" ht="16.5" x14ac:dyDescent="0.25">
      <c r="A37" s="7"/>
      <c r="B37" s="385">
        <v>30</v>
      </c>
      <c r="C37" s="386" t="str">
        <f>IF(SISWA!G37="","",SISWA!G37)</f>
        <v/>
      </c>
      <c r="D37" s="387" t="str">
        <f t="shared" si="0"/>
        <v/>
      </c>
      <c r="E37" s="391"/>
      <c r="F37" s="392"/>
      <c r="G37" s="393"/>
      <c r="H37" s="394"/>
      <c r="I37" s="391"/>
      <c r="J37" s="392"/>
      <c r="K37" s="393"/>
      <c r="L37" s="394"/>
      <c r="M37" s="391"/>
      <c r="N37" s="392"/>
      <c r="O37" s="395"/>
      <c r="P37" s="391"/>
      <c r="Q37" s="7"/>
    </row>
    <row r="38" spans="1:17" ht="16.5" x14ac:dyDescent="0.25">
      <c r="A38" s="7"/>
      <c r="B38" s="385">
        <v>31</v>
      </c>
      <c r="C38" s="386" t="str">
        <f>IF(SISWA!G38="","",SISWA!G38)</f>
        <v/>
      </c>
      <c r="D38" s="387" t="str">
        <f t="shared" si="0"/>
        <v/>
      </c>
      <c r="E38" s="391"/>
      <c r="F38" s="392"/>
      <c r="G38" s="393"/>
      <c r="H38" s="394"/>
      <c r="I38" s="391"/>
      <c r="J38" s="392"/>
      <c r="K38" s="393"/>
      <c r="L38" s="394"/>
      <c r="M38" s="391"/>
      <c r="N38" s="392"/>
      <c r="O38" s="395"/>
      <c r="P38" s="391"/>
      <c r="Q38" s="7"/>
    </row>
    <row r="39" spans="1:17" ht="16.5" x14ac:dyDescent="0.25">
      <c r="A39" s="7"/>
      <c r="B39" s="385">
        <v>32</v>
      </c>
      <c r="C39" s="386" t="str">
        <f>IF(SISWA!G39="","",SISWA!G39)</f>
        <v/>
      </c>
      <c r="D39" s="387" t="str">
        <f t="shared" si="0"/>
        <v/>
      </c>
      <c r="E39" s="391"/>
      <c r="F39" s="392"/>
      <c r="G39" s="393"/>
      <c r="H39" s="394"/>
      <c r="I39" s="391"/>
      <c r="J39" s="392"/>
      <c r="K39" s="393"/>
      <c r="L39" s="394"/>
      <c r="M39" s="391"/>
      <c r="N39" s="392"/>
      <c r="O39" s="395"/>
      <c r="P39" s="391"/>
      <c r="Q39" s="7"/>
    </row>
    <row r="40" spans="1:17" ht="16.5" x14ac:dyDescent="0.25">
      <c r="A40" s="7"/>
      <c r="B40" s="385">
        <v>33</v>
      </c>
      <c r="C40" s="386" t="str">
        <f>IF(SISWA!G40="","",SISWA!G40)</f>
        <v/>
      </c>
      <c r="D40" s="387" t="str">
        <f t="shared" si="0"/>
        <v/>
      </c>
      <c r="E40" s="391"/>
      <c r="F40" s="392"/>
      <c r="G40" s="393"/>
      <c r="H40" s="394"/>
      <c r="I40" s="391"/>
      <c r="J40" s="392"/>
      <c r="K40" s="393"/>
      <c r="L40" s="394"/>
      <c r="M40" s="391"/>
      <c r="N40" s="392"/>
      <c r="O40" s="395"/>
      <c r="P40" s="391"/>
      <c r="Q40" s="7"/>
    </row>
    <row r="41" spans="1:17" ht="16.5" x14ac:dyDescent="0.25">
      <c r="A41" s="7"/>
      <c r="B41" s="385">
        <v>34</v>
      </c>
      <c r="C41" s="386" t="str">
        <f>IF(SISWA!G41="","",SISWA!G41)</f>
        <v/>
      </c>
      <c r="D41" s="387" t="str">
        <f t="shared" si="0"/>
        <v/>
      </c>
      <c r="E41" s="391"/>
      <c r="F41" s="392"/>
      <c r="G41" s="393"/>
      <c r="H41" s="394"/>
      <c r="I41" s="391"/>
      <c r="J41" s="392"/>
      <c r="K41" s="393"/>
      <c r="L41" s="394"/>
      <c r="M41" s="391"/>
      <c r="N41" s="392"/>
      <c r="O41" s="395"/>
      <c r="P41" s="391"/>
      <c r="Q41" s="7"/>
    </row>
    <row r="42" spans="1:17" ht="16.5" x14ac:dyDescent="0.25">
      <c r="A42" s="7"/>
      <c r="B42" s="385">
        <v>35</v>
      </c>
      <c r="C42" s="386" t="str">
        <f>IF(SISWA!G42="","",SISWA!G42)</f>
        <v/>
      </c>
      <c r="D42" s="387" t="str">
        <f t="shared" si="0"/>
        <v/>
      </c>
      <c r="E42" s="391"/>
      <c r="F42" s="392"/>
      <c r="G42" s="393"/>
      <c r="H42" s="394"/>
      <c r="I42" s="391"/>
      <c r="J42" s="392"/>
      <c r="K42" s="393"/>
      <c r="L42" s="394"/>
      <c r="M42" s="391"/>
      <c r="N42" s="392"/>
      <c r="O42" s="395"/>
      <c r="P42" s="391"/>
      <c r="Q42" s="7"/>
    </row>
    <row r="43" spans="1:17" ht="16.5" x14ac:dyDescent="0.25">
      <c r="A43" s="7"/>
      <c r="B43" s="385">
        <v>36</v>
      </c>
      <c r="C43" s="386" t="str">
        <f>IF(SISWA!G43="","",SISWA!G43)</f>
        <v/>
      </c>
      <c r="D43" s="387" t="str">
        <f t="shared" si="0"/>
        <v/>
      </c>
      <c r="E43" s="391"/>
      <c r="F43" s="392"/>
      <c r="G43" s="393"/>
      <c r="H43" s="394"/>
      <c r="I43" s="391"/>
      <c r="J43" s="392"/>
      <c r="K43" s="393"/>
      <c r="L43" s="394"/>
      <c r="M43" s="391"/>
      <c r="N43" s="392"/>
      <c r="O43" s="395"/>
      <c r="P43" s="391"/>
      <c r="Q43" s="7"/>
    </row>
    <row r="44" spans="1:17" ht="16.5" x14ac:dyDescent="0.25">
      <c r="A44" s="7"/>
      <c r="B44" s="385">
        <v>37</v>
      </c>
      <c r="C44" s="386" t="str">
        <f>IF(SISWA!G44="","",SISWA!G44)</f>
        <v/>
      </c>
      <c r="D44" s="387" t="str">
        <f t="shared" si="0"/>
        <v/>
      </c>
      <c r="E44" s="391"/>
      <c r="F44" s="392"/>
      <c r="G44" s="393"/>
      <c r="H44" s="394"/>
      <c r="I44" s="391"/>
      <c r="J44" s="392"/>
      <c r="K44" s="393"/>
      <c r="L44" s="394"/>
      <c r="M44" s="391"/>
      <c r="N44" s="392"/>
      <c r="O44" s="395"/>
      <c r="P44" s="391"/>
      <c r="Q44" s="7"/>
    </row>
    <row r="45" spans="1:17" ht="16.5" x14ac:dyDescent="0.25">
      <c r="A45" s="7"/>
      <c r="B45" s="385">
        <v>38</v>
      </c>
      <c r="C45" s="386" t="str">
        <f>IF(SISWA!G45="","",SISWA!G45)</f>
        <v/>
      </c>
      <c r="D45" s="387" t="str">
        <f t="shared" si="0"/>
        <v/>
      </c>
      <c r="E45" s="391"/>
      <c r="F45" s="392"/>
      <c r="G45" s="393"/>
      <c r="H45" s="394"/>
      <c r="I45" s="391"/>
      <c r="J45" s="392"/>
      <c r="K45" s="393"/>
      <c r="L45" s="394"/>
      <c r="M45" s="391"/>
      <c r="N45" s="392"/>
      <c r="O45" s="395"/>
      <c r="P45" s="391"/>
      <c r="Q45" s="7"/>
    </row>
    <row r="46" spans="1:17" ht="16.5" x14ac:dyDescent="0.25">
      <c r="A46" s="7"/>
      <c r="B46" s="385">
        <v>39</v>
      </c>
      <c r="C46" s="386" t="str">
        <f>IF(SISWA!G46="","",SISWA!G46)</f>
        <v/>
      </c>
      <c r="D46" s="387" t="str">
        <f t="shared" si="0"/>
        <v/>
      </c>
      <c r="E46" s="391"/>
      <c r="F46" s="392"/>
      <c r="G46" s="393"/>
      <c r="H46" s="394"/>
      <c r="I46" s="391"/>
      <c r="J46" s="392"/>
      <c r="K46" s="393"/>
      <c r="L46" s="394"/>
      <c r="M46" s="391"/>
      <c r="N46" s="392"/>
      <c r="O46" s="395"/>
      <c r="P46" s="391"/>
      <c r="Q46" s="7"/>
    </row>
    <row r="47" spans="1:17" ht="16.5" x14ac:dyDescent="0.25">
      <c r="A47" s="7"/>
      <c r="B47" s="385">
        <v>40</v>
      </c>
      <c r="C47" s="386" t="str">
        <f>IF(SISWA!G47="","",SISWA!G47)</f>
        <v/>
      </c>
      <c r="D47" s="387" t="str">
        <f t="shared" si="0"/>
        <v/>
      </c>
      <c r="E47" s="391"/>
      <c r="F47" s="392"/>
      <c r="G47" s="393"/>
      <c r="H47" s="394"/>
      <c r="I47" s="391"/>
      <c r="J47" s="392"/>
      <c r="K47" s="393"/>
      <c r="L47" s="394"/>
      <c r="M47" s="391"/>
      <c r="N47" s="392"/>
      <c r="O47" s="395"/>
      <c r="P47" s="391"/>
      <c r="Q47" s="7"/>
    </row>
    <row r="48" spans="1:17" ht="16.5" x14ac:dyDescent="0.25">
      <c r="A48" s="7"/>
      <c r="B48" s="385">
        <v>41</v>
      </c>
      <c r="C48" s="386" t="str">
        <f>IF(SISWA!G48="","",SISWA!G48)</f>
        <v/>
      </c>
      <c r="D48" s="387" t="str">
        <f t="shared" si="0"/>
        <v/>
      </c>
      <c r="E48" s="391"/>
      <c r="F48" s="392"/>
      <c r="G48" s="393"/>
      <c r="H48" s="394"/>
      <c r="I48" s="391"/>
      <c r="J48" s="392"/>
      <c r="K48" s="393"/>
      <c r="L48" s="394"/>
      <c r="M48" s="391"/>
      <c r="N48" s="392"/>
      <c r="O48" s="395"/>
      <c r="P48" s="391"/>
      <c r="Q48" s="7"/>
    </row>
    <row r="49" spans="1:17" ht="16.5" x14ac:dyDescent="0.25">
      <c r="A49" s="7"/>
      <c r="B49" s="385">
        <v>42</v>
      </c>
      <c r="C49" s="386" t="str">
        <f>IF(SISWA!G49="","",SISWA!G49)</f>
        <v/>
      </c>
      <c r="D49" s="387" t="str">
        <f t="shared" si="0"/>
        <v/>
      </c>
      <c r="E49" s="391"/>
      <c r="F49" s="392"/>
      <c r="G49" s="393"/>
      <c r="H49" s="394"/>
      <c r="I49" s="391"/>
      <c r="J49" s="392"/>
      <c r="K49" s="393"/>
      <c r="L49" s="394"/>
      <c r="M49" s="391"/>
      <c r="N49" s="392"/>
      <c r="O49" s="395"/>
      <c r="P49" s="391"/>
      <c r="Q49" s="7"/>
    </row>
    <row r="50" spans="1:17" ht="16.5" x14ac:dyDescent="0.25">
      <c r="A50" s="7"/>
      <c r="B50" s="385">
        <v>43</v>
      </c>
      <c r="C50" s="386" t="str">
        <f>IF(SISWA!G50="","",SISWA!G50)</f>
        <v/>
      </c>
      <c r="D50" s="387" t="str">
        <f t="shared" si="0"/>
        <v/>
      </c>
      <c r="E50" s="391"/>
      <c r="F50" s="392"/>
      <c r="G50" s="393"/>
      <c r="H50" s="394"/>
      <c r="I50" s="391"/>
      <c r="J50" s="392"/>
      <c r="K50" s="393"/>
      <c r="L50" s="394"/>
      <c r="M50" s="391"/>
      <c r="N50" s="392"/>
      <c r="O50" s="395"/>
      <c r="P50" s="391"/>
      <c r="Q50" s="7"/>
    </row>
    <row r="51" spans="1:17" ht="16.5" x14ac:dyDescent="0.25">
      <c r="A51" s="7"/>
      <c r="B51" s="385">
        <v>44</v>
      </c>
      <c r="C51" s="386" t="str">
        <f>IF(SISWA!G51="","",SISWA!G51)</f>
        <v/>
      </c>
      <c r="D51" s="387" t="str">
        <f t="shared" si="0"/>
        <v/>
      </c>
      <c r="E51" s="391"/>
      <c r="F51" s="392"/>
      <c r="G51" s="393"/>
      <c r="H51" s="394"/>
      <c r="I51" s="391"/>
      <c r="J51" s="392"/>
      <c r="K51" s="393"/>
      <c r="L51" s="394"/>
      <c r="M51" s="391"/>
      <c r="N51" s="392"/>
      <c r="O51" s="395"/>
      <c r="P51" s="391"/>
      <c r="Q51" s="7"/>
    </row>
    <row r="52" spans="1:17" ht="16.5" x14ac:dyDescent="0.25">
      <c r="A52" s="7"/>
      <c r="B52" s="385">
        <v>45</v>
      </c>
      <c r="C52" s="386" t="str">
        <f>IF(SISWA!G52="","",SISWA!G52)</f>
        <v/>
      </c>
      <c r="D52" s="387" t="str">
        <f t="shared" si="0"/>
        <v/>
      </c>
      <c r="E52" s="391"/>
      <c r="F52" s="392"/>
      <c r="G52" s="393"/>
      <c r="H52" s="394"/>
      <c r="I52" s="391"/>
      <c r="J52" s="392"/>
      <c r="K52" s="393"/>
      <c r="L52" s="394"/>
      <c r="M52" s="391"/>
      <c r="N52" s="392"/>
      <c r="O52" s="395"/>
      <c r="P52" s="391"/>
      <c r="Q52" s="7"/>
    </row>
    <row r="53" spans="1:17" ht="16.5" x14ac:dyDescent="0.25">
      <c r="A53" s="7"/>
      <c r="B53" s="385">
        <v>46</v>
      </c>
      <c r="C53" s="386" t="str">
        <f>IF(SISWA!G53="","",SISWA!G53)</f>
        <v/>
      </c>
      <c r="D53" s="387" t="str">
        <f t="shared" si="0"/>
        <v/>
      </c>
      <c r="E53" s="391"/>
      <c r="F53" s="392"/>
      <c r="G53" s="393"/>
      <c r="H53" s="394"/>
      <c r="I53" s="391"/>
      <c r="J53" s="392"/>
      <c r="K53" s="393"/>
      <c r="L53" s="394"/>
      <c r="M53" s="391"/>
      <c r="N53" s="392"/>
      <c r="O53" s="395"/>
      <c r="P53" s="391"/>
      <c r="Q53" s="7"/>
    </row>
    <row r="54" spans="1:17" ht="16.5" x14ac:dyDescent="0.25">
      <c r="A54" s="7"/>
      <c r="B54" s="385">
        <v>47</v>
      </c>
      <c r="C54" s="386" t="str">
        <f>IF(SISWA!G54="","",SISWA!G54)</f>
        <v/>
      </c>
      <c r="D54" s="387" t="str">
        <f t="shared" si="0"/>
        <v/>
      </c>
      <c r="E54" s="391"/>
      <c r="F54" s="392"/>
      <c r="G54" s="393"/>
      <c r="H54" s="394"/>
      <c r="I54" s="391"/>
      <c r="J54" s="392"/>
      <c r="K54" s="393"/>
      <c r="L54" s="394"/>
      <c r="M54" s="391"/>
      <c r="N54" s="392"/>
      <c r="O54" s="395"/>
      <c r="P54" s="391"/>
      <c r="Q54" s="7"/>
    </row>
    <row r="55" spans="1:17" ht="16.5" x14ac:dyDescent="0.25">
      <c r="A55" s="7"/>
      <c r="B55" s="385">
        <v>48</v>
      </c>
      <c r="C55" s="386" t="str">
        <f>IF(SISWA!G55="","",SISWA!G55)</f>
        <v/>
      </c>
      <c r="D55" s="387" t="str">
        <f t="shared" si="0"/>
        <v/>
      </c>
      <c r="E55" s="391"/>
      <c r="F55" s="392"/>
      <c r="G55" s="393"/>
      <c r="H55" s="394"/>
      <c r="I55" s="391"/>
      <c r="J55" s="392"/>
      <c r="K55" s="393"/>
      <c r="L55" s="394"/>
      <c r="M55" s="391"/>
      <c r="N55" s="392"/>
      <c r="O55" s="395"/>
      <c r="P55" s="391"/>
      <c r="Q55" s="7"/>
    </row>
    <row r="56" spans="1:17" ht="16.5" x14ac:dyDescent="0.25">
      <c r="A56" s="7"/>
      <c r="B56" s="385">
        <v>49</v>
      </c>
      <c r="C56" s="386" t="str">
        <f>IF(SISWA!G56="","",SISWA!G56)</f>
        <v/>
      </c>
      <c r="D56" s="387" t="str">
        <f t="shared" si="0"/>
        <v/>
      </c>
      <c r="E56" s="391"/>
      <c r="F56" s="392"/>
      <c r="G56" s="393"/>
      <c r="H56" s="394"/>
      <c r="I56" s="391"/>
      <c r="J56" s="392"/>
      <c r="K56" s="393"/>
      <c r="L56" s="394"/>
      <c r="M56" s="391"/>
      <c r="N56" s="392"/>
      <c r="O56" s="395"/>
      <c r="P56" s="391"/>
      <c r="Q56" s="7"/>
    </row>
    <row r="57" spans="1:17" ht="17.25" thickBot="1" x14ac:dyDescent="0.3">
      <c r="A57" s="7"/>
      <c r="B57" s="388">
        <v>50</v>
      </c>
      <c r="C57" s="389" t="str">
        <f>IF(SISWA!G57="","",SISWA!G57)</f>
        <v/>
      </c>
      <c r="D57" s="390" t="str">
        <f t="shared" si="0"/>
        <v/>
      </c>
      <c r="E57" s="396"/>
      <c r="F57" s="397"/>
      <c r="G57" s="398"/>
      <c r="H57" s="399"/>
      <c r="I57" s="396"/>
      <c r="J57" s="397"/>
      <c r="K57" s="398"/>
      <c r="L57" s="399"/>
      <c r="M57" s="396"/>
      <c r="N57" s="397"/>
      <c r="O57" s="400"/>
      <c r="P57" s="396"/>
      <c r="Q57" s="7"/>
    </row>
    <row r="58" spans="1:17" ht="15" x14ac:dyDescent="0.25">
      <c r="A58" s="7"/>
      <c r="B58" s="7"/>
      <c r="C58" s="7"/>
      <c r="D58" s="7"/>
      <c r="E58" s="7"/>
      <c r="F58" s="7"/>
      <c r="G58" s="7"/>
      <c r="H58" s="7"/>
      <c r="I58" s="7"/>
      <c r="J58" s="7"/>
      <c r="K58" s="7"/>
      <c r="L58" s="7"/>
      <c r="M58" s="7"/>
      <c r="N58" s="7"/>
      <c r="O58" s="7"/>
      <c r="P58" s="7"/>
      <c r="Q58" s="7"/>
    </row>
    <row r="59" spans="1:17" ht="15" hidden="1" x14ac:dyDescent="0.25">
      <c r="A59" s="7"/>
      <c r="B59" s="7"/>
      <c r="C59" s="161">
        <f>HOME!E20</f>
        <v>9</v>
      </c>
      <c r="D59" s="161"/>
      <c r="E59" s="7"/>
      <c r="F59" s="7"/>
      <c r="G59" s="7"/>
      <c r="H59" s="7"/>
      <c r="I59" s="7"/>
      <c r="J59" s="7"/>
      <c r="K59" s="7"/>
      <c r="L59" s="7"/>
      <c r="M59" s="7"/>
      <c r="N59" s="7"/>
      <c r="O59" s="7"/>
      <c r="P59" s="7"/>
      <c r="Q59" s="7"/>
    </row>
    <row r="60" spans="1:17" ht="15" x14ac:dyDescent="0.25">
      <c r="A60" s="7"/>
      <c r="B60" s="7"/>
      <c r="C60" s="7"/>
      <c r="D60" s="7"/>
      <c r="E60" s="7"/>
      <c r="F60" s="7"/>
      <c r="G60" s="7"/>
      <c r="H60" s="7"/>
      <c r="I60" s="7"/>
      <c r="J60" s="7"/>
      <c r="K60" s="7"/>
      <c r="L60" s="7"/>
      <c r="M60" s="7"/>
      <c r="N60" s="7"/>
      <c r="O60" s="7"/>
      <c r="P60" s="7"/>
      <c r="Q60" s="7"/>
    </row>
  </sheetData>
  <sheetProtection algorithmName="SHA-512" hashValue="sXWJkWFQQl+nZVGkB35LNJ74IByupgzNvin9DCQuLsI6D6EgdF7kEPAk3ZixmUBJYVFg/o5duhHe4F3E5Q3lAg==" saltValue="/Rx0I2/rocg54CwYoXGrjQ==" spinCount="100000" sheet="1" objects="1" scenarios="1"/>
  <mergeCells count="9">
    <mergeCell ref="B4:B6"/>
    <mergeCell ref="C4:C6"/>
    <mergeCell ref="N4:P5"/>
    <mergeCell ref="D4:M4"/>
    <mergeCell ref="D5:E5"/>
    <mergeCell ref="F5:G5"/>
    <mergeCell ref="H5:I5"/>
    <mergeCell ref="J5:K5"/>
    <mergeCell ref="L5:M5"/>
  </mergeCells>
  <pageMargins left="0.31" right="0.7" top="0.33" bottom="0.36" header="0.3" footer="0.3"/>
  <pageSetup paperSize="5"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MAPEL!$D$27:$D$35</xm:f>
          </x14:formula1>
          <xm:sqref>F8:F57 L8:L57 H8:H57 J8:J57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50"/>
  <sheetViews>
    <sheetView showRowColHeaders="0" zoomScaleNormal="100" workbookViewId="0">
      <pane xSplit="1" ySplit="2" topLeftCell="B3" activePane="bottomRight" state="frozen"/>
      <selection pane="topRight" activeCell="B1" sqref="B1"/>
      <selection pane="bottomLeft" activeCell="A3" sqref="A3"/>
      <selection pane="bottomRight"/>
    </sheetView>
  </sheetViews>
  <sheetFormatPr defaultColWidth="0" defaultRowHeight="15" zeroHeight="1" x14ac:dyDescent="0.25"/>
  <cols>
    <col min="1" max="1" width="30.140625" customWidth="1"/>
    <col min="2" max="14" width="9.140625" customWidth="1"/>
    <col min="15" max="15" width="3.7109375" customWidth="1"/>
    <col min="16" max="16" width="2.85546875" customWidth="1"/>
    <col min="17" max="17" width="20.42578125" hidden="1" customWidth="1"/>
    <col min="18" max="28" width="9.140625" hidden="1" customWidth="1"/>
    <col min="29" max="29" width="9.140625" customWidth="1"/>
    <col min="30" max="30" width="0" hidden="1" customWidth="1"/>
    <col min="31" max="16384" width="9.140625" hidden="1"/>
  </cols>
  <sheetData>
    <row r="1" spans="1:29" ht="27.75" customHeight="1" x14ac:dyDescent="0.25">
      <c r="A1" s="1" t="s">
        <v>607</v>
      </c>
      <c r="B1" s="2"/>
      <c r="C1" s="2"/>
      <c r="D1" s="2"/>
      <c r="E1" s="2"/>
      <c r="F1" s="2"/>
      <c r="G1" s="2"/>
      <c r="H1" s="2"/>
      <c r="I1" s="2"/>
      <c r="J1" s="2"/>
      <c r="K1" s="2"/>
      <c r="L1" s="2"/>
      <c r="M1" s="2"/>
      <c r="N1" s="2"/>
      <c r="O1" s="2"/>
      <c r="P1" s="167"/>
      <c r="Q1" s="167"/>
      <c r="R1" s="41"/>
      <c r="S1" s="41"/>
      <c r="T1" s="41"/>
      <c r="U1" s="41"/>
      <c r="V1" s="41"/>
      <c r="W1" s="41"/>
      <c r="X1" s="41"/>
      <c r="Y1" s="41"/>
      <c r="Z1" s="41"/>
      <c r="AA1" s="41"/>
      <c r="AB1" s="41"/>
      <c r="AC1" s="41"/>
    </row>
    <row r="2" spans="1:29" ht="7.5" customHeight="1" x14ac:dyDescent="0.25">
      <c r="A2" s="5"/>
      <c r="B2" s="5"/>
      <c r="C2" s="5"/>
      <c r="D2" s="5"/>
      <c r="E2" s="5"/>
      <c r="F2" s="5"/>
      <c r="G2" s="5"/>
      <c r="H2" s="5"/>
      <c r="I2" s="5"/>
      <c r="J2" s="5"/>
      <c r="K2" s="5"/>
      <c r="L2" s="5"/>
      <c r="M2" s="5"/>
      <c r="N2" s="5"/>
      <c r="O2" s="5"/>
      <c r="P2" s="8"/>
      <c r="Q2" s="8"/>
      <c r="R2" s="41"/>
      <c r="S2" s="41"/>
      <c r="T2" s="41"/>
      <c r="U2" s="41"/>
      <c r="V2" s="41"/>
      <c r="W2" s="41"/>
      <c r="X2" s="41"/>
      <c r="Y2" s="41"/>
      <c r="Z2" s="41"/>
      <c r="AA2" s="41"/>
      <c r="AB2" s="41"/>
      <c r="AC2" s="41"/>
    </row>
    <row r="3" spans="1:29" ht="7.5" customHeight="1" thickBot="1" x14ac:dyDescent="0.3">
      <c r="A3" s="6"/>
      <c r="B3" s="7"/>
      <c r="C3" s="7"/>
      <c r="D3" s="43"/>
      <c r="E3" s="43"/>
      <c r="F3" s="43"/>
      <c r="G3" s="43"/>
      <c r="H3" s="43"/>
      <c r="I3" s="43"/>
      <c r="J3" s="43"/>
      <c r="K3" s="43"/>
      <c r="L3" s="43"/>
      <c r="M3" s="43"/>
      <c r="N3" s="43"/>
      <c r="O3" s="42"/>
      <c r="P3" s="41"/>
      <c r="Q3" s="41"/>
      <c r="R3" s="41"/>
      <c r="S3" s="41"/>
      <c r="T3" s="41"/>
      <c r="U3" s="41"/>
      <c r="V3" s="41"/>
      <c r="W3" s="41"/>
      <c r="X3" s="41"/>
      <c r="Y3" s="41"/>
      <c r="Z3" s="41"/>
      <c r="AA3" s="41"/>
      <c r="AB3" s="41"/>
      <c r="AC3" s="41"/>
    </row>
    <row r="4" spans="1:29" ht="18" x14ac:dyDescent="0.25">
      <c r="A4" s="42"/>
      <c r="B4" s="43"/>
      <c r="C4" s="568" t="s">
        <v>576</v>
      </c>
      <c r="D4" s="569"/>
      <c r="E4" s="569"/>
      <c r="F4" s="569"/>
      <c r="G4" s="569"/>
      <c r="H4" s="569"/>
      <c r="I4" s="569"/>
      <c r="J4" s="569"/>
      <c r="K4" s="569"/>
      <c r="L4" s="569"/>
      <c r="M4" s="570"/>
      <c r="N4" s="43"/>
      <c r="O4" s="42"/>
      <c r="P4" s="41"/>
      <c r="Q4" s="41">
        <f>IF(C10="","",1)</f>
        <v>1</v>
      </c>
      <c r="R4" s="41"/>
      <c r="S4" s="41"/>
      <c r="T4" s="41"/>
      <c r="U4" s="41"/>
      <c r="V4" s="41"/>
      <c r="W4" s="41"/>
      <c r="X4" s="41"/>
      <c r="Y4" s="41"/>
      <c r="Z4" s="41"/>
      <c r="AA4" s="41"/>
      <c r="AB4" s="41"/>
      <c r="AC4" s="41"/>
    </row>
    <row r="5" spans="1:29" ht="15" customHeight="1" x14ac:dyDescent="0.25">
      <c r="A5" s="42"/>
      <c r="B5" s="43"/>
      <c r="C5" s="571" t="s">
        <v>602</v>
      </c>
      <c r="D5" s="572"/>
      <c r="E5" s="572"/>
      <c r="F5" s="572"/>
      <c r="G5" s="572"/>
      <c r="H5" s="572"/>
      <c r="I5" s="572"/>
      <c r="J5" s="572"/>
      <c r="K5" s="572"/>
      <c r="L5" s="572"/>
      <c r="M5" s="573"/>
      <c r="N5" s="43"/>
      <c r="O5" s="42"/>
      <c r="P5" s="41"/>
      <c r="Q5" s="41"/>
      <c r="R5" s="41"/>
      <c r="S5" s="41"/>
      <c r="T5" s="41"/>
      <c r="U5" s="41"/>
      <c r="V5" s="41"/>
      <c r="W5" s="41"/>
      <c r="X5" s="41"/>
      <c r="Y5" s="41"/>
      <c r="Z5" s="41"/>
      <c r="AA5" s="41"/>
      <c r="AB5" s="41"/>
      <c r="AC5" s="41"/>
    </row>
    <row r="6" spans="1:29" ht="18.75" customHeight="1" thickBot="1" x14ac:dyDescent="0.3">
      <c r="A6" s="42"/>
      <c r="B6" s="43"/>
      <c r="C6" s="574"/>
      <c r="D6" s="575"/>
      <c r="E6" s="575"/>
      <c r="F6" s="575"/>
      <c r="G6" s="575"/>
      <c r="H6" s="575"/>
      <c r="I6" s="575"/>
      <c r="J6" s="575"/>
      <c r="K6" s="575"/>
      <c r="L6" s="575"/>
      <c r="M6" s="576"/>
      <c r="N6" s="43"/>
      <c r="O6" s="42"/>
      <c r="P6" s="41"/>
      <c r="Q6" s="41"/>
      <c r="R6" s="41"/>
      <c r="S6" s="41"/>
      <c r="T6" s="41"/>
      <c r="U6" s="41"/>
      <c r="V6" s="41"/>
      <c r="W6" s="41"/>
      <c r="X6" s="41"/>
      <c r="Y6" s="41"/>
      <c r="Z6" s="41"/>
      <c r="AA6" s="41"/>
      <c r="AB6" s="41"/>
      <c r="AC6" s="41"/>
    </row>
    <row r="7" spans="1:29" x14ac:dyDescent="0.25">
      <c r="A7" s="42"/>
      <c r="B7" s="43"/>
      <c r="C7" s="43"/>
      <c r="D7" s="43"/>
      <c r="E7" s="43"/>
      <c r="F7" s="43"/>
      <c r="G7" s="43"/>
      <c r="H7" s="43"/>
      <c r="I7" s="43"/>
      <c r="J7" s="43"/>
      <c r="K7" s="43"/>
      <c r="L7" s="43"/>
      <c r="M7" s="43"/>
      <c r="N7" s="43"/>
      <c r="O7" s="42"/>
      <c r="P7" s="41"/>
      <c r="Q7" s="41"/>
      <c r="R7" s="41"/>
      <c r="S7" s="41"/>
      <c r="T7" s="41"/>
      <c r="U7" s="41"/>
      <c r="V7" s="41"/>
      <c r="W7" s="41"/>
      <c r="X7" s="41"/>
      <c r="Y7" s="41"/>
      <c r="Z7" s="41"/>
      <c r="AA7" s="41"/>
      <c r="AB7" s="41"/>
      <c r="AC7" s="41"/>
    </row>
    <row r="8" spans="1:29" ht="18" customHeight="1" x14ac:dyDescent="0.3">
      <c r="A8" s="42"/>
      <c r="B8" s="43"/>
      <c r="C8" s="45" t="s">
        <v>955</v>
      </c>
      <c r="D8" s="45"/>
      <c r="E8" s="577" t="s">
        <v>1291</v>
      </c>
      <c r="F8" s="577"/>
      <c r="G8" s="577"/>
      <c r="H8" s="577"/>
      <c r="I8" s="577"/>
      <c r="J8" s="577"/>
      <c r="K8" s="577"/>
      <c r="L8" s="577"/>
      <c r="M8" s="577"/>
      <c r="N8" s="43"/>
      <c r="O8" s="42"/>
      <c r="P8" s="41"/>
      <c r="Q8" s="41"/>
      <c r="R8" s="41"/>
      <c r="S8" s="41"/>
      <c r="T8" s="41"/>
      <c r="U8" s="41"/>
      <c r="V8" s="41"/>
      <c r="W8" s="41"/>
      <c r="X8" s="41"/>
      <c r="Y8" s="41"/>
      <c r="Z8" s="41"/>
      <c r="AA8" s="41"/>
      <c r="AB8" s="41"/>
      <c r="AC8" s="41"/>
    </row>
    <row r="9" spans="1:29" ht="18" customHeight="1" thickBot="1" x14ac:dyDescent="0.35">
      <c r="A9" s="42"/>
      <c r="B9" s="43"/>
      <c r="C9" s="45" t="s">
        <v>601</v>
      </c>
      <c r="D9" s="45"/>
      <c r="E9" s="45" t="s">
        <v>600</v>
      </c>
      <c r="F9" s="43"/>
      <c r="G9" s="43"/>
      <c r="H9" s="43"/>
      <c r="I9" s="43"/>
      <c r="J9" s="43"/>
      <c r="K9" s="43"/>
      <c r="L9" s="43"/>
      <c r="M9" s="43"/>
      <c r="N9" s="43"/>
      <c r="O9" s="42"/>
      <c r="P9" s="41"/>
      <c r="Q9" s="41"/>
      <c r="R9" s="41"/>
      <c r="S9" s="41"/>
      <c r="T9" s="41"/>
      <c r="U9" s="41"/>
      <c r="V9" s="41"/>
      <c r="W9" s="41"/>
      <c r="X9" s="41"/>
      <c r="Y9" s="41"/>
      <c r="Z9" s="41"/>
      <c r="AA9" s="41"/>
      <c r="AB9" s="41"/>
      <c r="AC9" s="41"/>
    </row>
    <row r="10" spans="1:29" ht="15" customHeight="1" x14ac:dyDescent="0.25">
      <c r="A10" s="42"/>
      <c r="B10" s="43"/>
      <c r="C10" s="559" t="s">
        <v>957</v>
      </c>
      <c r="D10" s="560"/>
      <c r="E10" s="560"/>
      <c r="F10" s="560"/>
      <c r="G10" s="560"/>
      <c r="H10" s="560"/>
      <c r="I10" s="560"/>
      <c r="J10" s="560"/>
      <c r="K10" s="560"/>
      <c r="L10" s="560"/>
      <c r="M10" s="561"/>
      <c r="N10" s="43"/>
      <c r="O10" s="42"/>
      <c r="P10" s="41"/>
      <c r="Q10" s="41"/>
      <c r="R10" s="41"/>
      <c r="S10" s="41"/>
      <c r="T10" s="41"/>
      <c r="U10" s="41"/>
      <c r="V10" s="41"/>
      <c r="W10" s="41"/>
      <c r="X10" s="41"/>
      <c r="Y10" s="41"/>
      <c r="Z10" s="41"/>
      <c r="AA10" s="41"/>
      <c r="AB10" s="41"/>
      <c r="AC10" s="41"/>
    </row>
    <row r="11" spans="1:29" x14ac:dyDescent="0.25">
      <c r="A11" s="42"/>
      <c r="B11" s="43"/>
      <c r="C11" s="562"/>
      <c r="D11" s="563"/>
      <c r="E11" s="563"/>
      <c r="F11" s="563"/>
      <c r="G11" s="563"/>
      <c r="H11" s="563"/>
      <c r="I11" s="563"/>
      <c r="J11" s="563"/>
      <c r="K11" s="563"/>
      <c r="L11" s="563"/>
      <c r="M11" s="564"/>
      <c r="N11" s="43"/>
      <c r="O11" s="42"/>
      <c r="P11" s="41"/>
      <c r="Q11" s="41"/>
      <c r="R11" s="41"/>
      <c r="S11" s="41"/>
      <c r="T11" s="41"/>
      <c r="U11" s="41"/>
      <c r="V11" s="41"/>
      <c r="W11" s="41"/>
      <c r="X11" s="41"/>
      <c r="Y11" s="41"/>
      <c r="Z11" s="41"/>
      <c r="AA11" s="41"/>
      <c r="AB11" s="41"/>
      <c r="AC11" s="41"/>
    </row>
    <row r="12" spans="1:29" x14ac:dyDescent="0.25">
      <c r="A12" s="42"/>
      <c r="B12" s="43"/>
      <c r="C12" s="562"/>
      <c r="D12" s="563"/>
      <c r="E12" s="563"/>
      <c r="F12" s="563"/>
      <c r="G12" s="563"/>
      <c r="H12" s="563"/>
      <c r="I12" s="563"/>
      <c r="J12" s="563"/>
      <c r="K12" s="563"/>
      <c r="L12" s="563"/>
      <c r="M12" s="564"/>
      <c r="N12" s="43"/>
      <c r="O12" s="42"/>
      <c r="P12" s="41"/>
      <c r="Q12" s="41"/>
      <c r="R12" s="41"/>
      <c r="S12" s="41"/>
      <c r="T12" s="41"/>
      <c r="U12" s="41"/>
      <c r="V12" s="41"/>
      <c r="W12" s="41"/>
      <c r="X12" s="41"/>
      <c r="Y12" s="41"/>
      <c r="Z12" s="41"/>
      <c r="AA12" s="41"/>
      <c r="AB12" s="41"/>
      <c r="AC12" s="41"/>
    </row>
    <row r="13" spans="1:29" x14ac:dyDescent="0.25">
      <c r="A13" s="42"/>
      <c r="B13" s="43"/>
      <c r="C13" s="562"/>
      <c r="D13" s="563"/>
      <c r="E13" s="563"/>
      <c r="F13" s="563"/>
      <c r="G13" s="563"/>
      <c r="H13" s="563"/>
      <c r="I13" s="563"/>
      <c r="J13" s="563"/>
      <c r="K13" s="563"/>
      <c r="L13" s="563"/>
      <c r="M13" s="564"/>
      <c r="N13" s="43"/>
      <c r="O13" s="42"/>
      <c r="P13" s="41"/>
      <c r="Q13" s="41"/>
      <c r="R13" s="41"/>
      <c r="S13" s="41"/>
      <c r="T13" s="41"/>
      <c r="U13" s="41"/>
      <c r="V13" s="41"/>
      <c r="W13" s="41"/>
      <c r="X13" s="41"/>
      <c r="Y13" s="41"/>
      <c r="Z13" s="41"/>
      <c r="AA13" s="41"/>
      <c r="AB13" s="41"/>
      <c r="AC13" s="41"/>
    </row>
    <row r="14" spans="1:29" x14ac:dyDescent="0.25">
      <c r="A14" s="42"/>
      <c r="B14" s="43"/>
      <c r="C14" s="562"/>
      <c r="D14" s="563"/>
      <c r="E14" s="563"/>
      <c r="F14" s="563"/>
      <c r="G14" s="563"/>
      <c r="H14" s="563"/>
      <c r="I14" s="563"/>
      <c r="J14" s="563"/>
      <c r="K14" s="563"/>
      <c r="L14" s="563"/>
      <c r="M14" s="564"/>
      <c r="N14" s="43"/>
      <c r="O14" s="42"/>
      <c r="P14" s="41"/>
      <c r="Q14" s="41"/>
      <c r="R14" s="41"/>
      <c r="S14" s="41"/>
      <c r="T14" s="41"/>
      <c r="U14" s="41"/>
      <c r="V14" s="41"/>
      <c r="W14" s="41"/>
      <c r="X14" s="41"/>
      <c r="Y14" s="41"/>
      <c r="Z14" s="41"/>
      <c r="AA14" s="41"/>
      <c r="AB14" s="41"/>
      <c r="AC14" s="41"/>
    </row>
    <row r="15" spans="1:29" ht="15.75" thickBot="1" x14ac:dyDescent="0.3">
      <c r="A15" s="42"/>
      <c r="B15" s="43"/>
      <c r="C15" s="565"/>
      <c r="D15" s="566"/>
      <c r="E15" s="566"/>
      <c r="F15" s="566"/>
      <c r="G15" s="566"/>
      <c r="H15" s="566"/>
      <c r="I15" s="566"/>
      <c r="J15" s="566"/>
      <c r="K15" s="566"/>
      <c r="L15" s="566"/>
      <c r="M15" s="567"/>
      <c r="N15" s="43"/>
      <c r="O15" s="42"/>
      <c r="P15" s="41"/>
      <c r="Q15" s="41"/>
      <c r="R15" s="41"/>
      <c r="S15" s="41"/>
      <c r="T15" s="41"/>
      <c r="U15" s="41"/>
      <c r="V15" s="41"/>
      <c r="W15" s="41"/>
      <c r="X15" s="41"/>
      <c r="Y15" s="41"/>
      <c r="Z15" s="41"/>
      <c r="AA15" s="41"/>
      <c r="AB15" s="41"/>
      <c r="AC15" s="41"/>
    </row>
    <row r="16" spans="1:29" x14ac:dyDescent="0.25">
      <c r="A16" s="42"/>
      <c r="B16" s="43"/>
      <c r="C16" s="216"/>
      <c r="D16" s="216"/>
      <c r="E16" s="216"/>
      <c r="F16" s="216"/>
      <c r="G16" s="216"/>
      <c r="H16" s="216"/>
      <c r="I16" s="216"/>
      <c r="J16" s="216"/>
      <c r="K16" s="216"/>
      <c r="L16" s="216"/>
      <c r="M16" s="216"/>
      <c r="N16" s="43"/>
      <c r="O16" s="42"/>
      <c r="P16" s="41"/>
      <c r="Q16" s="41"/>
      <c r="R16" s="41"/>
      <c r="S16" s="41"/>
      <c r="T16" s="41"/>
      <c r="U16" s="41"/>
      <c r="V16" s="41"/>
      <c r="W16" s="41"/>
      <c r="X16" s="41"/>
      <c r="Y16" s="41"/>
      <c r="Z16" s="41"/>
      <c r="AA16" s="41"/>
      <c r="AB16" s="41"/>
      <c r="AC16" s="41"/>
    </row>
    <row r="17" spans="1:29" x14ac:dyDescent="0.25">
      <c r="A17" s="42"/>
      <c r="B17" s="43"/>
      <c r="C17" s="43"/>
      <c r="D17" s="43"/>
      <c r="E17" s="43"/>
      <c r="F17" s="43"/>
      <c r="G17" s="43"/>
      <c r="H17" s="43"/>
      <c r="I17" s="43"/>
      <c r="J17" s="43"/>
      <c r="K17" s="43"/>
      <c r="L17" s="43"/>
      <c r="M17" s="43"/>
      <c r="N17" s="43"/>
      <c r="O17" s="42"/>
      <c r="P17" s="41"/>
      <c r="Q17" s="41"/>
      <c r="R17" s="41"/>
      <c r="S17" s="41"/>
      <c r="T17" s="41"/>
      <c r="U17" s="41"/>
      <c r="V17" s="41"/>
      <c r="W17" s="41"/>
      <c r="X17" s="41"/>
      <c r="Y17" s="41"/>
      <c r="Z17" s="41"/>
      <c r="AA17" s="41"/>
      <c r="AB17" s="41"/>
      <c r="AC17" s="41"/>
    </row>
    <row r="18" spans="1:29" hidden="1" x14ac:dyDescent="0.25">
      <c r="A18" s="42"/>
      <c r="B18" s="43"/>
      <c r="C18" s="43"/>
      <c r="D18" s="43"/>
      <c r="E18" s="43"/>
      <c r="F18" s="43"/>
      <c r="G18" s="43"/>
      <c r="H18" s="43"/>
      <c r="I18" s="43"/>
      <c r="J18" s="43"/>
      <c r="K18" s="43"/>
      <c r="L18" s="43"/>
      <c r="M18" s="43"/>
      <c r="N18" s="43"/>
      <c r="O18" s="42"/>
      <c r="P18" s="41"/>
      <c r="Q18" s="41"/>
      <c r="R18" s="41"/>
      <c r="S18" s="41"/>
      <c r="T18" s="41"/>
      <c r="U18" s="41"/>
      <c r="V18" s="41"/>
      <c r="W18" s="41"/>
      <c r="X18" s="41"/>
      <c r="Y18" s="41"/>
      <c r="Z18" s="41"/>
      <c r="AA18" s="41"/>
      <c r="AB18" s="41"/>
      <c r="AC18" s="41"/>
    </row>
    <row r="19" spans="1:29" hidden="1" x14ac:dyDescent="0.25">
      <c r="A19" s="42"/>
      <c r="B19" s="43"/>
      <c r="C19" s="43"/>
      <c r="D19" s="43"/>
      <c r="E19" s="43"/>
      <c r="F19" s="43"/>
      <c r="G19" s="43"/>
      <c r="H19" s="43"/>
      <c r="I19" s="43"/>
      <c r="J19" s="43"/>
      <c r="K19" s="43"/>
      <c r="L19" s="43"/>
      <c r="M19" s="43"/>
      <c r="N19" s="43"/>
      <c r="O19" s="42"/>
      <c r="P19" s="41"/>
      <c r="Q19" s="41"/>
      <c r="R19" s="41"/>
      <c r="S19" s="41"/>
      <c r="T19" s="41"/>
      <c r="U19" s="41"/>
      <c r="V19" s="41"/>
      <c r="W19" s="41"/>
      <c r="X19" s="41"/>
      <c r="Y19" s="41"/>
      <c r="Z19" s="41"/>
      <c r="AA19" s="41"/>
      <c r="AB19" s="41"/>
      <c r="AC19" s="41"/>
    </row>
    <row r="20" spans="1:29" ht="15" hidden="1" customHeight="1" x14ac:dyDescent="0.25">
      <c r="A20" s="42"/>
      <c r="B20" s="43"/>
      <c r="C20" s="43"/>
      <c r="D20" s="43"/>
      <c r="E20" s="43"/>
      <c r="F20" s="43"/>
      <c r="G20" s="43"/>
      <c r="H20" s="43"/>
      <c r="I20" s="43"/>
      <c r="J20" s="43"/>
      <c r="K20" s="43"/>
      <c r="L20" s="43"/>
      <c r="M20" s="43"/>
      <c r="N20" s="43"/>
      <c r="O20" s="42"/>
      <c r="P20" s="41"/>
      <c r="Q20" s="41"/>
      <c r="R20" s="41"/>
      <c r="S20" s="41"/>
      <c r="T20" s="41"/>
      <c r="U20" s="41"/>
      <c r="V20" s="41"/>
      <c r="W20" s="41"/>
      <c r="X20" s="41"/>
      <c r="Y20" s="41"/>
      <c r="Z20" s="41"/>
      <c r="AA20" s="41"/>
      <c r="AB20" s="41"/>
      <c r="AC20" s="41"/>
    </row>
    <row r="21" spans="1:29" hidden="1" x14ac:dyDescent="0.25">
      <c r="A21" s="42"/>
      <c r="B21" s="43"/>
      <c r="C21" s="43"/>
      <c r="D21" s="43"/>
      <c r="E21" s="43"/>
      <c r="F21" s="43"/>
      <c r="G21" s="43"/>
      <c r="H21" s="43"/>
      <c r="I21" s="43"/>
      <c r="J21" s="43"/>
      <c r="K21" s="43"/>
      <c r="L21" s="43"/>
      <c r="M21" s="43"/>
      <c r="N21" s="43"/>
      <c r="O21" s="42"/>
      <c r="P21" s="41"/>
      <c r="Q21" s="41"/>
      <c r="R21" s="41"/>
      <c r="S21" s="41"/>
      <c r="T21" s="41"/>
      <c r="U21" s="41"/>
      <c r="V21" s="41"/>
      <c r="W21" s="41"/>
      <c r="X21" s="41"/>
      <c r="Y21" s="41"/>
      <c r="Z21" s="41"/>
      <c r="AA21" s="41"/>
      <c r="AB21" s="41"/>
      <c r="AC21" s="41"/>
    </row>
    <row r="22" spans="1:29" hidden="1" x14ac:dyDescent="0.25">
      <c r="A22" s="42"/>
      <c r="B22" s="43"/>
      <c r="C22" s="43"/>
      <c r="D22" s="43"/>
      <c r="E22" s="43"/>
      <c r="F22" s="43"/>
      <c r="G22" s="43"/>
      <c r="H22" s="43"/>
      <c r="I22" s="43"/>
      <c r="J22" s="43"/>
      <c r="K22" s="43"/>
      <c r="L22" s="43"/>
      <c r="M22" s="43"/>
      <c r="N22" s="43"/>
      <c r="O22" s="42"/>
      <c r="P22" s="41"/>
      <c r="Q22" s="41"/>
      <c r="R22" s="41"/>
      <c r="S22" s="41"/>
      <c r="T22" s="41"/>
      <c r="U22" s="41"/>
      <c r="V22" s="41"/>
      <c r="W22" s="41"/>
      <c r="X22" s="41"/>
      <c r="Y22" s="41"/>
      <c r="Z22" s="41"/>
      <c r="AA22" s="41"/>
      <c r="AB22" s="41"/>
      <c r="AC22" s="41"/>
    </row>
    <row r="23" spans="1:29" hidden="1" x14ac:dyDescent="0.25">
      <c r="A23" s="42"/>
      <c r="B23" s="43"/>
      <c r="C23" s="43"/>
      <c r="D23" s="43"/>
      <c r="E23" s="43"/>
      <c r="F23" s="43"/>
      <c r="G23" s="43"/>
      <c r="H23" s="43"/>
      <c r="I23" s="43"/>
      <c r="J23" s="43"/>
      <c r="K23" s="43"/>
      <c r="L23" s="43"/>
      <c r="M23" s="43"/>
      <c r="N23" s="43"/>
      <c r="O23" s="42"/>
      <c r="P23" s="41"/>
      <c r="Q23" s="41"/>
      <c r="R23" s="41"/>
      <c r="S23" s="41"/>
      <c r="T23" s="41"/>
      <c r="U23" s="41"/>
      <c r="V23" s="41"/>
      <c r="W23" s="41"/>
      <c r="X23" s="41"/>
      <c r="Y23" s="41"/>
      <c r="Z23" s="41"/>
      <c r="AA23" s="41"/>
      <c r="AB23" s="41"/>
      <c r="AC23" s="41"/>
    </row>
    <row r="24" spans="1:29" hidden="1" x14ac:dyDescent="0.25">
      <c r="A24" s="42"/>
      <c r="B24" s="43"/>
      <c r="C24" s="43"/>
      <c r="D24" s="43"/>
      <c r="E24" s="43"/>
      <c r="F24" s="43"/>
      <c r="G24" s="43"/>
      <c r="H24" s="43"/>
      <c r="I24" s="43"/>
      <c r="J24" s="43"/>
      <c r="K24" s="43"/>
      <c r="L24" s="43"/>
      <c r="M24" s="43"/>
      <c r="N24" s="43"/>
      <c r="O24" s="42"/>
      <c r="P24" s="41"/>
      <c r="Q24" s="41"/>
      <c r="R24" s="41"/>
      <c r="S24" s="41"/>
      <c r="T24" s="41"/>
      <c r="U24" s="41"/>
      <c r="V24" s="41"/>
      <c r="W24" s="41"/>
      <c r="X24" s="41"/>
      <c r="Y24" s="41"/>
      <c r="Z24" s="41"/>
      <c r="AA24" s="41"/>
      <c r="AB24" s="41"/>
      <c r="AC24" s="41"/>
    </row>
    <row r="25" spans="1:29" ht="15.75" hidden="1" thickBot="1" x14ac:dyDescent="0.3">
      <c r="A25" s="42"/>
      <c r="B25" s="43"/>
      <c r="C25" s="43"/>
      <c r="D25" s="43"/>
      <c r="E25" s="43"/>
      <c r="F25" s="43"/>
      <c r="G25" s="43"/>
      <c r="H25" s="43"/>
      <c r="I25" s="43"/>
      <c r="J25" s="43"/>
      <c r="K25" s="43"/>
      <c r="L25" s="43"/>
      <c r="M25" s="43"/>
      <c r="N25" s="43"/>
      <c r="O25" s="42"/>
      <c r="P25" s="41"/>
      <c r="Q25" s="41"/>
      <c r="R25" s="41"/>
      <c r="S25" s="41"/>
      <c r="T25" s="41"/>
      <c r="U25" s="41"/>
      <c r="V25" s="41"/>
      <c r="W25" s="41"/>
      <c r="X25" s="41"/>
      <c r="Y25" s="41"/>
      <c r="Z25" s="41"/>
      <c r="AA25" s="41"/>
      <c r="AB25" s="41"/>
      <c r="AC25" s="41"/>
    </row>
    <row r="26" spans="1:29" ht="15.75" hidden="1" thickBot="1" x14ac:dyDescent="0.3">
      <c r="A26" s="42"/>
      <c r="B26" s="43"/>
      <c r="C26" s="44"/>
      <c r="D26" s="44"/>
      <c r="E26" s="44"/>
      <c r="F26" s="44"/>
      <c r="G26" s="44"/>
      <c r="H26" s="44"/>
      <c r="I26" s="44"/>
      <c r="J26" s="44"/>
      <c r="K26" s="44"/>
      <c r="L26" s="44"/>
      <c r="M26" s="44"/>
      <c r="N26" s="43"/>
      <c r="O26" s="42"/>
      <c r="P26" s="41"/>
      <c r="Q26" s="41"/>
      <c r="R26" s="41"/>
      <c r="S26" s="41"/>
      <c r="T26" s="41"/>
      <c r="U26" s="41"/>
      <c r="V26" s="41"/>
      <c r="W26" s="41"/>
      <c r="X26" s="41"/>
      <c r="Y26" s="41"/>
      <c r="Z26" s="41"/>
      <c r="AA26" s="41"/>
      <c r="AB26" s="41"/>
      <c r="AC26" s="41"/>
    </row>
    <row r="27" spans="1:29" x14ac:dyDescent="0.25">
      <c r="A27" s="42"/>
      <c r="B27" s="42"/>
      <c r="C27" s="42"/>
      <c r="D27" s="42"/>
      <c r="E27" s="42"/>
      <c r="F27" s="42"/>
      <c r="G27" s="42"/>
      <c r="H27" s="42"/>
      <c r="I27" s="42"/>
      <c r="J27" s="42"/>
      <c r="K27" s="42"/>
      <c r="L27" s="42"/>
      <c r="M27" s="42"/>
      <c r="N27" s="42"/>
      <c r="O27" s="42"/>
      <c r="P27" s="41"/>
      <c r="Q27" s="41"/>
      <c r="R27" s="41"/>
      <c r="S27" s="41"/>
      <c r="T27" s="41"/>
      <c r="U27" s="41"/>
      <c r="V27" s="41"/>
      <c r="W27" s="41"/>
      <c r="X27" s="41"/>
      <c r="Y27" s="41"/>
      <c r="Z27" s="41"/>
      <c r="AA27" s="41"/>
      <c r="AB27" s="41"/>
      <c r="AC27" s="41"/>
    </row>
    <row r="28" spans="1:29" x14ac:dyDescent="0.25">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c r="AA28" s="41"/>
      <c r="AB28" s="41"/>
      <c r="AC28" s="41"/>
    </row>
    <row r="29" spans="1:29" hidden="1" x14ac:dyDescent="0.25">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c r="AA29" s="41"/>
      <c r="AB29" s="41"/>
      <c r="AC29" s="41"/>
    </row>
    <row r="30" spans="1:29" hidden="1" x14ac:dyDescent="0.25">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row>
    <row r="31" spans="1:29" hidden="1" x14ac:dyDescent="0.25">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row>
    <row r="32" spans="1:29" hidden="1" x14ac:dyDescent="0.25">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row>
    <row r="33" spans="1:29" hidden="1" x14ac:dyDescent="0.25">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row>
    <row r="34" spans="1:29" hidden="1" x14ac:dyDescent="0.25">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row>
    <row r="35" spans="1:29" hidden="1" x14ac:dyDescent="0.25">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row>
    <row r="36" spans="1:29" hidden="1" x14ac:dyDescent="0.25">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row>
    <row r="37" spans="1:29" hidden="1" x14ac:dyDescent="0.25">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row>
    <row r="38" spans="1:29" hidden="1" x14ac:dyDescent="0.25">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row>
    <row r="39" spans="1:29" hidden="1" x14ac:dyDescent="0.25">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row>
    <row r="40" spans="1:29" hidden="1" x14ac:dyDescent="0.25">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row>
    <row r="41" spans="1:29" hidden="1" x14ac:dyDescent="0.25">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row>
    <row r="42" spans="1:29" hidden="1" x14ac:dyDescent="0.25">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row>
    <row r="43" spans="1:29" hidden="1" x14ac:dyDescent="0.25">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row>
    <row r="44" spans="1:29" hidden="1" x14ac:dyDescent="0.25">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row>
    <row r="45" spans="1:29" hidden="1" x14ac:dyDescent="0.25">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row>
    <row r="46" spans="1:29" hidden="1" x14ac:dyDescent="0.25">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row>
    <row r="47" spans="1:29" hidden="1" x14ac:dyDescent="0.25">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c r="AA47" s="41"/>
      <c r="AB47" s="41"/>
      <c r="AC47" s="41"/>
    </row>
    <row r="48" spans="1:29" hidden="1" x14ac:dyDescent="0.25">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c r="AA48" s="41"/>
      <c r="AB48" s="41"/>
      <c r="AC48" s="41"/>
    </row>
    <row r="49" spans="1:29" hidden="1" x14ac:dyDescent="0.25">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c r="AA49" s="41"/>
      <c r="AB49" s="41"/>
      <c r="AC49" s="41"/>
    </row>
    <row r="50" spans="1:29" hidden="1" x14ac:dyDescent="0.25">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c r="AA50" s="41"/>
      <c r="AB50" s="41"/>
      <c r="AC50" s="41"/>
    </row>
  </sheetData>
  <mergeCells count="4">
    <mergeCell ref="C10:M15"/>
    <mergeCell ref="C4:M4"/>
    <mergeCell ref="C5:M6"/>
    <mergeCell ref="E8:M8"/>
  </mergeCell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5"/>
  <sheetViews>
    <sheetView showGridLines="0" showRowColHeaders="0" zoomScaleNormal="100" workbookViewId="0">
      <pane xSplit="1" ySplit="2" topLeftCell="B3" activePane="bottomRight" state="frozen"/>
      <selection pane="topRight" activeCell="B1" sqref="B1"/>
      <selection pane="bottomLeft" activeCell="A3" sqref="A3"/>
      <selection pane="bottomRight"/>
    </sheetView>
  </sheetViews>
  <sheetFormatPr defaultColWidth="0" defaultRowHeight="14.25" zeroHeight="1" x14ac:dyDescent="0.2"/>
  <cols>
    <col min="1" max="1" width="30.140625" style="60" customWidth="1"/>
    <col min="2" max="2" width="1.85546875" style="60" customWidth="1"/>
    <col min="3" max="5" width="9.140625" style="60" customWidth="1"/>
    <col min="6" max="6" width="2.28515625" style="60" customWidth="1"/>
    <col min="7" max="9" width="9.140625" style="60" customWidth="1"/>
    <col min="10" max="10" width="2.5703125" style="60" customWidth="1"/>
    <col min="11" max="14" width="9.140625" style="60" customWidth="1"/>
    <col min="15" max="15" width="2" style="60" customWidth="1"/>
    <col min="16" max="19" width="9.140625" style="60" customWidth="1"/>
    <col min="20" max="20" width="17.5703125" style="60" customWidth="1"/>
    <col min="21" max="21" width="2.140625" style="60" customWidth="1"/>
    <col min="22" max="22" width="4" style="60" hidden="1" customWidth="1"/>
    <col min="23" max="23" width="0" style="60" hidden="1" customWidth="1"/>
    <col min="24" max="16384" width="9.140625" style="60" hidden="1"/>
  </cols>
  <sheetData>
    <row r="1" spans="1:23" ht="29.25" customHeight="1" x14ac:dyDescent="0.2">
      <c r="A1" s="1" t="s">
        <v>1247</v>
      </c>
      <c r="B1" s="2"/>
      <c r="C1" s="2"/>
      <c r="D1" s="2"/>
      <c r="E1" s="2"/>
      <c r="F1" s="2"/>
      <c r="G1" s="2"/>
      <c r="H1" s="2"/>
      <c r="I1" s="2"/>
      <c r="J1" s="2"/>
      <c r="K1" s="2"/>
      <c r="L1" s="2"/>
      <c r="M1" s="2"/>
      <c r="N1" s="2"/>
      <c r="O1" s="2"/>
      <c r="P1" s="2"/>
      <c r="Q1" s="2"/>
      <c r="R1" s="2"/>
      <c r="S1" s="2"/>
      <c r="T1" s="2"/>
      <c r="U1" s="2"/>
      <c r="V1" s="2"/>
      <c r="W1" s="2"/>
    </row>
    <row r="2" spans="1:23" ht="8.25" customHeight="1" x14ac:dyDescent="0.25">
      <c r="A2" s="5"/>
      <c r="B2" s="5"/>
      <c r="C2" s="5"/>
      <c r="D2" s="5"/>
      <c r="E2" s="5"/>
      <c r="F2" s="5"/>
      <c r="G2" s="5"/>
      <c r="H2" s="5"/>
      <c r="I2" s="5"/>
      <c r="J2" s="5"/>
      <c r="K2" s="5"/>
      <c r="L2" s="5"/>
      <c r="M2" s="5"/>
      <c r="N2" s="5"/>
      <c r="O2" s="5"/>
      <c r="P2" s="5"/>
      <c r="Q2" s="5"/>
      <c r="R2" s="5"/>
      <c r="S2" s="5"/>
      <c r="T2" s="5"/>
      <c r="U2" s="5"/>
      <c r="V2" s="5"/>
      <c r="W2" s="5"/>
    </row>
    <row r="3" spans="1:23" ht="8.25" customHeight="1" x14ac:dyDescent="0.25">
      <c r="A3" s="6"/>
      <c r="B3" s="7"/>
      <c r="C3" s="7"/>
      <c r="D3" s="7"/>
      <c r="E3" s="7"/>
      <c r="F3" s="7"/>
      <c r="G3" s="7"/>
      <c r="H3" s="7"/>
      <c r="I3" s="7"/>
      <c r="J3" s="7"/>
      <c r="K3" s="7"/>
      <c r="L3" s="7"/>
      <c r="M3" s="7"/>
      <c r="N3" s="7"/>
      <c r="O3" s="7"/>
      <c r="P3" s="7"/>
      <c r="Q3" s="7"/>
      <c r="R3" s="7"/>
      <c r="S3" s="7"/>
      <c r="T3" s="7"/>
      <c r="U3" s="7"/>
      <c r="V3" s="7"/>
      <c r="W3" s="7"/>
    </row>
    <row r="4" spans="1:23" ht="16.5" hidden="1" x14ac:dyDescent="0.3">
      <c r="A4" s="6"/>
      <c r="B4" s="7"/>
      <c r="C4" s="61" t="s">
        <v>566</v>
      </c>
      <c r="D4" s="62"/>
      <c r="E4" s="578" t="str">
        <f>DESKPRY!E8</f>
        <v>KEWIRAUSAHAAN (COOKING CLASS SALAD BUAH)</v>
      </c>
      <c r="F4" s="578"/>
      <c r="G4" s="578"/>
      <c r="H4" s="578"/>
      <c r="I4" s="578"/>
      <c r="J4" s="578"/>
      <c r="K4" s="578"/>
      <c r="L4" s="578"/>
      <c r="M4" s="578"/>
      <c r="N4" s="578"/>
      <c r="O4" s="578"/>
      <c r="P4" s="578"/>
      <c r="Q4" s="578"/>
      <c r="R4" s="578"/>
      <c r="S4" s="578"/>
      <c r="T4" s="7"/>
      <c r="U4" s="7"/>
    </row>
    <row r="5" spans="1:23" ht="16.5" hidden="1" x14ac:dyDescent="0.3">
      <c r="A5" s="6"/>
      <c r="B5" s="7"/>
      <c r="C5" s="61" t="s">
        <v>565</v>
      </c>
      <c r="D5" s="62"/>
      <c r="E5" s="63" t="str">
        <f>HOME!E9</f>
        <v>A</v>
      </c>
      <c r="F5" s="7"/>
      <c r="G5" s="7"/>
      <c r="H5" s="7"/>
      <c r="I5" s="7"/>
      <c r="J5" s="7"/>
      <c r="K5" s="7"/>
      <c r="L5" s="7"/>
      <c r="M5" s="7"/>
      <c r="N5" s="7"/>
      <c r="O5" s="7"/>
      <c r="P5" s="7"/>
      <c r="Q5" s="7"/>
      <c r="R5" s="7"/>
      <c r="S5" s="7"/>
      <c r="T5" s="7"/>
      <c r="U5" s="7"/>
    </row>
    <row r="6" spans="1:23" ht="16.5" hidden="1" x14ac:dyDescent="0.3">
      <c r="A6" s="6"/>
      <c r="B6" s="7"/>
      <c r="C6" s="64" t="s">
        <v>564</v>
      </c>
      <c r="D6" s="65"/>
      <c r="E6" s="63" t="str">
        <f>HOME!E8</f>
        <v>I</v>
      </c>
      <c r="F6" s="7"/>
      <c r="G6" s="7"/>
      <c r="H6" s="7"/>
      <c r="I6" s="7"/>
      <c r="J6" s="7"/>
      <c r="K6" s="7"/>
      <c r="L6" s="7"/>
      <c r="M6" s="7"/>
      <c r="N6" s="7"/>
      <c r="O6" s="7"/>
      <c r="P6" s="7"/>
      <c r="Q6" s="7"/>
      <c r="R6" s="7"/>
      <c r="S6" s="7"/>
      <c r="T6" s="7"/>
      <c r="U6" s="7"/>
    </row>
    <row r="7" spans="1:23" ht="6" hidden="1" customHeight="1" x14ac:dyDescent="0.25">
      <c r="A7" s="6"/>
      <c r="B7" s="7"/>
      <c r="C7" s="7"/>
      <c r="D7" s="7"/>
      <c r="E7" s="7"/>
      <c r="F7" s="7"/>
      <c r="G7" s="7"/>
      <c r="H7" s="7"/>
      <c r="I7" s="7"/>
      <c r="J7" s="7"/>
      <c r="K7" s="7"/>
      <c r="L7" s="7"/>
      <c r="M7" s="7"/>
      <c r="N7" s="7"/>
      <c r="O7" s="7"/>
      <c r="P7" s="7"/>
      <c r="Q7" s="7"/>
      <c r="R7" s="7"/>
      <c r="S7" s="7"/>
      <c r="T7" s="7"/>
      <c r="U7" s="7"/>
    </row>
    <row r="8" spans="1:23" ht="6" hidden="1" customHeight="1" x14ac:dyDescent="0.25">
      <c r="A8" s="6"/>
      <c r="B8" s="7"/>
      <c r="C8" s="7"/>
      <c r="D8" s="7"/>
      <c r="E8" s="7"/>
      <c r="F8" s="7"/>
      <c r="G8" s="7"/>
      <c r="H8" s="7"/>
      <c r="I8" s="7"/>
      <c r="J8" s="7"/>
      <c r="K8" s="7"/>
      <c r="L8" s="7"/>
      <c r="M8" s="7"/>
      <c r="N8" s="7"/>
      <c r="O8" s="7"/>
      <c r="P8" s="7"/>
      <c r="Q8" s="7"/>
      <c r="R8" s="7"/>
      <c r="S8" s="7"/>
      <c r="T8" s="7"/>
      <c r="U8" s="7"/>
    </row>
    <row r="9" spans="1:23" s="67" customFormat="1" ht="15" hidden="1" customHeight="1" x14ac:dyDescent="0.3">
      <c r="A9" s="6"/>
      <c r="B9" s="7"/>
      <c r="C9" s="580" t="s">
        <v>563</v>
      </c>
      <c r="D9" s="580"/>
      <c r="E9" s="580"/>
      <c r="F9" s="66"/>
      <c r="G9" s="580" t="s">
        <v>562</v>
      </c>
      <c r="H9" s="580"/>
      <c r="I9" s="580"/>
      <c r="J9" s="66"/>
      <c r="K9" s="580" t="s">
        <v>561</v>
      </c>
      <c r="L9" s="580"/>
      <c r="M9" s="580"/>
      <c r="N9" s="580"/>
      <c r="O9" s="66"/>
      <c r="P9" s="580" t="str">
        <f>"Capaian Fase "&amp;$E$5</f>
        <v>Capaian Fase A</v>
      </c>
      <c r="Q9" s="580"/>
      <c r="R9" s="580"/>
      <c r="S9" s="580"/>
      <c r="T9" s="580"/>
      <c r="U9" s="7"/>
    </row>
    <row r="10" spans="1:23" ht="17.25" thickBot="1" x14ac:dyDescent="0.35">
      <c r="A10" s="6"/>
      <c r="B10" s="7"/>
      <c r="C10" s="580"/>
      <c r="D10" s="580"/>
      <c r="E10" s="580"/>
      <c r="F10" s="68"/>
      <c r="G10" s="580"/>
      <c r="H10" s="580"/>
      <c r="I10" s="580"/>
      <c r="J10" s="68"/>
      <c r="K10" s="580"/>
      <c r="L10" s="580"/>
      <c r="M10" s="580"/>
      <c r="N10" s="580"/>
      <c r="O10" s="68"/>
      <c r="P10" s="580"/>
      <c r="Q10" s="580"/>
      <c r="R10" s="580"/>
      <c r="S10" s="580"/>
      <c r="T10" s="580"/>
      <c r="U10" s="7"/>
    </row>
    <row r="11" spans="1:23" ht="15" customHeight="1" x14ac:dyDescent="0.25">
      <c r="A11" s="6"/>
      <c r="B11" s="7"/>
      <c r="C11" s="581" t="s">
        <v>294</v>
      </c>
      <c r="D11" s="582"/>
      <c r="E11" s="583"/>
      <c r="F11" s="71"/>
      <c r="G11" s="581" t="s">
        <v>272</v>
      </c>
      <c r="H11" s="582"/>
      <c r="I11" s="583"/>
      <c r="J11" s="71"/>
      <c r="K11" s="581" t="s">
        <v>226</v>
      </c>
      <c r="L11" s="582"/>
      <c r="M11" s="582"/>
      <c r="N11" s="583"/>
      <c r="O11" s="69"/>
      <c r="P11" s="590" t="str">
        <f>INDEX(ELSUBFASE!$C$11:$H$52,MATCH(PRYK1!K11,ELSUBFASE!$B$11:$B$52,0),MATCH(PRYK1!E5,ELSUBFASE!$C$10:$H$10,0))</f>
        <v>Membiasakan bersyukur atas lingkungan alam sekitar dan berlatih untuk menjaganya</v>
      </c>
      <c r="Q11" s="591"/>
      <c r="R11" s="591"/>
      <c r="S11" s="591"/>
      <c r="T11" s="592"/>
      <c r="U11" s="7"/>
    </row>
    <row r="12" spans="1:23" ht="16.5" x14ac:dyDescent="0.25">
      <c r="A12" s="6"/>
      <c r="B12" s="7"/>
      <c r="C12" s="584"/>
      <c r="D12" s="585"/>
      <c r="E12" s="586"/>
      <c r="F12" s="71"/>
      <c r="G12" s="584"/>
      <c r="H12" s="585"/>
      <c r="I12" s="586"/>
      <c r="J12" s="71"/>
      <c r="K12" s="584"/>
      <c r="L12" s="585"/>
      <c r="M12" s="585"/>
      <c r="N12" s="586"/>
      <c r="O12" s="69"/>
      <c r="P12" s="593"/>
      <c r="Q12" s="594"/>
      <c r="R12" s="594"/>
      <c r="S12" s="594"/>
      <c r="T12" s="595"/>
      <c r="U12" s="7"/>
    </row>
    <row r="13" spans="1:23" ht="30.75" customHeight="1" thickBot="1" x14ac:dyDescent="0.3">
      <c r="A13" s="6"/>
      <c r="B13" s="7"/>
      <c r="C13" s="587"/>
      <c r="D13" s="588"/>
      <c r="E13" s="589"/>
      <c r="F13" s="71"/>
      <c r="G13" s="587"/>
      <c r="H13" s="588"/>
      <c r="I13" s="589"/>
      <c r="J13" s="71"/>
      <c r="K13" s="587"/>
      <c r="L13" s="588"/>
      <c r="M13" s="588"/>
      <c r="N13" s="589"/>
      <c r="O13" s="69"/>
      <c r="P13" s="596"/>
      <c r="Q13" s="597"/>
      <c r="R13" s="597"/>
      <c r="S13" s="597"/>
      <c r="T13" s="598"/>
      <c r="U13" s="7"/>
    </row>
    <row r="14" spans="1:23" ht="16.5" x14ac:dyDescent="0.3">
      <c r="A14" s="6"/>
      <c r="B14" s="7"/>
      <c r="C14" s="579" t="s">
        <v>560</v>
      </c>
      <c r="D14" s="579"/>
      <c r="E14" s="579"/>
      <c r="F14" s="72"/>
      <c r="G14" s="579" t="s">
        <v>559</v>
      </c>
      <c r="H14" s="579"/>
      <c r="I14" s="579"/>
      <c r="J14" s="72"/>
      <c r="K14" s="579" t="s">
        <v>558</v>
      </c>
      <c r="L14" s="579"/>
      <c r="M14" s="579"/>
      <c r="N14" s="579"/>
      <c r="O14" s="68"/>
      <c r="P14" s="580" t="str">
        <f>"Capaian Fase "&amp;$E$5</f>
        <v>Capaian Fase A</v>
      </c>
      <c r="Q14" s="580"/>
      <c r="R14" s="580"/>
      <c r="S14" s="580"/>
      <c r="T14" s="580"/>
      <c r="U14" s="7"/>
    </row>
    <row r="15" spans="1:23" ht="10.5" customHeight="1" thickBot="1" x14ac:dyDescent="0.35">
      <c r="A15" s="6"/>
      <c r="B15" s="7"/>
      <c r="C15" s="579"/>
      <c r="D15" s="579"/>
      <c r="E15" s="579"/>
      <c r="F15" s="72"/>
      <c r="G15" s="579"/>
      <c r="H15" s="579"/>
      <c r="I15" s="579"/>
      <c r="J15" s="72"/>
      <c r="K15" s="579"/>
      <c r="L15" s="579"/>
      <c r="M15" s="579"/>
      <c r="N15" s="579"/>
      <c r="O15" s="68"/>
      <c r="P15" s="580"/>
      <c r="Q15" s="580"/>
      <c r="R15" s="580"/>
      <c r="S15" s="580"/>
      <c r="T15" s="580"/>
      <c r="U15" s="7"/>
    </row>
    <row r="16" spans="1:23" ht="16.5" customHeight="1" x14ac:dyDescent="0.25">
      <c r="A16" s="6"/>
      <c r="B16" s="7"/>
      <c r="C16" s="581" t="s">
        <v>290</v>
      </c>
      <c r="D16" s="582"/>
      <c r="E16" s="583"/>
      <c r="F16" s="71"/>
      <c r="G16" s="581" t="s">
        <v>264</v>
      </c>
      <c r="H16" s="582"/>
      <c r="I16" s="583"/>
      <c r="J16" s="71"/>
      <c r="K16" s="581" t="s">
        <v>207</v>
      </c>
      <c r="L16" s="582"/>
      <c r="M16" s="582"/>
      <c r="N16" s="583"/>
      <c r="O16" s="69"/>
      <c r="P16" s="590" t="str">
        <f>IFERROR(INDEX(ELSUBFASE!C11:H52,MATCH(PRYK1!K16,ELSUBFASE!B11:B52,0),MATCH(PRYK1!E5,ELSUBFASE!C10:H10,0)),"")</f>
        <v>Menerima dan melaksanakan tugas serta peran yang diberikan kelompok dalam sebuah kegiatan bersama.</v>
      </c>
      <c r="Q16" s="591"/>
      <c r="R16" s="591"/>
      <c r="S16" s="591"/>
      <c r="T16" s="592"/>
      <c r="U16" s="7"/>
    </row>
    <row r="17" spans="1:21" ht="16.5" x14ac:dyDescent="0.25">
      <c r="A17" s="6"/>
      <c r="B17" s="7"/>
      <c r="C17" s="584"/>
      <c r="D17" s="585"/>
      <c r="E17" s="586"/>
      <c r="F17" s="71"/>
      <c r="G17" s="584"/>
      <c r="H17" s="585"/>
      <c r="I17" s="586"/>
      <c r="J17" s="71"/>
      <c r="K17" s="584"/>
      <c r="L17" s="585"/>
      <c r="M17" s="585"/>
      <c r="N17" s="586"/>
      <c r="O17" s="69"/>
      <c r="P17" s="593"/>
      <c r="Q17" s="594"/>
      <c r="R17" s="594"/>
      <c r="S17" s="594"/>
      <c r="T17" s="595"/>
      <c r="U17" s="7"/>
    </row>
    <row r="18" spans="1:21" ht="36.75" customHeight="1" thickBot="1" x14ac:dyDescent="0.3">
      <c r="A18" s="6"/>
      <c r="B18" s="7"/>
      <c r="C18" s="587"/>
      <c r="D18" s="588"/>
      <c r="E18" s="589"/>
      <c r="F18" s="71"/>
      <c r="G18" s="587"/>
      <c r="H18" s="588"/>
      <c r="I18" s="589"/>
      <c r="J18" s="71"/>
      <c r="K18" s="587"/>
      <c r="L18" s="588"/>
      <c r="M18" s="588"/>
      <c r="N18" s="589"/>
      <c r="O18" s="69"/>
      <c r="P18" s="596"/>
      <c r="Q18" s="597"/>
      <c r="R18" s="597"/>
      <c r="S18" s="597"/>
      <c r="T18" s="598"/>
      <c r="U18" s="7"/>
    </row>
    <row r="19" spans="1:21" ht="16.5" x14ac:dyDescent="0.3">
      <c r="A19" s="6"/>
      <c r="B19" s="7"/>
      <c r="C19" s="579" t="s">
        <v>557</v>
      </c>
      <c r="D19" s="579"/>
      <c r="E19" s="579"/>
      <c r="F19" s="72"/>
      <c r="G19" s="579" t="s">
        <v>556</v>
      </c>
      <c r="H19" s="579"/>
      <c r="I19" s="579"/>
      <c r="J19" s="72"/>
      <c r="K19" s="579" t="s">
        <v>555</v>
      </c>
      <c r="L19" s="579"/>
      <c r="M19" s="579"/>
      <c r="N19" s="579"/>
      <c r="O19" s="68"/>
      <c r="P19" s="580" t="str">
        <f>"Capaian Fase "&amp;$E$5</f>
        <v>Capaian Fase A</v>
      </c>
      <c r="Q19" s="580"/>
      <c r="R19" s="580"/>
      <c r="S19" s="580"/>
      <c r="T19" s="580"/>
      <c r="U19" s="7"/>
    </row>
    <row r="20" spans="1:21" ht="17.25" thickBot="1" x14ac:dyDescent="0.35">
      <c r="A20" s="6"/>
      <c r="B20" s="7"/>
      <c r="C20" s="579"/>
      <c r="D20" s="579"/>
      <c r="E20" s="579"/>
      <c r="F20" s="72"/>
      <c r="G20" s="579"/>
      <c r="H20" s="579"/>
      <c r="I20" s="579"/>
      <c r="J20" s="72"/>
      <c r="K20" s="579"/>
      <c r="L20" s="579"/>
      <c r="M20" s="579"/>
      <c r="N20" s="579"/>
      <c r="O20" s="68"/>
      <c r="P20" s="580"/>
      <c r="Q20" s="580"/>
      <c r="R20" s="580"/>
      <c r="S20" s="580"/>
      <c r="T20" s="580"/>
      <c r="U20" s="7"/>
    </row>
    <row r="21" spans="1:21" ht="16.5" customHeight="1" x14ac:dyDescent="0.25">
      <c r="A21" s="6"/>
      <c r="B21" s="7"/>
      <c r="C21" s="581"/>
      <c r="D21" s="582"/>
      <c r="E21" s="583"/>
      <c r="F21" s="71"/>
      <c r="G21" s="581"/>
      <c r="H21" s="582"/>
      <c r="I21" s="583"/>
      <c r="J21" s="71"/>
      <c r="K21" s="581"/>
      <c r="L21" s="582"/>
      <c r="M21" s="582"/>
      <c r="N21" s="583"/>
      <c r="O21" s="69"/>
      <c r="P21" s="590" t="str">
        <f>IFERROR(INDEX(ELSUBFASE!C11:H52,MATCH(PRYK1!K21,ELSUBFASE!B11:B52,0),MATCH(PRYK1!E5,ELSUBFASE!C10:H10,0)),"")</f>
        <v/>
      </c>
      <c r="Q21" s="591"/>
      <c r="R21" s="591"/>
      <c r="S21" s="591"/>
      <c r="T21" s="592"/>
      <c r="U21" s="7"/>
    </row>
    <row r="22" spans="1:21" ht="16.5" x14ac:dyDescent="0.25">
      <c r="A22" s="6"/>
      <c r="B22" s="7"/>
      <c r="C22" s="584"/>
      <c r="D22" s="585"/>
      <c r="E22" s="586"/>
      <c r="F22" s="71"/>
      <c r="G22" s="584"/>
      <c r="H22" s="585"/>
      <c r="I22" s="586"/>
      <c r="J22" s="71"/>
      <c r="K22" s="584"/>
      <c r="L22" s="585"/>
      <c r="M22" s="585"/>
      <c r="N22" s="586"/>
      <c r="O22" s="69"/>
      <c r="P22" s="593"/>
      <c r="Q22" s="594"/>
      <c r="R22" s="594"/>
      <c r="S22" s="594"/>
      <c r="T22" s="595"/>
      <c r="U22" s="7"/>
    </row>
    <row r="23" spans="1:21" ht="33" customHeight="1" thickBot="1" x14ac:dyDescent="0.3">
      <c r="A23" s="6"/>
      <c r="B23" s="7"/>
      <c r="C23" s="587"/>
      <c r="D23" s="588"/>
      <c r="E23" s="589"/>
      <c r="F23" s="71"/>
      <c r="G23" s="587"/>
      <c r="H23" s="588"/>
      <c r="I23" s="589"/>
      <c r="J23" s="71"/>
      <c r="K23" s="587"/>
      <c r="L23" s="588"/>
      <c r="M23" s="588"/>
      <c r="N23" s="589"/>
      <c r="O23" s="69"/>
      <c r="P23" s="596"/>
      <c r="Q23" s="597"/>
      <c r="R23" s="597"/>
      <c r="S23" s="597"/>
      <c r="T23" s="598"/>
      <c r="U23" s="7"/>
    </row>
    <row r="24" spans="1:21" ht="16.5" x14ac:dyDescent="0.3">
      <c r="A24" s="6"/>
      <c r="B24" s="7"/>
      <c r="C24" s="579" t="s">
        <v>554</v>
      </c>
      <c r="D24" s="579"/>
      <c r="E24" s="579"/>
      <c r="F24" s="72"/>
      <c r="G24" s="579" t="s">
        <v>553</v>
      </c>
      <c r="H24" s="579"/>
      <c r="I24" s="579"/>
      <c r="J24" s="72"/>
      <c r="K24" s="579" t="s">
        <v>552</v>
      </c>
      <c r="L24" s="579"/>
      <c r="M24" s="579"/>
      <c r="N24" s="579"/>
      <c r="O24" s="68"/>
      <c r="P24" s="580" t="str">
        <f>"Capaian Fase "&amp;$E$5</f>
        <v>Capaian Fase A</v>
      </c>
      <c r="Q24" s="580"/>
      <c r="R24" s="580"/>
      <c r="S24" s="580"/>
      <c r="T24" s="580"/>
      <c r="U24" s="7"/>
    </row>
    <row r="25" spans="1:21" ht="17.25" thickBot="1" x14ac:dyDescent="0.35">
      <c r="A25" s="6"/>
      <c r="B25" s="7"/>
      <c r="C25" s="579"/>
      <c r="D25" s="579"/>
      <c r="E25" s="579"/>
      <c r="F25" s="72"/>
      <c r="G25" s="579"/>
      <c r="H25" s="579"/>
      <c r="I25" s="579"/>
      <c r="J25" s="72"/>
      <c r="K25" s="579"/>
      <c r="L25" s="579"/>
      <c r="M25" s="579"/>
      <c r="N25" s="579"/>
      <c r="O25" s="68"/>
      <c r="P25" s="580"/>
      <c r="Q25" s="580"/>
      <c r="R25" s="580"/>
      <c r="S25" s="580"/>
      <c r="T25" s="580"/>
      <c r="U25" s="7"/>
    </row>
    <row r="26" spans="1:21" ht="16.5" x14ac:dyDescent="0.25">
      <c r="A26" s="6"/>
      <c r="B26" s="7"/>
      <c r="C26" s="581"/>
      <c r="D26" s="582"/>
      <c r="E26" s="583"/>
      <c r="F26" s="71"/>
      <c r="G26" s="581"/>
      <c r="H26" s="582"/>
      <c r="I26" s="583"/>
      <c r="J26" s="71"/>
      <c r="K26" s="581"/>
      <c r="L26" s="582"/>
      <c r="M26" s="582"/>
      <c r="N26" s="583"/>
      <c r="O26" s="69"/>
      <c r="P26" s="590" t="str">
        <f>IFERROR(INDEX(ELSUBFASE!C11:H52,MATCH(PRYK1!K26,ELSUBFASE!B11:B52,0),MATCH(PRYK1!E5,ELSUBFASE!C10:H10,0)),"")</f>
        <v/>
      </c>
      <c r="Q26" s="591"/>
      <c r="R26" s="591"/>
      <c r="S26" s="591"/>
      <c r="T26" s="592"/>
      <c r="U26" s="7"/>
    </row>
    <row r="27" spans="1:21" ht="16.5" x14ac:dyDescent="0.25">
      <c r="A27" s="6"/>
      <c r="B27" s="7"/>
      <c r="C27" s="584"/>
      <c r="D27" s="585"/>
      <c r="E27" s="586"/>
      <c r="F27" s="71"/>
      <c r="G27" s="584"/>
      <c r="H27" s="585"/>
      <c r="I27" s="586"/>
      <c r="J27" s="71"/>
      <c r="K27" s="584"/>
      <c r="L27" s="585"/>
      <c r="M27" s="585"/>
      <c r="N27" s="586"/>
      <c r="O27" s="69"/>
      <c r="P27" s="593"/>
      <c r="Q27" s="594"/>
      <c r="R27" s="594"/>
      <c r="S27" s="594"/>
      <c r="T27" s="595"/>
      <c r="U27" s="7"/>
    </row>
    <row r="28" spans="1:21" ht="30" customHeight="1" thickBot="1" x14ac:dyDescent="0.3">
      <c r="A28" s="6"/>
      <c r="B28" s="7"/>
      <c r="C28" s="587"/>
      <c r="D28" s="588"/>
      <c r="E28" s="589"/>
      <c r="F28" s="71"/>
      <c r="G28" s="587"/>
      <c r="H28" s="588"/>
      <c r="I28" s="589"/>
      <c r="J28" s="71"/>
      <c r="K28" s="587"/>
      <c r="L28" s="588"/>
      <c r="M28" s="588"/>
      <c r="N28" s="589"/>
      <c r="O28" s="69"/>
      <c r="P28" s="596"/>
      <c r="Q28" s="597"/>
      <c r="R28" s="597"/>
      <c r="S28" s="597"/>
      <c r="T28" s="598"/>
      <c r="U28" s="7"/>
    </row>
    <row r="29" spans="1:21" ht="16.5" x14ac:dyDescent="0.3">
      <c r="A29" s="6"/>
      <c r="B29" s="7"/>
      <c r="C29" s="579" t="s">
        <v>551</v>
      </c>
      <c r="D29" s="579"/>
      <c r="E29" s="579"/>
      <c r="F29" s="72"/>
      <c r="G29" s="579" t="s">
        <v>550</v>
      </c>
      <c r="H29" s="579"/>
      <c r="I29" s="579"/>
      <c r="J29" s="72"/>
      <c r="K29" s="579" t="s">
        <v>549</v>
      </c>
      <c r="L29" s="579"/>
      <c r="M29" s="579"/>
      <c r="N29" s="579"/>
      <c r="O29" s="68"/>
      <c r="P29" s="580" t="str">
        <f>"Capaian Fase "&amp;$E$5</f>
        <v>Capaian Fase A</v>
      </c>
      <c r="Q29" s="580"/>
      <c r="R29" s="580"/>
      <c r="S29" s="580"/>
      <c r="T29" s="580"/>
      <c r="U29" s="7"/>
    </row>
    <row r="30" spans="1:21" ht="17.25" thickBot="1" x14ac:dyDescent="0.35">
      <c r="A30" s="6"/>
      <c r="B30" s="7"/>
      <c r="C30" s="579"/>
      <c r="D30" s="579"/>
      <c r="E30" s="579"/>
      <c r="F30" s="72"/>
      <c r="G30" s="579"/>
      <c r="H30" s="579"/>
      <c r="I30" s="579"/>
      <c r="J30" s="72"/>
      <c r="K30" s="579"/>
      <c r="L30" s="579"/>
      <c r="M30" s="579"/>
      <c r="N30" s="579"/>
      <c r="O30" s="68"/>
      <c r="P30" s="580"/>
      <c r="Q30" s="580"/>
      <c r="R30" s="580"/>
      <c r="S30" s="580"/>
      <c r="T30" s="580"/>
      <c r="U30" s="7"/>
    </row>
    <row r="31" spans="1:21" ht="16.5" x14ac:dyDescent="0.25">
      <c r="A31" s="6"/>
      <c r="B31" s="7"/>
      <c r="C31" s="581"/>
      <c r="D31" s="582"/>
      <c r="E31" s="583"/>
      <c r="F31" s="71"/>
      <c r="G31" s="581"/>
      <c r="H31" s="582"/>
      <c r="I31" s="583"/>
      <c r="J31" s="71"/>
      <c r="K31" s="581"/>
      <c r="L31" s="582"/>
      <c r="M31" s="582"/>
      <c r="N31" s="583"/>
      <c r="O31" s="69"/>
      <c r="P31" s="590" t="str">
        <f>IFERROR(INDEX(ELSUBFASE!C11:H52,MATCH(PRYK1!K31,ELSUBFASE!B11:B52,0),MATCH(PRYK1!E5,ELSUBFASE!C10:H10,0)),"")</f>
        <v/>
      </c>
      <c r="Q31" s="591"/>
      <c r="R31" s="591"/>
      <c r="S31" s="591"/>
      <c r="T31" s="592"/>
      <c r="U31" s="7"/>
    </row>
    <row r="32" spans="1:21" ht="16.5" x14ac:dyDescent="0.25">
      <c r="A32" s="6"/>
      <c r="B32" s="7"/>
      <c r="C32" s="584"/>
      <c r="D32" s="585"/>
      <c r="E32" s="586"/>
      <c r="F32" s="71"/>
      <c r="G32" s="584"/>
      <c r="H32" s="585"/>
      <c r="I32" s="586"/>
      <c r="J32" s="71"/>
      <c r="K32" s="584"/>
      <c r="L32" s="585"/>
      <c r="M32" s="585"/>
      <c r="N32" s="586"/>
      <c r="O32" s="69"/>
      <c r="P32" s="593"/>
      <c r="Q32" s="594"/>
      <c r="R32" s="594"/>
      <c r="S32" s="594"/>
      <c r="T32" s="595"/>
      <c r="U32" s="7"/>
    </row>
    <row r="33" spans="1:21" ht="30.75" customHeight="1" thickBot="1" x14ac:dyDescent="0.3">
      <c r="A33" s="6"/>
      <c r="B33" s="7"/>
      <c r="C33" s="587"/>
      <c r="D33" s="588"/>
      <c r="E33" s="589"/>
      <c r="F33" s="71"/>
      <c r="G33" s="587"/>
      <c r="H33" s="588"/>
      <c r="I33" s="589"/>
      <c r="J33" s="71"/>
      <c r="K33" s="587"/>
      <c r="L33" s="588"/>
      <c r="M33" s="588"/>
      <c r="N33" s="589"/>
      <c r="O33" s="69"/>
      <c r="P33" s="596"/>
      <c r="Q33" s="597"/>
      <c r="R33" s="597"/>
      <c r="S33" s="597"/>
      <c r="T33" s="598"/>
      <c r="U33" s="7"/>
    </row>
    <row r="34" spans="1:21" ht="4.5" customHeight="1" x14ac:dyDescent="0.25">
      <c r="A34" s="6"/>
      <c r="B34" s="7"/>
      <c r="C34" s="7"/>
      <c r="D34" s="7"/>
      <c r="E34" s="7"/>
      <c r="F34" s="69"/>
      <c r="G34" s="7"/>
      <c r="H34" s="7"/>
      <c r="I34" s="7"/>
      <c r="J34" s="69"/>
      <c r="K34" s="7"/>
      <c r="L34" s="7"/>
      <c r="M34" s="7"/>
      <c r="N34" s="7"/>
      <c r="O34" s="69"/>
      <c r="P34" s="7"/>
      <c r="Q34" s="7"/>
      <c r="R34" s="7"/>
      <c r="S34" s="7"/>
      <c r="T34" s="7"/>
      <c r="U34" s="7"/>
    </row>
    <row r="35" spans="1:21" ht="15" x14ac:dyDescent="0.25">
      <c r="A35" s="6"/>
      <c r="B35" s="70"/>
      <c r="C35" s="70"/>
      <c r="D35" s="70"/>
      <c r="E35" s="70"/>
      <c r="F35" s="70"/>
      <c r="G35" s="70"/>
      <c r="H35" s="70"/>
      <c r="I35" s="70"/>
      <c r="J35" s="70"/>
      <c r="K35" s="70"/>
      <c r="L35" s="70"/>
      <c r="M35" s="70"/>
      <c r="N35" s="70"/>
      <c r="O35" s="70"/>
      <c r="P35" s="70"/>
      <c r="Q35" s="70"/>
      <c r="R35" s="70"/>
      <c r="S35" s="70"/>
      <c r="T35" s="70"/>
      <c r="U35" s="70"/>
    </row>
  </sheetData>
  <sheetProtection algorithmName="SHA-512" hashValue="bzwuj+FKolQLyD3R2Lg1ogUZqtCvRn1HViNYOiZ+dH6DJyNmIr7jkCsxO8N7j/bRos6/+zbjuQqVTa4zp3tfXA==" saltValue="qAEDC/msTVwewVPpqVgeOg==" spinCount="100000" sheet="1" objects="1" scenarios="1"/>
  <mergeCells count="41">
    <mergeCell ref="C26:E28"/>
    <mergeCell ref="G26:I28"/>
    <mergeCell ref="K26:N28"/>
    <mergeCell ref="P26:T28"/>
    <mergeCell ref="C31:E33"/>
    <mergeCell ref="G31:I33"/>
    <mergeCell ref="K31:N33"/>
    <mergeCell ref="P31:T33"/>
    <mergeCell ref="C29:E30"/>
    <mergeCell ref="G29:I30"/>
    <mergeCell ref="K29:N30"/>
    <mergeCell ref="P29:T30"/>
    <mergeCell ref="G21:I23"/>
    <mergeCell ref="K21:N23"/>
    <mergeCell ref="P11:T13"/>
    <mergeCell ref="P16:T18"/>
    <mergeCell ref="P21:T23"/>
    <mergeCell ref="K11:N13"/>
    <mergeCell ref="G11:I13"/>
    <mergeCell ref="C24:E25"/>
    <mergeCell ref="G24:I25"/>
    <mergeCell ref="K24:N25"/>
    <mergeCell ref="P24:T25"/>
    <mergeCell ref="C9:E10"/>
    <mergeCell ref="G9:I10"/>
    <mergeCell ref="K9:N10"/>
    <mergeCell ref="P9:T10"/>
    <mergeCell ref="C16:E18"/>
    <mergeCell ref="G16:I18"/>
    <mergeCell ref="C14:E15"/>
    <mergeCell ref="G14:I15"/>
    <mergeCell ref="K14:N15"/>
    <mergeCell ref="P14:T15"/>
    <mergeCell ref="K16:N18"/>
    <mergeCell ref="C21:E23"/>
    <mergeCell ref="E4:S4"/>
    <mergeCell ref="C19:E20"/>
    <mergeCell ref="G19:I20"/>
    <mergeCell ref="K19:N20"/>
    <mergeCell ref="P19:T20"/>
    <mergeCell ref="C11:E13"/>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1">
        <x14:dataValidation type="list" allowBlank="1" showInputMessage="1" showErrorMessage="1">
          <x14:formula1>
            <xm:f>OFFSET(ELSUBFASE!$A$3,1,MATCH($G$31,ELSUBFASE!$B$3:$U$3,0),5,1)</xm:f>
          </x14:formula1>
          <xm:sqref>K31:N33</xm:sqref>
        </x14:dataValidation>
        <x14:dataValidation type="list" allowBlank="1" showInputMessage="1" showErrorMessage="1">
          <x14:formula1>
            <xm:f>OFFSET(ELSUBFASE!$A$3,1,MATCH($G$21,ELSUBFASE!$B$3:$U$3,0),5,1)</xm:f>
          </x14:formula1>
          <xm:sqref>K21:N23</xm:sqref>
        </x14:dataValidation>
        <x14:dataValidation type="list" allowBlank="1" showInputMessage="1" showErrorMessage="1">
          <x14:formula1>
            <xm:f>OFFSET(ELSUBFASE!$A$3,1,MATCH($G$16,ELSUBFASE!$B$3:$U$3,0),5,1)</xm:f>
          </x14:formula1>
          <xm:sqref>K16:N18</xm:sqref>
        </x14:dataValidation>
        <x14:dataValidation type="list" allowBlank="1" showInputMessage="1" showErrorMessage="1">
          <x14:formula1>
            <xm:f>OFFSET(ELSUBFASE!$A$3,1,MATCH($G$11,ELSUBFASE!$B$3:$U$3,0),5,1)</xm:f>
          </x14:formula1>
          <xm:sqref>K11:N13</xm:sqref>
        </x14:dataValidation>
        <x14:dataValidation type="list" allowBlank="1" showInputMessage="1" showErrorMessage="1">
          <x14:formula1>
            <xm:f>RAWDATA!$B$4:$B$9</xm:f>
          </x14:formula1>
          <xm:sqref>C11:E13 C16:E18 C21:E23 C26:E28 C31:E33</xm:sqref>
        </x14:dataValidation>
        <x14:dataValidation type="list" allowBlank="1" showInputMessage="1" showErrorMessage="1">
          <x14:formula1>
            <xm:f>OFFSET(ELSUBFASE!$A$3,1,MATCH($G$26,ELSUBFASE!$B$3:$U$3,0),5,1)</xm:f>
          </x14:formula1>
          <xm:sqref>K26:N28</xm:sqref>
        </x14:dataValidation>
        <x14:dataValidation type="list" allowBlank="1" showInputMessage="1" showErrorMessage="1">
          <x14:formula1>
            <xm:f>CHOOSE(MATCH($C$21,DIMEL!$B$3:$G$3,0),DIMEL!$B$4:$B$8,DIMEL!$C$4:$C$7,DIMEL!$D$4:$D$6,DIMEL!$E$4:$E$5,DIMEL!$F$4:$F$6,DIMEL!$G$4:$G$6)</xm:f>
          </x14:formula1>
          <xm:sqref>G21:I23</xm:sqref>
        </x14:dataValidation>
        <x14:dataValidation type="list" allowBlank="1" showInputMessage="1" showErrorMessage="1">
          <x14:formula1>
            <xm:f>CHOOSE(MATCH($C$11,DIMEL!$B$3:$G$3,0),DIMEL!$B$4:$B$8,DIMEL!$C$4:$C$7,DIMEL!$D$4:$D$6,DIMEL!$E$4:$E$5,DIMEL!$F$4:$F$6,DIMEL!$G$4:$G$6)</xm:f>
          </x14:formula1>
          <xm:sqref>G11:I13</xm:sqref>
        </x14:dataValidation>
        <x14:dataValidation type="list" allowBlank="1" showInputMessage="1" showErrorMessage="1">
          <x14:formula1>
            <xm:f>CHOOSE(MATCH($C$16,DIMEL!$B$3:$G$3,0),DIMEL!$B$4:$B$8,DIMEL!$C$4:$C$7,DIMEL!$D$4:$D$6,DIMEL!$E$4:$E$5,DIMEL!$F$4:$F$6,DIMEL!$G$4:$G$6)</xm:f>
          </x14:formula1>
          <xm:sqref>G16:I18</xm:sqref>
        </x14:dataValidation>
        <x14:dataValidation type="list" allowBlank="1" showInputMessage="1" showErrorMessage="1">
          <x14:formula1>
            <xm:f>CHOOSE(MATCH($C$26,DIMEL!$B$3:$G$3,0),DIMEL!$B$4:$B$8,DIMEL!$C$4:$C$7,DIMEL!$D$4:$D$6,DIMEL!$E$4:$E$5,DIMEL!$F$4:$F$6,DIMEL!$G$4:$G$6)</xm:f>
          </x14:formula1>
          <xm:sqref>G26:I28</xm:sqref>
        </x14:dataValidation>
        <x14:dataValidation type="list" allowBlank="1" showInputMessage="1" showErrorMessage="1">
          <x14:formula1>
            <xm:f>CHOOSE(MATCH($C$31,DIMEL!$B$3:$G$3,0),DIMEL!$B$4:$B$8,DIMEL!$C$4:$C$7,DIMEL!$D$4:$D$6,DIMEL!$E$4:$E$5,DIMEL!$F$4:$F$6,DIMEL!$G$4:$G$6)</xm:f>
          </x14:formula1>
          <xm:sqref>G31:I33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J63"/>
  <sheetViews>
    <sheetView showRowColHeaders="0" zoomScale="90" zoomScaleNormal="90" workbookViewId="0">
      <pane xSplit="4" ySplit="7" topLeftCell="E8" activePane="bottomRight" state="frozen"/>
      <selection pane="topRight" activeCell="E1" sqref="E1"/>
      <selection pane="bottomLeft" activeCell="A8" sqref="A8"/>
      <selection pane="bottomRight"/>
    </sheetView>
  </sheetViews>
  <sheetFormatPr defaultColWidth="0" defaultRowHeight="15" zeroHeight="1" x14ac:dyDescent="0.25"/>
  <cols>
    <col min="1" max="1" width="30.140625" style="4" customWidth="1"/>
    <col min="2" max="2" width="2.5703125" style="4" customWidth="1"/>
    <col min="3" max="3" width="7" style="4" customWidth="1"/>
    <col min="4" max="4" width="26.42578125" style="4" customWidth="1"/>
    <col min="5" max="24" width="4.7109375" style="4" customWidth="1"/>
    <col min="25" max="25" width="5.140625" style="4" customWidth="1"/>
    <col min="26" max="48" width="5.140625" style="4" hidden="1" customWidth="1"/>
    <col min="49" max="53" width="5.28515625" style="4" hidden="1" customWidth="1"/>
    <col min="54" max="54" width="14.85546875" style="4" hidden="1" customWidth="1"/>
    <col min="55" max="58" width="6.28515625" style="4" hidden="1" customWidth="1"/>
    <col min="59" max="59" width="6.28515625" style="4" customWidth="1"/>
    <col min="60" max="60" width="26.85546875" style="4" customWidth="1"/>
    <col min="61" max="61" width="26.85546875" style="4" hidden="1" customWidth="1"/>
    <col min="62" max="62" width="9.140625" style="4" customWidth="1"/>
    <col min="63" max="84" width="9.140625" style="4" hidden="1" customWidth="1"/>
    <col min="85" max="16384" width="9.140625" style="4" hidden="1"/>
  </cols>
  <sheetData>
    <row r="1" spans="1:61" ht="29.25" customHeight="1" x14ac:dyDescent="0.25">
      <c r="A1" s="1" t="s">
        <v>605</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8"/>
      <c r="BC1" s="8"/>
      <c r="BD1" s="8"/>
      <c r="BE1" s="8"/>
      <c r="BF1" s="8"/>
    </row>
    <row r="2" spans="1:61" ht="9.75" customHeight="1"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8"/>
      <c r="BC2" s="8"/>
      <c r="BD2" s="8"/>
      <c r="BE2" s="8"/>
      <c r="BF2" s="8"/>
    </row>
    <row r="3" spans="1:61" ht="9.75" customHeight="1" x14ac:dyDescent="0.25">
      <c r="A3" s="6"/>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8"/>
      <c r="BC3" s="8"/>
      <c r="BD3" s="8"/>
      <c r="BE3" s="8"/>
      <c r="BF3" s="8"/>
    </row>
    <row r="4" spans="1:61" ht="9.75" customHeight="1" thickBot="1" x14ac:dyDescent="0.3">
      <c r="A4" s="6"/>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8"/>
      <c r="BC4" s="8"/>
      <c r="BD4" s="8"/>
      <c r="BE4" s="8"/>
      <c r="BF4" s="8"/>
    </row>
    <row r="5" spans="1:61" ht="40.5" customHeight="1" x14ac:dyDescent="0.25">
      <c r="A5" s="6"/>
      <c r="B5" s="7"/>
      <c r="C5" s="599" t="s">
        <v>66</v>
      </c>
      <c r="D5" s="614" t="s">
        <v>571</v>
      </c>
      <c r="E5" s="632" t="str">
        <f>PRYK1!C11</f>
        <v xml:space="preserve">Beriman, Bertakwa Kepada Tuhan Yang Maha Esa, dan Berakhlak Mulia </v>
      </c>
      <c r="F5" s="633"/>
      <c r="G5" s="633"/>
      <c r="H5" s="634"/>
      <c r="I5" s="602" t="str">
        <f>PRYK1!C16</f>
        <v>Bergotong-Royong</v>
      </c>
      <c r="J5" s="603"/>
      <c r="K5" s="603"/>
      <c r="L5" s="604"/>
      <c r="M5" s="605">
        <f>PRYK1!C21</f>
        <v>0</v>
      </c>
      <c r="N5" s="606"/>
      <c r="O5" s="606"/>
      <c r="P5" s="607"/>
      <c r="Q5" s="608">
        <f>PRYK1!C26</f>
        <v>0</v>
      </c>
      <c r="R5" s="609"/>
      <c r="S5" s="609"/>
      <c r="T5" s="610"/>
      <c r="U5" s="611">
        <f>PRYK1!C31</f>
        <v>0</v>
      </c>
      <c r="V5" s="612"/>
      <c r="W5" s="612"/>
      <c r="X5" s="613"/>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C5" s="8"/>
      <c r="BD5" s="8"/>
      <c r="BE5" s="8"/>
      <c r="BF5" s="8"/>
    </row>
    <row r="6" spans="1:61" ht="66" customHeight="1" thickBot="1" x14ac:dyDescent="0.3">
      <c r="A6" s="6"/>
      <c r="B6" s="7"/>
      <c r="C6" s="600"/>
      <c r="D6" s="615"/>
      <c r="E6" s="617" t="str">
        <f>PRYK1!P11</f>
        <v>Membiasakan bersyukur atas lingkungan alam sekitar dan berlatih untuk menjaganya</v>
      </c>
      <c r="F6" s="618"/>
      <c r="G6" s="618"/>
      <c r="H6" s="619"/>
      <c r="I6" s="620" t="str">
        <f>PRYK1!P16</f>
        <v>Menerima dan melaksanakan tugas serta peran yang diberikan kelompok dalam sebuah kegiatan bersama.</v>
      </c>
      <c r="J6" s="621"/>
      <c r="K6" s="621"/>
      <c r="L6" s="622"/>
      <c r="M6" s="623" t="str">
        <f>PRYK1!P21</f>
        <v/>
      </c>
      <c r="N6" s="624"/>
      <c r="O6" s="624"/>
      <c r="P6" s="625"/>
      <c r="Q6" s="626" t="str">
        <f>PRYK1!P26</f>
        <v/>
      </c>
      <c r="R6" s="627"/>
      <c r="S6" s="627"/>
      <c r="T6" s="628"/>
      <c r="U6" s="629" t="str">
        <f>PRYK1!P31</f>
        <v/>
      </c>
      <c r="V6" s="630"/>
      <c r="W6" s="630"/>
      <c r="X6" s="631"/>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C6" s="8"/>
      <c r="BD6" s="8"/>
      <c r="BE6" s="8"/>
      <c r="BF6" s="8"/>
    </row>
    <row r="7" spans="1:61" ht="23.25" customHeight="1" thickBot="1" x14ac:dyDescent="0.3">
      <c r="A7" s="6"/>
      <c r="B7" s="7"/>
      <c r="C7" s="601"/>
      <c r="D7" s="616"/>
      <c r="E7" s="227" t="s">
        <v>570</v>
      </c>
      <c r="F7" s="228" t="s">
        <v>569</v>
      </c>
      <c r="G7" s="229" t="s">
        <v>568</v>
      </c>
      <c r="H7" s="230" t="s">
        <v>567</v>
      </c>
      <c r="I7" s="231" t="s">
        <v>570</v>
      </c>
      <c r="J7" s="232" t="s">
        <v>569</v>
      </c>
      <c r="K7" s="232" t="s">
        <v>568</v>
      </c>
      <c r="L7" s="233" t="s">
        <v>567</v>
      </c>
      <c r="M7" s="234" t="s">
        <v>570</v>
      </c>
      <c r="N7" s="235" t="s">
        <v>569</v>
      </c>
      <c r="O7" s="235" t="s">
        <v>568</v>
      </c>
      <c r="P7" s="236" t="s">
        <v>567</v>
      </c>
      <c r="Q7" s="237" t="s">
        <v>570</v>
      </c>
      <c r="R7" s="238" t="s">
        <v>569</v>
      </c>
      <c r="S7" s="238" t="s">
        <v>568</v>
      </c>
      <c r="T7" s="239" t="s">
        <v>567</v>
      </c>
      <c r="U7" s="240" t="s">
        <v>570</v>
      </c>
      <c r="V7" s="241" t="s">
        <v>569</v>
      </c>
      <c r="W7" s="241" t="s">
        <v>568</v>
      </c>
      <c r="X7" s="242" t="s">
        <v>567</v>
      </c>
      <c r="Y7" s="7"/>
      <c r="Z7" s="217" t="s">
        <v>570</v>
      </c>
      <c r="AA7" s="218" t="s">
        <v>569</v>
      </c>
      <c r="AB7" s="218" t="s">
        <v>568</v>
      </c>
      <c r="AC7" s="219" t="s">
        <v>567</v>
      </c>
      <c r="AD7" s="217" t="s">
        <v>570</v>
      </c>
      <c r="AE7" s="218" t="s">
        <v>569</v>
      </c>
      <c r="AF7" s="218" t="s">
        <v>568</v>
      </c>
      <c r="AG7" s="219" t="s">
        <v>567</v>
      </c>
      <c r="AH7" s="217" t="s">
        <v>570</v>
      </c>
      <c r="AI7" s="218" t="s">
        <v>569</v>
      </c>
      <c r="AJ7" s="218" t="s">
        <v>568</v>
      </c>
      <c r="AK7" s="219" t="s">
        <v>567</v>
      </c>
      <c r="AL7" s="217" t="s">
        <v>570</v>
      </c>
      <c r="AM7" s="218" t="s">
        <v>569</v>
      </c>
      <c r="AN7" s="218" t="s">
        <v>568</v>
      </c>
      <c r="AO7" s="219" t="s">
        <v>567</v>
      </c>
      <c r="AP7" s="217" t="s">
        <v>570</v>
      </c>
      <c r="AQ7" s="218" t="s">
        <v>569</v>
      </c>
      <c r="AR7" s="218" t="s">
        <v>568</v>
      </c>
      <c r="AS7" s="219" t="s">
        <v>567</v>
      </c>
      <c r="AT7" s="7"/>
      <c r="AU7" s="7"/>
      <c r="AV7" s="7"/>
      <c r="AW7" s="7">
        <v>1</v>
      </c>
      <c r="AX7" s="7">
        <v>2</v>
      </c>
      <c r="AY7" s="7">
        <v>3</v>
      </c>
      <c r="AZ7" s="7">
        <v>4</v>
      </c>
      <c r="BA7" s="7">
        <v>5</v>
      </c>
      <c r="BC7" s="8"/>
      <c r="BD7" s="8"/>
      <c r="BE7" s="8"/>
      <c r="BF7" s="8"/>
    </row>
    <row r="8" spans="1:61" ht="16.5" x14ac:dyDescent="0.25">
      <c r="A8" s="6"/>
      <c r="B8" s="7"/>
      <c r="C8" s="243">
        <v>1</v>
      </c>
      <c r="D8" s="225" t="str">
        <f>IF(SISWA!G8="","",SISWA!G8)</f>
        <v>ASKA</v>
      </c>
      <c r="E8" s="250"/>
      <c r="F8" s="251"/>
      <c r="G8" s="252" t="s">
        <v>282</v>
      </c>
      <c r="H8" s="253"/>
      <c r="I8" s="250"/>
      <c r="J8" s="251" t="s">
        <v>282</v>
      </c>
      <c r="K8" s="251"/>
      <c r="L8" s="253"/>
      <c r="M8" s="250"/>
      <c r="N8" s="251"/>
      <c r="O8" s="251"/>
      <c r="P8" s="253" t="s">
        <v>282</v>
      </c>
      <c r="Q8" s="250"/>
      <c r="R8" s="251"/>
      <c r="S8" s="251"/>
      <c r="T8" s="253"/>
      <c r="U8" s="250"/>
      <c r="V8" s="251"/>
      <c r="W8" s="251"/>
      <c r="X8" s="253"/>
      <c r="Y8" s="7"/>
      <c r="Z8" s="4" t="str">
        <f>IF(E8="V","sangat perlu belajar ","")</f>
        <v/>
      </c>
      <c r="AA8" s="4" t="str">
        <f>IF(F8="V","perlu belajar ","")</f>
        <v/>
      </c>
      <c r="AB8" s="4" t="str">
        <f>IF(G8="V","aktif ","")</f>
        <v xml:space="preserve">aktif </v>
      </c>
      <c r="AC8" s="4" t="str">
        <f>IF(H8="V","sangat aktif ","")</f>
        <v/>
      </c>
      <c r="AD8" s="4" t="str">
        <f t="shared" ref="AD8" si="0">IF(I8="V","sangat perlu belajar ","")</f>
        <v/>
      </c>
      <c r="AE8" s="4" t="str">
        <f t="shared" ref="AE8" si="1">IF(J8="V","perlu belajar ","")</f>
        <v xml:space="preserve">perlu belajar </v>
      </c>
      <c r="AF8" s="4" t="str">
        <f t="shared" ref="AF8" si="2">IF(K8="V","aktif ","")</f>
        <v/>
      </c>
      <c r="AG8" s="4" t="str">
        <f t="shared" ref="AG8" si="3">IF(L8="V","sangat aktif ","")</f>
        <v/>
      </c>
      <c r="AH8" s="4" t="str">
        <f t="shared" ref="AH8" si="4">IF(M8="V","sangat perlu belajar ","")</f>
        <v/>
      </c>
      <c r="AI8" s="4" t="str">
        <f t="shared" ref="AI8" si="5">IF(N8="V","perlu belajar ","")</f>
        <v/>
      </c>
      <c r="AJ8" s="4" t="str">
        <f t="shared" ref="AJ8" si="6">IF(O8="V","aktif ","")</f>
        <v/>
      </c>
      <c r="AK8" s="4" t="str">
        <f t="shared" ref="AK8" si="7">IF(P8="V","sangat aktif ","")</f>
        <v xml:space="preserve">sangat aktif </v>
      </c>
      <c r="AL8" s="4" t="str">
        <f t="shared" ref="AL8" si="8">IF(Q8="V","sangat perlu belajar ","")</f>
        <v/>
      </c>
      <c r="AM8" s="4" t="str">
        <f t="shared" ref="AM8" si="9">IF(R8="V","perlu belajar ","")</f>
        <v/>
      </c>
      <c r="AN8" s="4" t="str">
        <f t="shared" ref="AN8" si="10">IF(S8="V","aktif ","")</f>
        <v/>
      </c>
      <c r="AO8" s="4" t="str">
        <f t="shared" ref="AO8" si="11">IF(T8="V","sangat aktif ","")</f>
        <v/>
      </c>
      <c r="AP8" s="4" t="str">
        <f t="shared" ref="AP8" si="12">IF(U8="V","sangat perlu belajar ","")</f>
        <v/>
      </c>
      <c r="AQ8" s="4" t="str">
        <f t="shared" ref="AQ8" si="13">IF(V8="V","perlu belajar ","")</f>
        <v/>
      </c>
      <c r="AR8" s="4" t="str">
        <f t="shared" ref="AR8" si="14">IF(W8="V","aktif ","")</f>
        <v/>
      </c>
      <c r="AS8" s="4" t="str">
        <f t="shared" ref="AS8" si="15">IF(X8="V","sangat aktif ","")</f>
        <v/>
      </c>
      <c r="AT8" s="7"/>
      <c r="AU8" s="7"/>
      <c r="AV8" s="7"/>
      <c r="AW8" s="4" t="str">
        <f t="shared" ref="AW8:AW39" si="16">IF(E$5=$BB$8,"melibatkan diri dengan memberikan usulan tentang cara-cara untuk mengajak temannya membuka diri tentang agama dan keyakinan,",IF(E$5=$BB$9,"mengembangkan wawasan yang luas dan pengalamannya berada di tengah lingkungan yang beragam, ",IF(E$5=$BB$10,"membantu teman yang kesulitan dan memberikan kontribusi pada kelompoknya, ",IF(E$5=$BB$11,"mengerjakan tugas secara mandiri maupun berkelompok dan bertanggung jawab dan memenuhi komitmennya atas tugas-tugas yang ia emban, ",IF(E$5=$BB$12,"memberikan pertanyaan-pertanyaan yang memancing diskusi di kelompoknya , ",IF(E$5=$BB$13,"memberikan ide dan gagasan serta berkontribusi aktif dalam diskusi kelompok, ",""))))))</f>
        <v>melibatkan diri dengan memberikan usulan tentang cara-cara untuk mengajak temannya membuka diri tentang agama dan keyakinan,</v>
      </c>
      <c r="AX8" s="4" t="str">
        <f t="shared" ref="AX8:AX39" si="17">IF(I$5=$BB$8,"melibatkan diri dengan memberikan usulan tentang cara-cara untuk mengajak temannya membuka diri tentang agama dan keyakinan,",IF(I$5=$BB$9,"mengembangkan wawasan yang luas dan pengalamannya berada di tengah lingkungan yang beragam, ",IF(I$5=$BB$10,"membantu teman yang kesulitan dan memberikan kontribusi pada kelompoknya, ",IF(I$5=$BB$11,"mengerjakan tugas secara mandiri maupun berkelompok dan bertanggung jawab dan memenuhi komitmennya atas tugas-tugas yang ia emban, ",IF(I$5=$BB$12,"memberikan pertanyaan-pertanyaan yang memancing diskusi di kelompoknya , ",IF(I$5=$BB$13,"memberikan ide dan gagasan serta berkontribusi aktif dalam diskusi kelompok, ",""))))))</f>
        <v xml:space="preserve">membantu teman yang kesulitan dan memberikan kontribusi pada kelompoknya, </v>
      </c>
      <c r="AY8" s="4" t="str">
        <f t="shared" ref="AY8:AY39" si="18">IF(M$5=$BB$8,"melibatkan diri dengan memberikan usulan tentang cara-cara untuk mengajak temannya membuka diri tentang agama dan keyakinan,",IF(M$5=$BB$9,"mengembangkan wawasan yang luas dan pengalamannya berada di tengah lingkungan yang beragam, ",IF(M$5=$BB$10,"membantu teman yang kesulitan dan memberikan kontribusi pada kelompoknya, ",IF(M$5=$BB$11,"mengerjakan tugas secara mandiri maupun berkelompok dan bertanggung jawab dan memenuhi komitmennya atas tugas-tugas yang ia emban, ",IF(M$5=$BB$12,"memberikan pertanyaan-pertanyaan yang memancing diskusi di kelompoknya , ",IF(M$5=$BB$13,"memberikan ide dan gagasan serta berkontribusi aktif dalam diskusi kelompok, ",""))))))</f>
        <v/>
      </c>
      <c r="AZ8" s="4" t="str">
        <f t="shared" ref="AZ8:AZ39" si="19">IF(Q$5=$BB$8,"melibatkan diri dengan memberikan usulan tentang cara-cara untuk mengajak temannya membuka diri tentang agama dan keyakinan,",IF(Q$5=$BB$9,"mengembangkan wawasan yang luas dan pengalamannya berada di tengah lingkungan yang beragam, ",IF(Q$5=$BB$10,"membantu teman yang kesulitan dan memberikan kontribusi pada kelompoknya, ",IF(Q$5=$BB$11,"mengerjakan tugas secara mandiri maupun berkelompok dan bertanggung jawab dan memenuhi komitmennya atas tugas-tugas yang ia emban, ",IF(Q$5=$BB$12,"memberikan pertanyaan-pertanyaan yang memancing diskusi di kelompoknya , ",IF(Q$5=$BB$13,"memberikan ide dan gagasan serta berkontribusi aktif dalam diskusi kelompok, ",""))))))</f>
        <v/>
      </c>
      <c r="BA8" s="4" t="str">
        <f t="shared" ref="BA8:BA39" si="20">IF(U$5=$BB$8,"melibatkan diri dengan memberikan usulan tentang cara-cara untuk mengajak temannya membuka diri tentang agama dan keyakinan,",IF(U$5=$BB$9,"mengembangkan wawasan yang luas dan pengalamannya berada di tengah lingkungan yang beragam, ",IF(U$5=$BB$10,"membantu teman yang kesulitan dan memberikan kontribusi pada kelompoknya, ",IF(U$5=$BB$11,"mengerjakan tugas secara mandiri maupun berkelompok dan bertanggung jawab dan memenuhi komitmennya atas tugas-tugas yang ia emban, ",IF(U$5=$BB$12,"memberikan pertanyaan-pertanyaan yang memancing diskusi di kelompoknya , ",IF(U$5=$BB$13,"memberikan ide dan gagasan serta berkontribusi aktif dalam diskusi kelompok, ",""))))))</f>
        <v/>
      </c>
      <c r="BB8" s="8" t="s">
        <v>294</v>
      </c>
      <c r="BC8" s="8"/>
      <c r="BD8" s="8"/>
      <c r="BE8" s="8"/>
      <c r="BF8" s="8"/>
      <c r="BG8" s="244" t="s">
        <v>577</v>
      </c>
      <c r="BH8" s="245"/>
      <c r="BI8" s="4">
        <f>COUNTA(E8:X8)</f>
        <v>3</v>
      </c>
    </row>
    <row r="9" spans="1:61" ht="16.5" x14ac:dyDescent="0.3">
      <c r="A9" s="6"/>
      <c r="B9" s="7"/>
      <c r="C9" s="224">
        <v>2</v>
      </c>
      <c r="D9" s="225" t="str">
        <f>IF(SISWA!G9="","",SISWA!G9)</f>
        <v>BIHAN</v>
      </c>
      <c r="E9" s="254"/>
      <c r="F9" s="255"/>
      <c r="G9" s="255" t="s">
        <v>282</v>
      </c>
      <c r="H9" s="256"/>
      <c r="I9" s="254"/>
      <c r="J9" s="255"/>
      <c r="K9" s="255"/>
      <c r="L9" s="256" t="s">
        <v>1252</v>
      </c>
      <c r="M9" s="254"/>
      <c r="N9" s="255"/>
      <c r="O9" s="255" t="s">
        <v>1252</v>
      </c>
      <c r="P9" s="256"/>
      <c r="Q9" s="254"/>
      <c r="R9" s="255"/>
      <c r="S9" s="255"/>
      <c r="T9" s="256"/>
      <c r="U9" s="254"/>
      <c r="V9" s="255"/>
      <c r="W9" s="255"/>
      <c r="X9" s="256"/>
      <c r="Y9" s="7"/>
      <c r="Z9" s="4" t="str">
        <f t="shared" ref="Z9:Z57" si="21">IF(E9="V","sangat perlu belajar ","")</f>
        <v/>
      </c>
      <c r="AA9" s="4" t="str">
        <f t="shared" ref="AA9:AA57" si="22">IF(F9="V","perlu belajar ","")</f>
        <v/>
      </c>
      <c r="AB9" s="4" t="str">
        <f t="shared" ref="AB9:AB57" si="23">IF(G9="V","aktif ","")</f>
        <v xml:space="preserve">aktif </v>
      </c>
      <c r="AC9" s="4" t="str">
        <f t="shared" ref="AC9:AC57" si="24">IF(H9="V","sangat aktif ","")</f>
        <v/>
      </c>
      <c r="AD9" s="4" t="str">
        <f t="shared" ref="AD9:AD57" si="25">IF(I9="V","sangat perlu belajar ","")</f>
        <v/>
      </c>
      <c r="AE9" s="4" t="str">
        <f t="shared" ref="AE9:AE57" si="26">IF(J9="V","perlu belajar ","")</f>
        <v/>
      </c>
      <c r="AF9" s="4" t="str">
        <f t="shared" ref="AF9:AF57" si="27">IF(K9="V","aktif ","")</f>
        <v/>
      </c>
      <c r="AG9" s="4" t="str">
        <f t="shared" ref="AG9:AG57" si="28">IF(L9="V","sangat aktif ","")</f>
        <v xml:space="preserve">sangat aktif </v>
      </c>
      <c r="AH9" s="4" t="str">
        <f t="shared" ref="AH9:AH57" si="29">IF(M9="V","sangat perlu belajar ","")</f>
        <v/>
      </c>
      <c r="AI9" s="4" t="str">
        <f t="shared" ref="AI9:AI57" si="30">IF(N9="V","perlu belajar ","")</f>
        <v/>
      </c>
      <c r="AJ9" s="4" t="str">
        <f t="shared" ref="AJ9:AJ57" si="31">IF(O9="V","aktif ","")</f>
        <v xml:space="preserve">aktif </v>
      </c>
      <c r="AK9" s="4" t="str">
        <f t="shared" ref="AK9:AK57" si="32">IF(P9="V","sangat aktif ","")</f>
        <v/>
      </c>
      <c r="AL9" s="4" t="str">
        <f t="shared" ref="AL9:AL57" si="33">IF(Q9="V","sangat perlu belajar ","")</f>
        <v/>
      </c>
      <c r="AM9" s="4" t="str">
        <f t="shared" ref="AM9:AM57" si="34">IF(R9="V","perlu belajar ","")</f>
        <v/>
      </c>
      <c r="AN9" s="4" t="str">
        <f t="shared" ref="AN9:AN57" si="35">IF(S9="V","aktif ","")</f>
        <v/>
      </c>
      <c r="AO9" s="4" t="str">
        <f t="shared" ref="AO9:AO57" si="36">IF(T9="V","sangat aktif ","")</f>
        <v/>
      </c>
      <c r="AP9" s="4" t="str">
        <f t="shared" ref="AP9:AP57" si="37">IF(U9="V","sangat perlu belajar ","")</f>
        <v/>
      </c>
      <c r="AQ9" s="4" t="str">
        <f t="shared" ref="AQ9:AQ57" si="38">IF(V9="V","perlu belajar ","")</f>
        <v/>
      </c>
      <c r="AR9" s="4" t="str">
        <f t="shared" ref="AR9:AR57" si="39">IF(W9="V","aktif ","")</f>
        <v/>
      </c>
      <c r="AS9" s="4" t="str">
        <f t="shared" ref="AS9:AS57" si="40">IF(X9="V","sangat aktif ","")</f>
        <v/>
      </c>
      <c r="AT9" s="7"/>
      <c r="AU9" s="7"/>
      <c r="AV9" s="7"/>
      <c r="AW9" s="4" t="str">
        <f t="shared" si="16"/>
        <v>melibatkan diri dengan memberikan usulan tentang cara-cara untuk mengajak temannya membuka diri tentang agama dan keyakinan,</v>
      </c>
      <c r="AX9" s="4" t="str">
        <f t="shared" si="17"/>
        <v xml:space="preserve">membantu teman yang kesulitan dan memberikan kontribusi pada kelompoknya, </v>
      </c>
      <c r="AY9" s="4" t="str">
        <f t="shared" si="18"/>
        <v/>
      </c>
      <c r="AZ9" s="4" t="str">
        <f t="shared" si="19"/>
        <v/>
      </c>
      <c r="BA9" s="4" t="str">
        <f t="shared" si="20"/>
        <v/>
      </c>
      <c r="BB9" s="8" t="s">
        <v>292</v>
      </c>
      <c r="BC9" s="8"/>
      <c r="BD9" s="8"/>
      <c r="BE9" s="8"/>
      <c r="BF9" s="8"/>
      <c r="BG9" s="246" t="s">
        <v>570</v>
      </c>
      <c r="BH9" s="247" t="s">
        <v>575</v>
      </c>
      <c r="BI9" s="4">
        <f t="shared" ref="BI9:BI57" si="41">COUNTA(E9:X9)</f>
        <v>3</v>
      </c>
    </row>
    <row r="10" spans="1:61" ht="16.5" x14ac:dyDescent="0.3">
      <c r="A10" s="6"/>
      <c r="B10" s="7"/>
      <c r="C10" s="224">
        <v>3</v>
      </c>
      <c r="D10" s="225" t="str">
        <f>IF(SISWA!G10="","",SISWA!G10)</f>
        <v>DARMA</v>
      </c>
      <c r="E10" s="254"/>
      <c r="F10" s="255"/>
      <c r="G10" s="255" t="s">
        <v>282</v>
      </c>
      <c r="H10" s="256"/>
      <c r="I10" s="254"/>
      <c r="J10" s="255"/>
      <c r="K10" s="255"/>
      <c r="L10" s="256"/>
      <c r="M10" s="254"/>
      <c r="N10" s="255"/>
      <c r="O10" s="255"/>
      <c r="P10" s="256"/>
      <c r="Q10" s="254"/>
      <c r="R10" s="255"/>
      <c r="S10" s="255"/>
      <c r="T10" s="256"/>
      <c r="U10" s="254"/>
      <c r="V10" s="255"/>
      <c r="W10" s="255"/>
      <c r="X10" s="256"/>
      <c r="Y10" s="7"/>
      <c r="Z10" s="4" t="str">
        <f t="shared" si="21"/>
        <v/>
      </c>
      <c r="AA10" s="4" t="str">
        <f t="shared" si="22"/>
        <v/>
      </c>
      <c r="AB10" s="4" t="str">
        <f t="shared" si="23"/>
        <v xml:space="preserve">aktif </v>
      </c>
      <c r="AC10" s="4" t="str">
        <f t="shared" si="24"/>
        <v/>
      </c>
      <c r="AD10" s="4" t="str">
        <f t="shared" si="25"/>
        <v/>
      </c>
      <c r="AE10" s="4" t="str">
        <f t="shared" si="26"/>
        <v/>
      </c>
      <c r="AF10" s="4" t="str">
        <f t="shared" si="27"/>
        <v/>
      </c>
      <c r="AG10" s="4" t="str">
        <f t="shared" si="28"/>
        <v/>
      </c>
      <c r="AH10" s="4" t="str">
        <f t="shared" si="29"/>
        <v/>
      </c>
      <c r="AI10" s="4" t="str">
        <f t="shared" si="30"/>
        <v/>
      </c>
      <c r="AJ10" s="4" t="str">
        <f t="shared" si="31"/>
        <v/>
      </c>
      <c r="AK10" s="4" t="str">
        <f t="shared" si="32"/>
        <v/>
      </c>
      <c r="AL10" s="4" t="str">
        <f t="shared" si="33"/>
        <v/>
      </c>
      <c r="AM10" s="4" t="str">
        <f t="shared" si="34"/>
        <v/>
      </c>
      <c r="AN10" s="4" t="str">
        <f t="shared" si="35"/>
        <v/>
      </c>
      <c r="AO10" s="4" t="str">
        <f t="shared" si="36"/>
        <v/>
      </c>
      <c r="AP10" s="4" t="str">
        <f t="shared" si="37"/>
        <v/>
      </c>
      <c r="AQ10" s="4" t="str">
        <f t="shared" si="38"/>
        <v/>
      </c>
      <c r="AR10" s="4" t="str">
        <f t="shared" si="39"/>
        <v/>
      </c>
      <c r="AS10" s="4" t="str">
        <f t="shared" si="40"/>
        <v/>
      </c>
      <c r="AT10" s="7"/>
      <c r="AU10" s="7"/>
      <c r="AV10" s="7"/>
      <c r="AW10" s="4" t="str">
        <f t="shared" si="16"/>
        <v>melibatkan diri dengan memberikan usulan tentang cara-cara untuk mengajak temannya membuka diri tentang agama dan keyakinan,</v>
      </c>
      <c r="AX10" s="4" t="str">
        <f t="shared" si="17"/>
        <v xml:space="preserve">membantu teman yang kesulitan dan memberikan kontribusi pada kelompoknya, </v>
      </c>
      <c r="AY10" s="4" t="str">
        <f t="shared" si="18"/>
        <v/>
      </c>
      <c r="AZ10" s="4" t="str">
        <f t="shared" si="19"/>
        <v/>
      </c>
      <c r="BA10" s="4" t="str">
        <f t="shared" si="20"/>
        <v/>
      </c>
      <c r="BB10" s="8" t="s">
        <v>290</v>
      </c>
      <c r="BC10" s="8"/>
      <c r="BD10" s="8"/>
      <c r="BE10" s="8"/>
      <c r="BF10" s="8"/>
      <c r="BG10" s="246" t="s">
        <v>569</v>
      </c>
      <c r="BH10" s="247" t="s">
        <v>574</v>
      </c>
      <c r="BI10" s="4">
        <f t="shared" si="41"/>
        <v>1</v>
      </c>
    </row>
    <row r="11" spans="1:61" ht="16.5" x14ac:dyDescent="0.3">
      <c r="A11" s="6"/>
      <c r="B11" s="7"/>
      <c r="C11" s="224">
        <v>4</v>
      </c>
      <c r="D11" s="225" t="str">
        <f>IF(SISWA!G11="","",SISWA!G11)</f>
        <v>AQILA</v>
      </c>
      <c r="E11" s="254"/>
      <c r="F11" s="255"/>
      <c r="G11" s="255" t="s">
        <v>282</v>
      </c>
      <c r="H11" s="256"/>
      <c r="I11" s="254"/>
      <c r="J11" s="255"/>
      <c r="K11" s="255"/>
      <c r="L11" s="256"/>
      <c r="M11" s="254"/>
      <c r="N11" s="255"/>
      <c r="O11" s="255"/>
      <c r="P11" s="256"/>
      <c r="Q11" s="254"/>
      <c r="R11" s="255"/>
      <c r="S11" s="255"/>
      <c r="T11" s="256"/>
      <c r="U11" s="254"/>
      <c r="V11" s="255"/>
      <c r="W11" s="255"/>
      <c r="X11" s="256"/>
      <c r="Y11" s="7"/>
      <c r="Z11" s="4" t="str">
        <f t="shared" si="21"/>
        <v/>
      </c>
      <c r="AA11" s="4" t="str">
        <f t="shared" si="22"/>
        <v/>
      </c>
      <c r="AB11" s="4" t="str">
        <f t="shared" si="23"/>
        <v xml:space="preserve">aktif </v>
      </c>
      <c r="AC11" s="4" t="str">
        <f t="shared" si="24"/>
        <v/>
      </c>
      <c r="AD11" s="4" t="str">
        <f t="shared" si="25"/>
        <v/>
      </c>
      <c r="AE11" s="4" t="str">
        <f t="shared" si="26"/>
        <v/>
      </c>
      <c r="AF11" s="4" t="str">
        <f t="shared" si="27"/>
        <v/>
      </c>
      <c r="AG11" s="4" t="str">
        <f t="shared" si="28"/>
        <v/>
      </c>
      <c r="AH11" s="4" t="str">
        <f t="shared" si="29"/>
        <v/>
      </c>
      <c r="AI11" s="4" t="str">
        <f t="shared" si="30"/>
        <v/>
      </c>
      <c r="AJ11" s="4" t="str">
        <f t="shared" si="31"/>
        <v/>
      </c>
      <c r="AK11" s="4" t="str">
        <f t="shared" si="32"/>
        <v/>
      </c>
      <c r="AL11" s="4" t="str">
        <f t="shared" si="33"/>
        <v/>
      </c>
      <c r="AM11" s="4" t="str">
        <f t="shared" si="34"/>
        <v/>
      </c>
      <c r="AN11" s="4" t="str">
        <f t="shared" si="35"/>
        <v/>
      </c>
      <c r="AO11" s="4" t="str">
        <f t="shared" si="36"/>
        <v/>
      </c>
      <c r="AP11" s="4" t="str">
        <f t="shared" si="37"/>
        <v/>
      </c>
      <c r="AQ11" s="4" t="str">
        <f t="shared" si="38"/>
        <v/>
      </c>
      <c r="AR11" s="4" t="str">
        <f t="shared" si="39"/>
        <v/>
      </c>
      <c r="AS11" s="4" t="str">
        <f t="shared" si="40"/>
        <v/>
      </c>
      <c r="AT11" s="7"/>
      <c r="AU11" s="7"/>
      <c r="AV11" s="7"/>
      <c r="AW11" s="4" t="str">
        <f t="shared" si="16"/>
        <v>melibatkan diri dengan memberikan usulan tentang cara-cara untuk mengajak temannya membuka diri tentang agama dan keyakinan,</v>
      </c>
      <c r="AX11" s="4" t="str">
        <f t="shared" si="17"/>
        <v xml:space="preserve">membantu teman yang kesulitan dan memberikan kontribusi pada kelompoknya, </v>
      </c>
      <c r="AY11" s="4" t="str">
        <f t="shared" si="18"/>
        <v/>
      </c>
      <c r="AZ11" s="4" t="str">
        <f t="shared" si="19"/>
        <v/>
      </c>
      <c r="BA11" s="4" t="str">
        <f t="shared" si="20"/>
        <v/>
      </c>
      <c r="BB11" s="8" t="s">
        <v>288</v>
      </c>
      <c r="BC11" s="8"/>
      <c r="BD11" s="8"/>
      <c r="BE11" s="8"/>
      <c r="BF11" s="8"/>
      <c r="BG11" s="246" t="s">
        <v>568</v>
      </c>
      <c r="BH11" s="247" t="s">
        <v>573</v>
      </c>
      <c r="BI11" s="4">
        <f t="shared" si="41"/>
        <v>1</v>
      </c>
    </row>
    <row r="12" spans="1:61" ht="17.25" thickBot="1" x14ac:dyDescent="0.35">
      <c r="A12" s="6"/>
      <c r="B12" s="7"/>
      <c r="C12" s="224">
        <v>5</v>
      </c>
      <c r="D12" s="225" t="str">
        <f>IF(SISWA!G12="","",SISWA!G12)</f>
        <v>YUSUF</v>
      </c>
      <c r="E12" s="254"/>
      <c r="F12" s="255"/>
      <c r="G12" s="255" t="s">
        <v>282</v>
      </c>
      <c r="H12" s="256"/>
      <c r="I12" s="254"/>
      <c r="J12" s="255"/>
      <c r="K12" s="255"/>
      <c r="L12" s="256"/>
      <c r="M12" s="254"/>
      <c r="N12" s="255"/>
      <c r="O12" s="255"/>
      <c r="P12" s="256"/>
      <c r="Q12" s="254"/>
      <c r="R12" s="255"/>
      <c r="S12" s="255"/>
      <c r="T12" s="256"/>
      <c r="U12" s="254"/>
      <c r="V12" s="255"/>
      <c r="W12" s="255"/>
      <c r="X12" s="256"/>
      <c r="Y12" s="7"/>
      <c r="Z12" s="4" t="str">
        <f t="shared" si="21"/>
        <v/>
      </c>
      <c r="AA12" s="4" t="str">
        <f t="shared" si="22"/>
        <v/>
      </c>
      <c r="AB12" s="4" t="str">
        <f t="shared" si="23"/>
        <v xml:space="preserve">aktif </v>
      </c>
      <c r="AC12" s="4" t="str">
        <f t="shared" si="24"/>
        <v/>
      </c>
      <c r="AD12" s="4" t="str">
        <f t="shared" si="25"/>
        <v/>
      </c>
      <c r="AE12" s="4" t="str">
        <f t="shared" si="26"/>
        <v/>
      </c>
      <c r="AF12" s="4" t="str">
        <f t="shared" si="27"/>
        <v/>
      </c>
      <c r="AG12" s="4" t="str">
        <f t="shared" si="28"/>
        <v/>
      </c>
      <c r="AH12" s="4" t="str">
        <f t="shared" si="29"/>
        <v/>
      </c>
      <c r="AI12" s="4" t="str">
        <f t="shared" si="30"/>
        <v/>
      </c>
      <c r="AJ12" s="4" t="str">
        <f t="shared" si="31"/>
        <v/>
      </c>
      <c r="AK12" s="4" t="str">
        <f t="shared" si="32"/>
        <v/>
      </c>
      <c r="AL12" s="4" t="str">
        <f t="shared" si="33"/>
        <v/>
      </c>
      <c r="AM12" s="4" t="str">
        <f t="shared" si="34"/>
        <v/>
      </c>
      <c r="AN12" s="4" t="str">
        <f t="shared" si="35"/>
        <v/>
      </c>
      <c r="AO12" s="4" t="str">
        <f t="shared" si="36"/>
        <v/>
      </c>
      <c r="AP12" s="4" t="str">
        <f t="shared" si="37"/>
        <v/>
      </c>
      <c r="AQ12" s="4" t="str">
        <f t="shared" si="38"/>
        <v/>
      </c>
      <c r="AR12" s="4" t="str">
        <f t="shared" si="39"/>
        <v/>
      </c>
      <c r="AS12" s="4" t="str">
        <f t="shared" si="40"/>
        <v/>
      </c>
      <c r="AT12" s="7"/>
      <c r="AU12" s="7"/>
      <c r="AV12" s="7"/>
      <c r="AW12" s="4" t="str">
        <f t="shared" si="16"/>
        <v>melibatkan diri dengan memberikan usulan tentang cara-cara untuk mengajak temannya membuka diri tentang agama dan keyakinan,</v>
      </c>
      <c r="AX12" s="4" t="str">
        <f t="shared" si="17"/>
        <v xml:space="preserve">membantu teman yang kesulitan dan memberikan kontribusi pada kelompoknya, </v>
      </c>
      <c r="AY12" s="4" t="str">
        <f t="shared" si="18"/>
        <v/>
      </c>
      <c r="AZ12" s="4" t="str">
        <f t="shared" si="19"/>
        <v/>
      </c>
      <c r="BA12" s="4" t="str">
        <f t="shared" si="20"/>
        <v/>
      </c>
      <c r="BB12" s="8" t="s">
        <v>286</v>
      </c>
      <c r="BC12" s="8"/>
      <c r="BD12" s="8"/>
      <c r="BE12" s="8"/>
      <c r="BF12" s="8"/>
      <c r="BG12" s="248" t="s">
        <v>567</v>
      </c>
      <c r="BH12" s="249" t="s">
        <v>572</v>
      </c>
      <c r="BI12" s="4">
        <f t="shared" si="41"/>
        <v>1</v>
      </c>
    </row>
    <row r="13" spans="1:61" ht="16.5" x14ac:dyDescent="0.25">
      <c r="A13" s="6"/>
      <c r="B13" s="7"/>
      <c r="C13" s="224">
        <v>6</v>
      </c>
      <c r="D13" s="225" t="str">
        <f>IF(SISWA!G13="","",SISWA!G13)</f>
        <v>FADHIL</v>
      </c>
      <c r="E13" s="254"/>
      <c r="F13" s="255"/>
      <c r="G13" s="255" t="s">
        <v>282</v>
      </c>
      <c r="H13" s="256"/>
      <c r="I13" s="254"/>
      <c r="J13" s="255"/>
      <c r="K13" s="255"/>
      <c r="L13" s="256"/>
      <c r="M13" s="254"/>
      <c r="N13" s="255"/>
      <c r="O13" s="255"/>
      <c r="P13" s="256"/>
      <c r="Q13" s="254"/>
      <c r="R13" s="255"/>
      <c r="S13" s="255"/>
      <c r="T13" s="256"/>
      <c r="U13" s="254"/>
      <c r="V13" s="255"/>
      <c r="W13" s="255"/>
      <c r="X13" s="256"/>
      <c r="Y13" s="7"/>
      <c r="Z13" s="4" t="str">
        <f t="shared" si="21"/>
        <v/>
      </c>
      <c r="AA13" s="4" t="str">
        <f t="shared" si="22"/>
        <v/>
      </c>
      <c r="AB13" s="4" t="str">
        <f t="shared" si="23"/>
        <v xml:space="preserve">aktif </v>
      </c>
      <c r="AC13" s="4" t="str">
        <f t="shared" si="24"/>
        <v/>
      </c>
      <c r="AD13" s="4" t="str">
        <f t="shared" si="25"/>
        <v/>
      </c>
      <c r="AE13" s="4" t="str">
        <f t="shared" si="26"/>
        <v/>
      </c>
      <c r="AF13" s="4" t="str">
        <f t="shared" si="27"/>
        <v/>
      </c>
      <c r="AG13" s="4" t="str">
        <f t="shared" si="28"/>
        <v/>
      </c>
      <c r="AH13" s="4" t="str">
        <f t="shared" si="29"/>
        <v/>
      </c>
      <c r="AI13" s="4" t="str">
        <f t="shared" si="30"/>
        <v/>
      </c>
      <c r="AJ13" s="4" t="str">
        <f t="shared" si="31"/>
        <v/>
      </c>
      <c r="AK13" s="4" t="str">
        <f t="shared" si="32"/>
        <v/>
      </c>
      <c r="AL13" s="4" t="str">
        <f t="shared" si="33"/>
        <v/>
      </c>
      <c r="AM13" s="4" t="str">
        <f t="shared" si="34"/>
        <v/>
      </c>
      <c r="AN13" s="4" t="str">
        <f t="shared" si="35"/>
        <v/>
      </c>
      <c r="AO13" s="4" t="str">
        <f t="shared" si="36"/>
        <v/>
      </c>
      <c r="AP13" s="4" t="str">
        <f t="shared" si="37"/>
        <v/>
      </c>
      <c r="AQ13" s="4" t="str">
        <f t="shared" si="38"/>
        <v/>
      </c>
      <c r="AR13" s="4" t="str">
        <f t="shared" si="39"/>
        <v/>
      </c>
      <c r="AS13" s="4" t="str">
        <f t="shared" si="40"/>
        <v/>
      </c>
      <c r="AT13" s="7"/>
      <c r="AU13" s="7"/>
      <c r="AV13" s="7"/>
      <c r="AW13" s="4" t="str">
        <f t="shared" si="16"/>
        <v>melibatkan diri dengan memberikan usulan tentang cara-cara untuk mengajak temannya membuka diri tentang agama dan keyakinan,</v>
      </c>
      <c r="AX13" s="4" t="str">
        <f t="shared" si="17"/>
        <v xml:space="preserve">membantu teman yang kesulitan dan memberikan kontribusi pada kelompoknya, </v>
      </c>
      <c r="AY13" s="4" t="str">
        <f t="shared" si="18"/>
        <v/>
      </c>
      <c r="AZ13" s="4" t="str">
        <f t="shared" si="19"/>
        <v/>
      </c>
      <c r="BA13" s="4" t="str">
        <f t="shared" si="20"/>
        <v/>
      </c>
      <c r="BB13" s="8" t="s">
        <v>284</v>
      </c>
      <c r="BC13" s="8"/>
      <c r="BD13" s="8"/>
      <c r="BE13" s="8"/>
      <c r="BF13" s="8"/>
      <c r="BI13" s="4">
        <f t="shared" si="41"/>
        <v>1</v>
      </c>
    </row>
    <row r="14" spans="1:61" ht="16.5" x14ac:dyDescent="0.25">
      <c r="A14" s="6"/>
      <c r="B14" s="7"/>
      <c r="C14" s="224">
        <v>7</v>
      </c>
      <c r="D14" s="225" t="str">
        <f>IF(SISWA!G14="","",SISWA!G14)</f>
        <v>SAFA</v>
      </c>
      <c r="E14" s="254"/>
      <c r="F14" s="255"/>
      <c r="G14" s="255" t="s">
        <v>282</v>
      </c>
      <c r="H14" s="256"/>
      <c r="I14" s="254"/>
      <c r="J14" s="255"/>
      <c r="K14" s="255"/>
      <c r="L14" s="256"/>
      <c r="M14" s="254"/>
      <c r="N14" s="255"/>
      <c r="O14" s="255"/>
      <c r="P14" s="256"/>
      <c r="Q14" s="254"/>
      <c r="R14" s="255"/>
      <c r="S14" s="255"/>
      <c r="T14" s="256"/>
      <c r="U14" s="254"/>
      <c r="V14" s="255"/>
      <c r="W14" s="255"/>
      <c r="X14" s="256"/>
      <c r="Y14" s="7"/>
      <c r="Z14" s="4" t="str">
        <f t="shared" si="21"/>
        <v/>
      </c>
      <c r="AA14" s="4" t="str">
        <f t="shared" si="22"/>
        <v/>
      </c>
      <c r="AB14" s="4" t="str">
        <f t="shared" si="23"/>
        <v xml:space="preserve">aktif </v>
      </c>
      <c r="AC14" s="4" t="str">
        <f t="shared" si="24"/>
        <v/>
      </c>
      <c r="AD14" s="4" t="str">
        <f t="shared" si="25"/>
        <v/>
      </c>
      <c r="AE14" s="4" t="str">
        <f t="shared" si="26"/>
        <v/>
      </c>
      <c r="AF14" s="4" t="str">
        <f t="shared" si="27"/>
        <v/>
      </c>
      <c r="AG14" s="4" t="str">
        <f t="shared" si="28"/>
        <v/>
      </c>
      <c r="AH14" s="4" t="str">
        <f t="shared" si="29"/>
        <v/>
      </c>
      <c r="AI14" s="4" t="str">
        <f t="shared" si="30"/>
        <v/>
      </c>
      <c r="AJ14" s="4" t="str">
        <f t="shared" si="31"/>
        <v/>
      </c>
      <c r="AK14" s="4" t="str">
        <f t="shared" si="32"/>
        <v/>
      </c>
      <c r="AL14" s="4" t="str">
        <f t="shared" si="33"/>
        <v/>
      </c>
      <c r="AM14" s="4" t="str">
        <f t="shared" si="34"/>
        <v/>
      </c>
      <c r="AN14" s="4" t="str">
        <f t="shared" si="35"/>
        <v/>
      </c>
      <c r="AO14" s="4" t="str">
        <f t="shared" si="36"/>
        <v/>
      </c>
      <c r="AP14" s="4" t="str">
        <f t="shared" si="37"/>
        <v/>
      </c>
      <c r="AQ14" s="4" t="str">
        <f t="shared" si="38"/>
        <v/>
      </c>
      <c r="AR14" s="4" t="str">
        <f t="shared" si="39"/>
        <v/>
      </c>
      <c r="AS14" s="4" t="str">
        <f t="shared" si="40"/>
        <v/>
      </c>
      <c r="AT14" s="7"/>
      <c r="AU14" s="7"/>
      <c r="AV14" s="7"/>
      <c r="AW14" s="4" t="str">
        <f t="shared" si="16"/>
        <v>melibatkan diri dengan memberikan usulan tentang cara-cara untuk mengajak temannya membuka diri tentang agama dan keyakinan,</v>
      </c>
      <c r="AX14" s="4" t="str">
        <f t="shared" si="17"/>
        <v xml:space="preserve">membantu teman yang kesulitan dan memberikan kontribusi pada kelompoknya, </v>
      </c>
      <c r="AY14" s="4" t="str">
        <f t="shared" si="18"/>
        <v/>
      </c>
      <c r="AZ14" s="4" t="str">
        <f t="shared" si="19"/>
        <v/>
      </c>
      <c r="BA14" s="4" t="str">
        <f t="shared" si="20"/>
        <v/>
      </c>
      <c r="BB14" s="8"/>
      <c r="BC14" s="8"/>
      <c r="BD14" s="8"/>
      <c r="BE14" s="8"/>
      <c r="BF14" s="8"/>
      <c r="BI14" s="4">
        <f t="shared" si="41"/>
        <v>1</v>
      </c>
    </row>
    <row r="15" spans="1:61" ht="16.5" x14ac:dyDescent="0.25">
      <c r="A15" s="6"/>
      <c r="B15" s="7"/>
      <c r="C15" s="224">
        <v>8</v>
      </c>
      <c r="D15" s="225" t="str">
        <f>IF(SISWA!G15="","",SISWA!G15)</f>
        <v>SALMA</v>
      </c>
      <c r="E15" s="254"/>
      <c r="F15" s="255"/>
      <c r="G15" s="255" t="s">
        <v>282</v>
      </c>
      <c r="H15" s="256"/>
      <c r="I15" s="254"/>
      <c r="J15" s="255"/>
      <c r="K15" s="255"/>
      <c r="L15" s="256"/>
      <c r="M15" s="254"/>
      <c r="N15" s="255"/>
      <c r="O15" s="255"/>
      <c r="P15" s="256"/>
      <c r="Q15" s="254"/>
      <c r="R15" s="255"/>
      <c r="S15" s="255"/>
      <c r="T15" s="256"/>
      <c r="U15" s="254"/>
      <c r="V15" s="255"/>
      <c r="W15" s="255"/>
      <c r="X15" s="256"/>
      <c r="Y15" s="7"/>
      <c r="Z15" s="4" t="str">
        <f t="shared" si="21"/>
        <v/>
      </c>
      <c r="AA15" s="4" t="str">
        <f t="shared" si="22"/>
        <v/>
      </c>
      <c r="AB15" s="4" t="str">
        <f t="shared" si="23"/>
        <v xml:space="preserve">aktif </v>
      </c>
      <c r="AC15" s="4" t="str">
        <f t="shared" si="24"/>
        <v/>
      </c>
      <c r="AD15" s="4" t="str">
        <f t="shared" si="25"/>
        <v/>
      </c>
      <c r="AE15" s="4" t="str">
        <f t="shared" si="26"/>
        <v/>
      </c>
      <c r="AF15" s="4" t="str">
        <f t="shared" si="27"/>
        <v/>
      </c>
      <c r="AG15" s="4" t="str">
        <f t="shared" si="28"/>
        <v/>
      </c>
      <c r="AH15" s="4" t="str">
        <f t="shared" si="29"/>
        <v/>
      </c>
      <c r="AI15" s="4" t="str">
        <f t="shared" si="30"/>
        <v/>
      </c>
      <c r="AJ15" s="4" t="str">
        <f t="shared" si="31"/>
        <v/>
      </c>
      <c r="AK15" s="4" t="str">
        <f t="shared" si="32"/>
        <v/>
      </c>
      <c r="AL15" s="4" t="str">
        <f t="shared" si="33"/>
        <v/>
      </c>
      <c r="AM15" s="4" t="str">
        <f t="shared" si="34"/>
        <v/>
      </c>
      <c r="AN15" s="4" t="str">
        <f t="shared" si="35"/>
        <v/>
      </c>
      <c r="AO15" s="4" t="str">
        <f t="shared" si="36"/>
        <v/>
      </c>
      <c r="AP15" s="4" t="str">
        <f t="shared" si="37"/>
        <v/>
      </c>
      <c r="AQ15" s="4" t="str">
        <f t="shared" si="38"/>
        <v/>
      </c>
      <c r="AR15" s="4" t="str">
        <f t="shared" si="39"/>
        <v/>
      </c>
      <c r="AS15" s="4" t="str">
        <f t="shared" si="40"/>
        <v/>
      </c>
      <c r="AT15" s="7"/>
      <c r="AU15" s="7"/>
      <c r="AV15" s="7"/>
      <c r="AW15" s="4" t="str">
        <f t="shared" si="16"/>
        <v>melibatkan diri dengan memberikan usulan tentang cara-cara untuk mengajak temannya membuka diri tentang agama dan keyakinan,</v>
      </c>
      <c r="AX15" s="4" t="str">
        <f t="shared" si="17"/>
        <v xml:space="preserve">membantu teman yang kesulitan dan memberikan kontribusi pada kelompoknya, </v>
      </c>
      <c r="AY15" s="4" t="str">
        <f t="shared" si="18"/>
        <v/>
      </c>
      <c r="AZ15" s="4" t="str">
        <f t="shared" si="19"/>
        <v/>
      </c>
      <c r="BA15" s="4" t="str">
        <f t="shared" si="20"/>
        <v/>
      </c>
      <c r="BB15" s="8"/>
      <c r="BC15" s="8"/>
      <c r="BD15" s="8"/>
      <c r="BE15" s="8"/>
      <c r="BF15" s="8"/>
      <c r="BI15" s="4">
        <f t="shared" si="41"/>
        <v>1</v>
      </c>
    </row>
    <row r="16" spans="1:61" ht="16.5" x14ac:dyDescent="0.25">
      <c r="A16" s="6"/>
      <c r="B16" s="7"/>
      <c r="C16" s="224">
        <v>9</v>
      </c>
      <c r="D16" s="225" t="str">
        <f>IF(SISWA!G16="","",SISWA!G16)</f>
        <v>SALSA</v>
      </c>
      <c r="E16" s="254"/>
      <c r="F16" s="255"/>
      <c r="G16" s="255" t="s">
        <v>282</v>
      </c>
      <c r="H16" s="256"/>
      <c r="I16" s="254"/>
      <c r="J16" s="255"/>
      <c r="K16" s="255"/>
      <c r="L16" s="256"/>
      <c r="M16" s="254"/>
      <c r="N16" s="255"/>
      <c r="O16" s="255"/>
      <c r="P16" s="256"/>
      <c r="Q16" s="254"/>
      <c r="R16" s="255"/>
      <c r="S16" s="255"/>
      <c r="T16" s="256"/>
      <c r="U16" s="254"/>
      <c r="V16" s="255"/>
      <c r="W16" s="255"/>
      <c r="X16" s="256"/>
      <c r="Y16" s="7"/>
      <c r="Z16" s="4" t="str">
        <f t="shared" si="21"/>
        <v/>
      </c>
      <c r="AA16" s="4" t="str">
        <f t="shared" si="22"/>
        <v/>
      </c>
      <c r="AB16" s="4" t="str">
        <f t="shared" si="23"/>
        <v xml:space="preserve">aktif </v>
      </c>
      <c r="AC16" s="4" t="str">
        <f t="shared" si="24"/>
        <v/>
      </c>
      <c r="AD16" s="4" t="str">
        <f t="shared" si="25"/>
        <v/>
      </c>
      <c r="AE16" s="4" t="str">
        <f t="shared" si="26"/>
        <v/>
      </c>
      <c r="AF16" s="4" t="str">
        <f t="shared" si="27"/>
        <v/>
      </c>
      <c r="AG16" s="4" t="str">
        <f t="shared" si="28"/>
        <v/>
      </c>
      <c r="AH16" s="4" t="str">
        <f t="shared" si="29"/>
        <v/>
      </c>
      <c r="AI16" s="4" t="str">
        <f t="shared" si="30"/>
        <v/>
      </c>
      <c r="AJ16" s="4" t="str">
        <f t="shared" si="31"/>
        <v/>
      </c>
      <c r="AK16" s="4" t="str">
        <f t="shared" si="32"/>
        <v/>
      </c>
      <c r="AL16" s="4" t="str">
        <f t="shared" si="33"/>
        <v/>
      </c>
      <c r="AM16" s="4" t="str">
        <f t="shared" si="34"/>
        <v/>
      </c>
      <c r="AN16" s="4" t="str">
        <f t="shared" si="35"/>
        <v/>
      </c>
      <c r="AO16" s="4" t="str">
        <f t="shared" si="36"/>
        <v/>
      </c>
      <c r="AP16" s="4" t="str">
        <f t="shared" si="37"/>
        <v/>
      </c>
      <c r="AQ16" s="4" t="str">
        <f t="shared" si="38"/>
        <v/>
      </c>
      <c r="AR16" s="4" t="str">
        <f t="shared" si="39"/>
        <v/>
      </c>
      <c r="AS16" s="4" t="str">
        <f t="shared" si="40"/>
        <v/>
      </c>
      <c r="AT16" s="7"/>
      <c r="AU16" s="7"/>
      <c r="AV16" s="7"/>
      <c r="AW16" s="4" t="str">
        <f t="shared" si="16"/>
        <v>melibatkan diri dengan memberikan usulan tentang cara-cara untuk mengajak temannya membuka diri tentang agama dan keyakinan,</v>
      </c>
      <c r="AX16" s="4" t="str">
        <f t="shared" si="17"/>
        <v xml:space="preserve">membantu teman yang kesulitan dan memberikan kontribusi pada kelompoknya, </v>
      </c>
      <c r="AY16" s="4" t="str">
        <f t="shared" si="18"/>
        <v/>
      </c>
      <c r="AZ16" s="4" t="str">
        <f t="shared" si="19"/>
        <v/>
      </c>
      <c r="BA16" s="4" t="str">
        <f t="shared" si="20"/>
        <v/>
      </c>
      <c r="BB16" s="8"/>
      <c r="BC16" s="8"/>
      <c r="BD16" s="8"/>
      <c r="BE16" s="8"/>
      <c r="BF16" s="8"/>
      <c r="BI16" s="4">
        <f t="shared" si="41"/>
        <v>1</v>
      </c>
    </row>
    <row r="17" spans="1:61" ht="16.5" x14ac:dyDescent="0.25">
      <c r="A17" s="6"/>
      <c r="B17" s="7"/>
      <c r="C17" s="224">
        <v>10</v>
      </c>
      <c r="D17" s="225" t="str">
        <f>IF(SISWA!G17="","",SISWA!G17)</f>
        <v>SALWA</v>
      </c>
      <c r="E17" s="254"/>
      <c r="F17" s="255"/>
      <c r="G17" s="255" t="s">
        <v>282</v>
      </c>
      <c r="H17" s="256"/>
      <c r="I17" s="254"/>
      <c r="J17" s="255"/>
      <c r="K17" s="255"/>
      <c r="L17" s="256"/>
      <c r="M17" s="254"/>
      <c r="N17" s="255"/>
      <c r="O17" s="255"/>
      <c r="P17" s="256"/>
      <c r="Q17" s="254"/>
      <c r="R17" s="255"/>
      <c r="S17" s="255"/>
      <c r="T17" s="256"/>
      <c r="U17" s="254"/>
      <c r="V17" s="255"/>
      <c r="W17" s="255"/>
      <c r="X17" s="256"/>
      <c r="Y17" s="7"/>
      <c r="Z17" s="4" t="str">
        <f t="shared" si="21"/>
        <v/>
      </c>
      <c r="AA17" s="4" t="str">
        <f t="shared" si="22"/>
        <v/>
      </c>
      <c r="AB17" s="4" t="str">
        <f t="shared" si="23"/>
        <v xml:space="preserve">aktif </v>
      </c>
      <c r="AC17" s="4" t="str">
        <f t="shared" si="24"/>
        <v/>
      </c>
      <c r="AD17" s="4" t="str">
        <f t="shared" si="25"/>
        <v/>
      </c>
      <c r="AE17" s="4" t="str">
        <f t="shared" si="26"/>
        <v/>
      </c>
      <c r="AF17" s="4" t="str">
        <f t="shared" si="27"/>
        <v/>
      </c>
      <c r="AG17" s="4" t="str">
        <f t="shared" si="28"/>
        <v/>
      </c>
      <c r="AH17" s="4" t="str">
        <f t="shared" si="29"/>
        <v/>
      </c>
      <c r="AI17" s="4" t="str">
        <f t="shared" si="30"/>
        <v/>
      </c>
      <c r="AJ17" s="4" t="str">
        <f t="shared" si="31"/>
        <v/>
      </c>
      <c r="AK17" s="4" t="str">
        <f t="shared" si="32"/>
        <v/>
      </c>
      <c r="AL17" s="4" t="str">
        <f t="shared" si="33"/>
        <v/>
      </c>
      <c r="AM17" s="4" t="str">
        <f t="shared" si="34"/>
        <v/>
      </c>
      <c r="AN17" s="4" t="str">
        <f t="shared" si="35"/>
        <v/>
      </c>
      <c r="AO17" s="4" t="str">
        <f t="shared" si="36"/>
        <v/>
      </c>
      <c r="AP17" s="4" t="str">
        <f t="shared" si="37"/>
        <v/>
      </c>
      <c r="AQ17" s="4" t="str">
        <f t="shared" si="38"/>
        <v/>
      </c>
      <c r="AR17" s="4" t="str">
        <f t="shared" si="39"/>
        <v/>
      </c>
      <c r="AS17" s="4" t="str">
        <f t="shared" si="40"/>
        <v/>
      </c>
      <c r="AT17" s="7"/>
      <c r="AU17" s="7"/>
      <c r="AV17" s="7"/>
      <c r="AW17" s="4" t="str">
        <f t="shared" si="16"/>
        <v>melibatkan diri dengan memberikan usulan tentang cara-cara untuk mengajak temannya membuka diri tentang agama dan keyakinan,</v>
      </c>
      <c r="AX17" s="4" t="str">
        <f t="shared" si="17"/>
        <v xml:space="preserve">membantu teman yang kesulitan dan memberikan kontribusi pada kelompoknya, </v>
      </c>
      <c r="AY17" s="4" t="str">
        <f t="shared" si="18"/>
        <v/>
      </c>
      <c r="AZ17" s="4" t="str">
        <f t="shared" si="19"/>
        <v/>
      </c>
      <c r="BA17" s="4" t="str">
        <f t="shared" si="20"/>
        <v/>
      </c>
      <c r="BB17" s="8"/>
      <c r="BC17" s="8"/>
      <c r="BD17" s="8"/>
      <c r="BE17" s="8"/>
      <c r="BF17" s="8"/>
      <c r="BI17" s="4">
        <f t="shared" si="41"/>
        <v>1</v>
      </c>
    </row>
    <row r="18" spans="1:61" ht="16.5" x14ac:dyDescent="0.25">
      <c r="A18" s="6"/>
      <c r="B18" s="7"/>
      <c r="C18" s="224">
        <v>11</v>
      </c>
      <c r="D18" s="225" t="str">
        <f>IF(SISWA!G18="","",SISWA!G18)</f>
        <v>WIJAYA</v>
      </c>
      <c r="E18" s="254"/>
      <c r="F18" s="255"/>
      <c r="G18" s="255" t="s">
        <v>282</v>
      </c>
      <c r="H18" s="256"/>
      <c r="I18" s="254"/>
      <c r="J18" s="255"/>
      <c r="K18" s="255"/>
      <c r="L18" s="256"/>
      <c r="M18" s="254"/>
      <c r="N18" s="255"/>
      <c r="O18" s="255"/>
      <c r="P18" s="256"/>
      <c r="Q18" s="254"/>
      <c r="R18" s="255"/>
      <c r="S18" s="255"/>
      <c r="T18" s="256"/>
      <c r="U18" s="254"/>
      <c r="V18" s="255"/>
      <c r="W18" s="255"/>
      <c r="X18" s="256"/>
      <c r="Y18" s="7"/>
      <c r="Z18" s="4" t="str">
        <f t="shared" si="21"/>
        <v/>
      </c>
      <c r="AA18" s="4" t="str">
        <f t="shared" si="22"/>
        <v/>
      </c>
      <c r="AB18" s="4" t="str">
        <f t="shared" si="23"/>
        <v xml:space="preserve">aktif </v>
      </c>
      <c r="AC18" s="4" t="str">
        <f t="shared" si="24"/>
        <v/>
      </c>
      <c r="AD18" s="4" t="str">
        <f t="shared" si="25"/>
        <v/>
      </c>
      <c r="AE18" s="4" t="str">
        <f t="shared" si="26"/>
        <v/>
      </c>
      <c r="AF18" s="4" t="str">
        <f t="shared" si="27"/>
        <v/>
      </c>
      <c r="AG18" s="4" t="str">
        <f t="shared" si="28"/>
        <v/>
      </c>
      <c r="AH18" s="4" t="str">
        <f t="shared" si="29"/>
        <v/>
      </c>
      <c r="AI18" s="4" t="str">
        <f t="shared" si="30"/>
        <v/>
      </c>
      <c r="AJ18" s="4" t="str">
        <f t="shared" si="31"/>
        <v/>
      </c>
      <c r="AK18" s="4" t="str">
        <f t="shared" si="32"/>
        <v/>
      </c>
      <c r="AL18" s="4" t="str">
        <f t="shared" si="33"/>
        <v/>
      </c>
      <c r="AM18" s="4" t="str">
        <f t="shared" si="34"/>
        <v/>
      </c>
      <c r="AN18" s="4" t="str">
        <f t="shared" si="35"/>
        <v/>
      </c>
      <c r="AO18" s="4" t="str">
        <f t="shared" si="36"/>
        <v/>
      </c>
      <c r="AP18" s="4" t="str">
        <f t="shared" si="37"/>
        <v/>
      </c>
      <c r="AQ18" s="4" t="str">
        <f t="shared" si="38"/>
        <v/>
      </c>
      <c r="AR18" s="4" t="str">
        <f t="shared" si="39"/>
        <v/>
      </c>
      <c r="AS18" s="4" t="str">
        <f t="shared" si="40"/>
        <v/>
      </c>
      <c r="AT18" s="7"/>
      <c r="AU18" s="7"/>
      <c r="AV18" s="7"/>
      <c r="AW18" s="4" t="str">
        <f t="shared" si="16"/>
        <v>melibatkan diri dengan memberikan usulan tentang cara-cara untuk mengajak temannya membuka diri tentang agama dan keyakinan,</v>
      </c>
      <c r="AX18" s="4" t="str">
        <f t="shared" si="17"/>
        <v xml:space="preserve">membantu teman yang kesulitan dan memberikan kontribusi pada kelompoknya, </v>
      </c>
      <c r="AY18" s="4" t="str">
        <f t="shared" si="18"/>
        <v/>
      </c>
      <c r="AZ18" s="4" t="str">
        <f t="shared" si="19"/>
        <v/>
      </c>
      <c r="BA18" s="4" t="str">
        <f t="shared" si="20"/>
        <v/>
      </c>
      <c r="BB18" s="8"/>
      <c r="BC18" s="8"/>
      <c r="BD18" s="8"/>
      <c r="BE18" s="8"/>
      <c r="BF18" s="8"/>
      <c r="BI18" s="4">
        <f t="shared" si="41"/>
        <v>1</v>
      </c>
    </row>
    <row r="19" spans="1:61" ht="16.5" x14ac:dyDescent="0.25">
      <c r="A19" s="6"/>
      <c r="B19" s="7"/>
      <c r="C19" s="224">
        <v>12</v>
      </c>
      <c r="D19" s="225" t="str">
        <f>IF(SISWA!G19="","",SISWA!G19)</f>
        <v/>
      </c>
      <c r="E19" s="254"/>
      <c r="F19" s="255"/>
      <c r="G19" s="255"/>
      <c r="H19" s="256"/>
      <c r="I19" s="254"/>
      <c r="J19" s="255"/>
      <c r="K19" s="255"/>
      <c r="L19" s="256"/>
      <c r="M19" s="254"/>
      <c r="N19" s="255"/>
      <c r="O19" s="255"/>
      <c r="P19" s="256"/>
      <c r="Q19" s="254"/>
      <c r="R19" s="255"/>
      <c r="S19" s="255"/>
      <c r="T19" s="256"/>
      <c r="U19" s="254"/>
      <c r="V19" s="255"/>
      <c r="W19" s="255"/>
      <c r="X19" s="256"/>
      <c r="Y19" s="7"/>
      <c r="Z19" s="4" t="str">
        <f t="shared" si="21"/>
        <v/>
      </c>
      <c r="AA19" s="4" t="str">
        <f t="shared" si="22"/>
        <v/>
      </c>
      <c r="AB19" s="4" t="str">
        <f t="shared" si="23"/>
        <v/>
      </c>
      <c r="AC19" s="4" t="str">
        <f t="shared" si="24"/>
        <v/>
      </c>
      <c r="AD19" s="4" t="str">
        <f t="shared" si="25"/>
        <v/>
      </c>
      <c r="AE19" s="4" t="str">
        <f t="shared" si="26"/>
        <v/>
      </c>
      <c r="AF19" s="4" t="str">
        <f t="shared" si="27"/>
        <v/>
      </c>
      <c r="AG19" s="4" t="str">
        <f t="shared" si="28"/>
        <v/>
      </c>
      <c r="AH19" s="4" t="str">
        <f t="shared" si="29"/>
        <v/>
      </c>
      <c r="AI19" s="4" t="str">
        <f t="shared" si="30"/>
        <v/>
      </c>
      <c r="AJ19" s="4" t="str">
        <f t="shared" si="31"/>
        <v/>
      </c>
      <c r="AK19" s="4" t="str">
        <f t="shared" si="32"/>
        <v/>
      </c>
      <c r="AL19" s="4" t="str">
        <f t="shared" si="33"/>
        <v/>
      </c>
      <c r="AM19" s="4" t="str">
        <f t="shared" si="34"/>
        <v/>
      </c>
      <c r="AN19" s="4" t="str">
        <f t="shared" si="35"/>
        <v/>
      </c>
      <c r="AO19" s="4" t="str">
        <f t="shared" si="36"/>
        <v/>
      </c>
      <c r="AP19" s="4" t="str">
        <f t="shared" si="37"/>
        <v/>
      </c>
      <c r="AQ19" s="4" t="str">
        <f t="shared" si="38"/>
        <v/>
      </c>
      <c r="AR19" s="4" t="str">
        <f t="shared" si="39"/>
        <v/>
      </c>
      <c r="AS19" s="4" t="str">
        <f t="shared" si="40"/>
        <v/>
      </c>
      <c r="AT19" s="7"/>
      <c r="AU19" s="7"/>
      <c r="AV19" s="7"/>
      <c r="AW19" s="4" t="str">
        <f t="shared" si="16"/>
        <v>melibatkan diri dengan memberikan usulan tentang cara-cara untuk mengajak temannya membuka diri tentang agama dan keyakinan,</v>
      </c>
      <c r="AX19" s="4" t="str">
        <f t="shared" si="17"/>
        <v xml:space="preserve">membantu teman yang kesulitan dan memberikan kontribusi pada kelompoknya, </v>
      </c>
      <c r="AY19" s="4" t="str">
        <f t="shared" si="18"/>
        <v/>
      </c>
      <c r="AZ19" s="4" t="str">
        <f t="shared" si="19"/>
        <v/>
      </c>
      <c r="BA19" s="4" t="str">
        <f t="shared" si="20"/>
        <v/>
      </c>
      <c r="BB19" s="8"/>
      <c r="BC19" s="8"/>
      <c r="BD19" s="8"/>
      <c r="BE19" s="8"/>
      <c r="BF19" s="8"/>
      <c r="BI19" s="4">
        <f t="shared" si="41"/>
        <v>0</v>
      </c>
    </row>
    <row r="20" spans="1:61" ht="16.5" x14ac:dyDescent="0.25">
      <c r="A20" s="6"/>
      <c r="B20" s="7"/>
      <c r="C20" s="224">
        <v>13</v>
      </c>
      <c r="D20" s="225" t="str">
        <f>IF(SISWA!G20="","",SISWA!G20)</f>
        <v/>
      </c>
      <c r="E20" s="254"/>
      <c r="F20" s="255"/>
      <c r="G20" s="255"/>
      <c r="H20" s="256"/>
      <c r="I20" s="254"/>
      <c r="J20" s="255"/>
      <c r="K20" s="255"/>
      <c r="L20" s="256"/>
      <c r="M20" s="254"/>
      <c r="N20" s="255"/>
      <c r="O20" s="255"/>
      <c r="P20" s="256"/>
      <c r="Q20" s="254"/>
      <c r="R20" s="255"/>
      <c r="S20" s="255"/>
      <c r="T20" s="256"/>
      <c r="U20" s="254"/>
      <c r="V20" s="255"/>
      <c r="W20" s="255"/>
      <c r="X20" s="256"/>
      <c r="Y20" s="7"/>
      <c r="Z20" s="4" t="str">
        <f t="shared" si="21"/>
        <v/>
      </c>
      <c r="AA20" s="4" t="str">
        <f t="shared" si="22"/>
        <v/>
      </c>
      <c r="AB20" s="4" t="str">
        <f t="shared" si="23"/>
        <v/>
      </c>
      <c r="AC20" s="4" t="str">
        <f t="shared" si="24"/>
        <v/>
      </c>
      <c r="AD20" s="4" t="str">
        <f t="shared" si="25"/>
        <v/>
      </c>
      <c r="AE20" s="4" t="str">
        <f t="shared" si="26"/>
        <v/>
      </c>
      <c r="AF20" s="4" t="str">
        <f t="shared" si="27"/>
        <v/>
      </c>
      <c r="AG20" s="4" t="str">
        <f t="shared" si="28"/>
        <v/>
      </c>
      <c r="AH20" s="4" t="str">
        <f t="shared" si="29"/>
        <v/>
      </c>
      <c r="AI20" s="4" t="str">
        <f t="shared" si="30"/>
        <v/>
      </c>
      <c r="AJ20" s="4" t="str">
        <f t="shared" si="31"/>
        <v/>
      </c>
      <c r="AK20" s="4" t="str">
        <f t="shared" si="32"/>
        <v/>
      </c>
      <c r="AL20" s="4" t="str">
        <f t="shared" si="33"/>
        <v/>
      </c>
      <c r="AM20" s="4" t="str">
        <f t="shared" si="34"/>
        <v/>
      </c>
      <c r="AN20" s="4" t="str">
        <f t="shared" si="35"/>
        <v/>
      </c>
      <c r="AO20" s="4" t="str">
        <f t="shared" si="36"/>
        <v/>
      </c>
      <c r="AP20" s="4" t="str">
        <f t="shared" si="37"/>
        <v/>
      </c>
      <c r="AQ20" s="4" t="str">
        <f t="shared" si="38"/>
        <v/>
      </c>
      <c r="AR20" s="4" t="str">
        <f t="shared" si="39"/>
        <v/>
      </c>
      <c r="AS20" s="4" t="str">
        <f t="shared" si="40"/>
        <v/>
      </c>
      <c r="AT20" s="7"/>
      <c r="AU20" s="7"/>
      <c r="AV20" s="7"/>
      <c r="AW20" s="4" t="str">
        <f t="shared" si="16"/>
        <v>melibatkan diri dengan memberikan usulan tentang cara-cara untuk mengajak temannya membuka diri tentang agama dan keyakinan,</v>
      </c>
      <c r="AX20" s="4" t="str">
        <f t="shared" si="17"/>
        <v xml:space="preserve">membantu teman yang kesulitan dan memberikan kontribusi pada kelompoknya, </v>
      </c>
      <c r="AY20" s="4" t="str">
        <f t="shared" si="18"/>
        <v/>
      </c>
      <c r="AZ20" s="4" t="str">
        <f t="shared" si="19"/>
        <v/>
      </c>
      <c r="BA20" s="4" t="str">
        <f t="shared" si="20"/>
        <v/>
      </c>
      <c r="BB20" s="8"/>
      <c r="BC20" s="8"/>
      <c r="BD20" s="8"/>
      <c r="BE20" s="8"/>
      <c r="BF20" s="8"/>
      <c r="BI20" s="4">
        <f t="shared" si="41"/>
        <v>0</v>
      </c>
    </row>
    <row r="21" spans="1:61" ht="16.5" x14ac:dyDescent="0.25">
      <c r="A21" s="6"/>
      <c r="B21" s="7"/>
      <c r="C21" s="224">
        <v>14</v>
      </c>
      <c r="D21" s="225" t="str">
        <f>IF(SISWA!G21="","",SISWA!G21)</f>
        <v/>
      </c>
      <c r="E21" s="254"/>
      <c r="F21" s="255"/>
      <c r="G21" s="255"/>
      <c r="H21" s="256"/>
      <c r="I21" s="254"/>
      <c r="J21" s="255"/>
      <c r="K21" s="255"/>
      <c r="L21" s="256"/>
      <c r="M21" s="254"/>
      <c r="N21" s="255"/>
      <c r="O21" s="255"/>
      <c r="P21" s="256"/>
      <c r="Q21" s="254"/>
      <c r="R21" s="255"/>
      <c r="S21" s="255"/>
      <c r="T21" s="256"/>
      <c r="U21" s="254"/>
      <c r="V21" s="255"/>
      <c r="W21" s="255"/>
      <c r="X21" s="256"/>
      <c r="Y21" s="7"/>
      <c r="Z21" s="4" t="str">
        <f t="shared" si="21"/>
        <v/>
      </c>
      <c r="AA21" s="4" t="str">
        <f t="shared" si="22"/>
        <v/>
      </c>
      <c r="AB21" s="4" t="str">
        <f t="shared" si="23"/>
        <v/>
      </c>
      <c r="AC21" s="4" t="str">
        <f t="shared" si="24"/>
        <v/>
      </c>
      <c r="AD21" s="4" t="str">
        <f t="shared" si="25"/>
        <v/>
      </c>
      <c r="AE21" s="4" t="str">
        <f t="shared" si="26"/>
        <v/>
      </c>
      <c r="AF21" s="4" t="str">
        <f t="shared" si="27"/>
        <v/>
      </c>
      <c r="AG21" s="4" t="str">
        <f t="shared" si="28"/>
        <v/>
      </c>
      <c r="AH21" s="4" t="str">
        <f t="shared" si="29"/>
        <v/>
      </c>
      <c r="AI21" s="4" t="str">
        <f t="shared" si="30"/>
        <v/>
      </c>
      <c r="AJ21" s="4" t="str">
        <f t="shared" si="31"/>
        <v/>
      </c>
      <c r="AK21" s="4" t="str">
        <f t="shared" si="32"/>
        <v/>
      </c>
      <c r="AL21" s="4" t="str">
        <f t="shared" si="33"/>
        <v/>
      </c>
      <c r="AM21" s="4" t="str">
        <f t="shared" si="34"/>
        <v/>
      </c>
      <c r="AN21" s="4" t="str">
        <f t="shared" si="35"/>
        <v/>
      </c>
      <c r="AO21" s="4" t="str">
        <f t="shared" si="36"/>
        <v/>
      </c>
      <c r="AP21" s="4" t="str">
        <f t="shared" si="37"/>
        <v/>
      </c>
      <c r="AQ21" s="4" t="str">
        <f t="shared" si="38"/>
        <v/>
      </c>
      <c r="AR21" s="4" t="str">
        <f t="shared" si="39"/>
        <v/>
      </c>
      <c r="AS21" s="4" t="str">
        <f t="shared" si="40"/>
        <v/>
      </c>
      <c r="AT21" s="7"/>
      <c r="AU21" s="7"/>
      <c r="AV21" s="7"/>
      <c r="AW21" s="4" t="str">
        <f t="shared" si="16"/>
        <v>melibatkan diri dengan memberikan usulan tentang cara-cara untuk mengajak temannya membuka diri tentang agama dan keyakinan,</v>
      </c>
      <c r="AX21" s="4" t="str">
        <f t="shared" si="17"/>
        <v xml:space="preserve">membantu teman yang kesulitan dan memberikan kontribusi pada kelompoknya, </v>
      </c>
      <c r="AY21" s="4" t="str">
        <f t="shared" si="18"/>
        <v/>
      </c>
      <c r="AZ21" s="4" t="str">
        <f t="shared" si="19"/>
        <v/>
      </c>
      <c r="BA21" s="4" t="str">
        <f t="shared" si="20"/>
        <v/>
      </c>
      <c r="BB21" s="8"/>
      <c r="BC21" s="8"/>
      <c r="BD21" s="8"/>
      <c r="BE21" s="8"/>
      <c r="BF21" s="8"/>
      <c r="BI21" s="4">
        <f t="shared" si="41"/>
        <v>0</v>
      </c>
    </row>
    <row r="22" spans="1:61" ht="16.5" x14ac:dyDescent="0.25">
      <c r="A22" s="6"/>
      <c r="B22" s="7"/>
      <c r="C22" s="224">
        <v>15</v>
      </c>
      <c r="D22" s="225" t="str">
        <f>IF(SISWA!G22="","",SISWA!G22)</f>
        <v/>
      </c>
      <c r="E22" s="254"/>
      <c r="F22" s="255"/>
      <c r="G22" s="255"/>
      <c r="H22" s="256"/>
      <c r="I22" s="254"/>
      <c r="J22" s="255"/>
      <c r="K22" s="255"/>
      <c r="L22" s="256"/>
      <c r="M22" s="254"/>
      <c r="N22" s="255"/>
      <c r="O22" s="255"/>
      <c r="P22" s="256"/>
      <c r="Q22" s="254"/>
      <c r="R22" s="255"/>
      <c r="S22" s="255"/>
      <c r="T22" s="256"/>
      <c r="U22" s="254"/>
      <c r="V22" s="255"/>
      <c r="W22" s="255"/>
      <c r="X22" s="256"/>
      <c r="Y22" s="7"/>
      <c r="Z22" s="4" t="str">
        <f t="shared" si="21"/>
        <v/>
      </c>
      <c r="AA22" s="4" t="str">
        <f t="shared" si="22"/>
        <v/>
      </c>
      <c r="AB22" s="4" t="str">
        <f t="shared" si="23"/>
        <v/>
      </c>
      <c r="AC22" s="4" t="str">
        <f t="shared" si="24"/>
        <v/>
      </c>
      <c r="AD22" s="4" t="str">
        <f t="shared" si="25"/>
        <v/>
      </c>
      <c r="AE22" s="4" t="str">
        <f t="shared" si="26"/>
        <v/>
      </c>
      <c r="AF22" s="4" t="str">
        <f t="shared" si="27"/>
        <v/>
      </c>
      <c r="AG22" s="4" t="str">
        <f t="shared" si="28"/>
        <v/>
      </c>
      <c r="AH22" s="4" t="str">
        <f t="shared" si="29"/>
        <v/>
      </c>
      <c r="AI22" s="4" t="str">
        <f t="shared" si="30"/>
        <v/>
      </c>
      <c r="AJ22" s="4" t="str">
        <f t="shared" si="31"/>
        <v/>
      </c>
      <c r="AK22" s="4" t="str">
        <f t="shared" si="32"/>
        <v/>
      </c>
      <c r="AL22" s="4" t="str">
        <f t="shared" si="33"/>
        <v/>
      </c>
      <c r="AM22" s="4" t="str">
        <f t="shared" si="34"/>
        <v/>
      </c>
      <c r="AN22" s="4" t="str">
        <f t="shared" si="35"/>
        <v/>
      </c>
      <c r="AO22" s="4" t="str">
        <f t="shared" si="36"/>
        <v/>
      </c>
      <c r="AP22" s="4" t="str">
        <f t="shared" si="37"/>
        <v/>
      </c>
      <c r="AQ22" s="4" t="str">
        <f t="shared" si="38"/>
        <v/>
      </c>
      <c r="AR22" s="4" t="str">
        <f t="shared" si="39"/>
        <v/>
      </c>
      <c r="AS22" s="4" t="str">
        <f t="shared" si="40"/>
        <v/>
      </c>
      <c r="AT22" s="7"/>
      <c r="AU22" s="7"/>
      <c r="AV22" s="7"/>
      <c r="AW22" s="4" t="str">
        <f t="shared" si="16"/>
        <v>melibatkan diri dengan memberikan usulan tentang cara-cara untuk mengajak temannya membuka diri tentang agama dan keyakinan,</v>
      </c>
      <c r="AX22" s="4" t="str">
        <f t="shared" si="17"/>
        <v xml:space="preserve">membantu teman yang kesulitan dan memberikan kontribusi pada kelompoknya, </v>
      </c>
      <c r="AY22" s="4" t="str">
        <f t="shared" si="18"/>
        <v/>
      </c>
      <c r="AZ22" s="4" t="str">
        <f t="shared" si="19"/>
        <v/>
      </c>
      <c r="BA22" s="4" t="str">
        <f t="shared" si="20"/>
        <v/>
      </c>
      <c r="BB22" s="8"/>
      <c r="BC22" s="8"/>
      <c r="BD22" s="8"/>
      <c r="BE22" s="8"/>
      <c r="BF22" s="8"/>
      <c r="BI22" s="4">
        <f t="shared" si="41"/>
        <v>0</v>
      </c>
    </row>
    <row r="23" spans="1:61" ht="16.5" x14ac:dyDescent="0.25">
      <c r="A23" s="6"/>
      <c r="B23" s="7"/>
      <c r="C23" s="224">
        <v>16</v>
      </c>
      <c r="D23" s="225" t="str">
        <f>IF(SISWA!G23="","",SISWA!G23)</f>
        <v/>
      </c>
      <c r="E23" s="254"/>
      <c r="F23" s="255"/>
      <c r="G23" s="255"/>
      <c r="H23" s="256"/>
      <c r="I23" s="254"/>
      <c r="J23" s="255"/>
      <c r="K23" s="255"/>
      <c r="L23" s="256"/>
      <c r="M23" s="254"/>
      <c r="N23" s="255"/>
      <c r="O23" s="255"/>
      <c r="P23" s="256"/>
      <c r="Q23" s="254"/>
      <c r="R23" s="255"/>
      <c r="S23" s="255"/>
      <c r="T23" s="256"/>
      <c r="U23" s="254"/>
      <c r="V23" s="255"/>
      <c r="W23" s="255"/>
      <c r="X23" s="256"/>
      <c r="Y23" s="7"/>
      <c r="Z23" s="4" t="str">
        <f t="shared" si="21"/>
        <v/>
      </c>
      <c r="AA23" s="4" t="str">
        <f t="shared" si="22"/>
        <v/>
      </c>
      <c r="AB23" s="4" t="str">
        <f t="shared" si="23"/>
        <v/>
      </c>
      <c r="AC23" s="4" t="str">
        <f t="shared" si="24"/>
        <v/>
      </c>
      <c r="AD23" s="4" t="str">
        <f t="shared" si="25"/>
        <v/>
      </c>
      <c r="AE23" s="4" t="str">
        <f t="shared" si="26"/>
        <v/>
      </c>
      <c r="AF23" s="4" t="str">
        <f t="shared" si="27"/>
        <v/>
      </c>
      <c r="AG23" s="4" t="str">
        <f t="shared" si="28"/>
        <v/>
      </c>
      <c r="AH23" s="4" t="str">
        <f t="shared" si="29"/>
        <v/>
      </c>
      <c r="AI23" s="4" t="str">
        <f t="shared" si="30"/>
        <v/>
      </c>
      <c r="AJ23" s="4" t="str">
        <f t="shared" si="31"/>
        <v/>
      </c>
      <c r="AK23" s="4" t="str">
        <f t="shared" si="32"/>
        <v/>
      </c>
      <c r="AL23" s="4" t="str">
        <f t="shared" si="33"/>
        <v/>
      </c>
      <c r="AM23" s="4" t="str">
        <f t="shared" si="34"/>
        <v/>
      </c>
      <c r="AN23" s="4" t="str">
        <f t="shared" si="35"/>
        <v/>
      </c>
      <c r="AO23" s="4" t="str">
        <f t="shared" si="36"/>
        <v/>
      </c>
      <c r="AP23" s="4" t="str">
        <f t="shared" si="37"/>
        <v/>
      </c>
      <c r="AQ23" s="4" t="str">
        <f t="shared" si="38"/>
        <v/>
      </c>
      <c r="AR23" s="4" t="str">
        <f t="shared" si="39"/>
        <v/>
      </c>
      <c r="AS23" s="4" t="str">
        <f t="shared" si="40"/>
        <v/>
      </c>
      <c r="AT23" s="7"/>
      <c r="AU23" s="7"/>
      <c r="AV23" s="7"/>
      <c r="AW23" s="4" t="str">
        <f t="shared" si="16"/>
        <v>melibatkan diri dengan memberikan usulan tentang cara-cara untuk mengajak temannya membuka diri tentang agama dan keyakinan,</v>
      </c>
      <c r="AX23" s="4" t="str">
        <f t="shared" si="17"/>
        <v xml:space="preserve">membantu teman yang kesulitan dan memberikan kontribusi pada kelompoknya, </v>
      </c>
      <c r="AY23" s="4" t="str">
        <f t="shared" si="18"/>
        <v/>
      </c>
      <c r="AZ23" s="4" t="str">
        <f t="shared" si="19"/>
        <v/>
      </c>
      <c r="BA23" s="4" t="str">
        <f t="shared" si="20"/>
        <v/>
      </c>
      <c r="BB23" s="8"/>
      <c r="BC23" s="8"/>
      <c r="BD23" s="8"/>
      <c r="BE23" s="8"/>
      <c r="BF23" s="8"/>
      <c r="BI23" s="4">
        <f t="shared" si="41"/>
        <v>0</v>
      </c>
    </row>
    <row r="24" spans="1:61" ht="16.5" x14ac:dyDescent="0.25">
      <c r="A24" s="6"/>
      <c r="B24" s="7"/>
      <c r="C24" s="224">
        <v>17</v>
      </c>
      <c r="D24" s="225" t="str">
        <f>IF(SISWA!G24="","",SISWA!G24)</f>
        <v/>
      </c>
      <c r="E24" s="254"/>
      <c r="F24" s="255"/>
      <c r="G24" s="255"/>
      <c r="H24" s="256"/>
      <c r="I24" s="254"/>
      <c r="J24" s="255"/>
      <c r="K24" s="255"/>
      <c r="L24" s="256"/>
      <c r="M24" s="254"/>
      <c r="N24" s="255"/>
      <c r="O24" s="255"/>
      <c r="P24" s="256"/>
      <c r="Q24" s="254"/>
      <c r="R24" s="255"/>
      <c r="S24" s="255"/>
      <c r="T24" s="256"/>
      <c r="U24" s="254"/>
      <c r="V24" s="255"/>
      <c r="W24" s="255"/>
      <c r="X24" s="256"/>
      <c r="Y24" s="7"/>
      <c r="Z24" s="4" t="str">
        <f t="shared" si="21"/>
        <v/>
      </c>
      <c r="AA24" s="4" t="str">
        <f t="shared" si="22"/>
        <v/>
      </c>
      <c r="AB24" s="4" t="str">
        <f t="shared" si="23"/>
        <v/>
      </c>
      <c r="AC24" s="4" t="str">
        <f t="shared" si="24"/>
        <v/>
      </c>
      <c r="AD24" s="4" t="str">
        <f t="shared" si="25"/>
        <v/>
      </c>
      <c r="AE24" s="4" t="str">
        <f t="shared" si="26"/>
        <v/>
      </c>
      <c r="AF24" s="4" t="str">
        <f t="shared" si="27"/>
        <v/>
      </c>
      <c r="AG24" s="4" t="str">
        <f t="shared" si="28"/>
        <v/>
      </c>
      <c r="AH24" s="4" t="str">
        <f t="shared" si="29"/>
        <v/>
      </c>
      <c r="AI24" s="4" t="str">
        <f t="shared" si="30"/>
        <v/>
      </c>
      <c r="AJ24" s="4" t="str">
        <f t="shared" si="31"/>
        <v/>
      </c>
      <c r="AK24" s="4" t="str">
        <f t="shared" si="32"/>
        <v/>
      </c>
      <c r="AL24" s="4" t="str">
        <f t="shared" si="33"/>
        <v/>
      </c>
      <c r="AM24" s="4" t="str">
        <f t="shared" si="34"/>
        <v/>
      </c>
      <c r="AN24" s="4" t="str">
        <f t="shared" si="35"/>
        <v/>
      </c>
      <c r="AO24" s="4" t="str">
        <f t="shared" si="36"/>
        <v/>
      </c>
      <c r="AP24" s="4" t="str">
        <f t="shared" si="37"/>
        <v/>
      </c>
      <c r="AQ24" s="4" t="str">
        <f t="shared" si="38"/>
        <v/>
      </c>
      <c r="AR24" s="4" t="str">
        <f t="shared" si="39"/>
        <v/>
      </c>
      <c r="AS24" s="4" t="str">
        <f t="shared" si="40"/>
        <v/>
      </c>
      <c r="AT24" s="7"/>
      <c r="AU24" s="7"/>
      <c r="AV24" s="7"/>
      <c r="AW24" s="4" t="str">
        <f t="shared" si="16"/>
        <v>melibatkan diri dengan memberikan usulan tentang cara-cara untuk mengajak temannya membuka diri tentang agama dan keyakinan,</v>
      </c>
      <c r="AX24" s="4" t="str">
        <f t="shared" si="17"/>
        <v xml:space="preserve">membantu teman yang kesulitan dan memberikan kontribusi pada kelompoknya, </v>
      </c>
      <c r="AY24" s="4" t="str">
        <f t="shared" si="18"/>
        <v/>
      </c>
      <c r="AZ24" s="4" t="str">
        <f t="shared" si="19"/>
        <v/>
      </c>
      <c r="BA24" s="4" t="str">
        <f t="shared" si="20"/>
        <v/>
      </c>
      <c r="BB24" s="8"/>
      <c r="BC24" s="8"/>
      <c r="BD24" s="8"/>
      <c r="BE24" s="8"/>
      <c r="BF24" s="8"/>
      <c r="BI24" s="4">
        <f t="shared" si="41"/>
        <v>0</v>
      </c>
    </row>
    <row r="25" spans="1:61" ht="16.5" x14ac:dyDescent="0.25">
      <c r="A25" s="6"/>
      <c r="B25" s="7"/>
      <c r="C25" s="224">
        <v>18</v>
      </c>
      <c r="D25" s="225" t="str">
        <f>IF(SISWA!G25="","",SISWA!G25)</f>
        <v/>
      </c>
      <c r="E25" s="254"/>
      <c r="F25" s="255"/>
      <c r="G25" s="255"/>
      <c r="H25" s="256"/>
      <c r="I25" s="254"/>
      <c r="J25" s="255"/>
      <c r="K25" s="255"/>
      <c r="L25" s="256"/>
      <c r="M25" s="254"/>
      <c r="N25" s="255"/>
      <c r="O25" s="255"/>
      <c r="P25" s="256"/>
      <c r="Q25" s="254"/>
      <c r="R25" s="255"/>
      <c r="S25" s="255"/>
      <c r="T25" s="256"/>
      <c r="U25" s="254"/>
      <c r="V25" s="255"/>
      <c r="W25" s="255"/>
      <c r="X25" s="256"/>
      <c r="Y25" s="7"/>
      <c r="Z25" s="4" t="str">
        <f t="shared" si="21"/>
        <v/>
      </c>
      <c r="AA25" s="4" t="str">
        <f t="shared" si="22"/>
        <v/>
      </c>
      <c r="AB25" s="4" t="str">
        <f t="shared" si="23"/>
        <v/>
      </c>
      <c r="AC25" s="4" t="str">
        <f t="shared" si="24"/>
        <v/>
      </c>
      <c r="AD25" s="4" t="str">
        <f t="shared" si="25"/>
        <v/>
      </c>
      <c r="AE25" s="4" t="str">
        <f t="shared" si="26"/>
        <v/>
      </c>
      <c r="AF25" s="4" t="str">
        <f t="shared" si="27"/>
        <v/>
      </c>
      <c r="AG25" s="4" t="str">
        <f t="shared" si="28"/>
        <v/>
      </c>
      <c r="AH25" s="4" t="str">
        <f t="shared" si="29"/>
        <v/>
      </c>
      <c r="AI25" s="4" t="str">
        <f t="shared" si="30"/>
        <v/>
      </c>
      <c r="AJ25" s="4" t="str">
        <f t="shared" si="31"/>
        <v/>
      </c>
      <c r="AK25" s="4" t="str">
        <f t="shared" si="32"/>
        <v/>
      </c>
      <c r="AL25" s="4" t="str">
        <f t="shared" si="33"/>
        <v/>
      </c>
      <c r="AM25" s="4" t="str">
        <f t="shared" si="34"/>
        <v/>
      </c>
      <c r="AN25" s="4" t="str">
        <f t="shared" si="35"/>
        <v/>
      </c>
      <c r="AO25" s="4" t="str">
        <f t="shared" si="36"/>
        <v/>
      </c>
      <c r="AP25" s="4" t="str">
        <f t="shared" si="37"/>
        <v/>
      </c>
      <c r="AQ25" s="4" t="str">
        <f t="shared" si="38"/>
        <v/>
      </c>
      <c r="AR25" s="4" t="str">
        <f t="shared" si="39"/>
        <v/>
      </c>
      <c r="AS25" s="4" t="str">
        <f t="shared" si="40"/>
        <v/>
      </c>
      <c r="AT25" s="7"/>
      <c r="AU25" s="7"/>
      <c r="AV25" s="7"/>
      <c r="AW25" s="4" t="str">
        <f t="shared" si="16"/>
        <v>melibatkan diri dengan memberikan usulan tentang cara-cara untuk mengajak temannya membuka diri tentang agama dan keyakinan,</v>
      </c>
      <c r="AX25" s="4" t="str">
        <f t="shared" si="17"/>
        <v xml:space="preserve">membantu teman yang kesulitan dan memberikan kontribusi pada kelompoknya, </v>
      </c>
      <c r="AY25" s="4" t="str">
        <f t="shared" si="18"/>
        <v/>
      </c>
      <c r="AZ25" s="4" t="str">
        <f t="shared" si="19"/>
        <v/>
      </c>
      <c r="BA25" s="4" t="str">
        <f t="shared" si="20"/>
        <v/>
      </c>
      <c r="BB25" s="8"/>
      <c r="BC25" s="8"/>
      <c r="BD25" s="8"/>
      <c r="BE25" s="8"/>
      <c r="BF25" s="8"/>
      <c r="BI25" s="4">
        <f t="shared" si="41"/>
        <v>0</v>
      </c>
    </row>
    <row r="26" spans="1:61" ht="16.5" x14ac:dyDescent="0.25">
      <c r="A26" s="6"/>
      <c r="B26" s="7"/>
      <c r="C26" s="224">
        <v>19</v>
      </c>
      <c r="D26" s="225" t="str">
        <f>IF(SISWA!G26="","",SISWA!G26)</f>
        <v/>
      </c>
      <c r="E26" s="254"/>
      <c r="F26" s="255"/>
      <c r="G26" s="255"/>
      <c r="H26" s="256"/>
      <c r="I26" s="254"/>
      <c r="J26" s="255"/>
      <c r="K26" s="255"/>
      <c r="L26" s="256"/>
      <c r="M26" s="254"/>
      <c r="N26" s="255"/>
      <c r="O26" s="255"/>
      <c r="P26" s="256"/>
      <c r="Q26" s="254"/>
      <c r="R26" s="255"/>
      <c r="S26" s="255"/>
      <c r="T26" s="256"/>
      <c r="U26" s="254"/>
      <c r="V26" s="255"/>
      <c r="W26" s="255"/>
      <c r="X26" s="256"/>
      <c r="Y26" s="7"/>
      <c r="Z26" s="4" t="str">
        <f t="shared" si="21"/>
        <v/>
      </c>
      <c r="AA26" s="4" t="str">
        <f t="shared" si="22"/>
        <v/>
      </c>
      <c r="AB26" s="4" t="str">
        <f t="shared" si="23"/>
        <v/>
      </c>
      <c r="AC26" s="4" t="str">
        <f t="shared" si="24"/>
        <v/>
      </c>
      <c r="AD26" s="4" t="str">
        <f t="shared" si="25"/>
        <v/>
      </c>
      <c r="AE26" s="4" t="str">
        <f t="shared" si="26"/>
        <v/>
      </c>
      <c r="AF26" s="4" t="str">
        <f t="shared" si="27"/>
        <v/>
      </c>
      <c r="AG26" s="4" t="str">
        <f t="shared" si="28"/>
        <v/>
      </c>
      <c r="AH26" s="4" t="str">
        <f t="shared" si="29"/>
        <v/>
      </c>
      <c r="AI26" s="4" t="str">
        <f t="shared" si="30"/>
        <v/>
      </c>
      <c r="AJ26" s="4" t="str">
        <f t="shared" si="31"/>
        <v/>
      </c>
      <c r="AK26" s="4" t="str">
        <f t="shared" si="32"/>
        <v/>
      </c>
      <c r="AL26" s="4" t="str">
        <f t="shared" si="33"/>
        <v/>
      </c>
      <c r="AM26" s="4" t="str">
        <f t="shared" si="34"/>
        <v/>
      </c>
      <c r="AN26" s="4" t="str">
        <f t="shared" si="35"/>
        <v/>
      </c>
      <c r="AO26" s="4" t="str">
        <f t="shared" si="36"/>
        <v/>
      </c>
      <c r="AP26" s="4" t="str">
        <f t="shared" si="37"/>
        <v/>
      </c>
      <c r="AQ26" s="4" t="str">
        <f t="shared" si="38"/>
        <v/>
      </c>
      <c r="AR26" s="4" t="str">
        <f t="shared" si="39"/>
        <v/>
      </c>
      <c r="AS26" s="4" t="str">
        <f t="shared" si="40"/>
        <v/>
      </c>
      <c r="AT26" s="7"/>
      <c r="AU26" s="7"/>
      <c r="AV26" s="7"/>
      <c r="AW26" s="4" t="str">
        <f t="shared" si="16"/>
        <v>melibatkan diri dengan memberikan usulan tentang cara-cara untuk mengajak temannya membuka diri tentang agama dan keyakinan,</v>
      </c>
      <c r="AX26" s="4" t="str">
        <f t="shared" si="17"/>
        <v xml:space="preserve">membantu teman yang kesulitan dan memberikan kontribusi pada kelompoknya, </v>
      </c>
      <c r="AY26" s="4" t="str">
        <f t="shared" si="18"/>
        <v/>
      </c>
      <c r="AZ26" s="4" t="str">
        <f t="shared" si="19"/>
        <v/>
      </c>
      <c r="BA26" s="4" t="str">
        <f t="shared" si="20"/>
        <v/>
      </c>
      <c r="BB26" s="8"/>
      <c r="BC26" s="8"/>
      <c r="BD26" s="8"/>
      <c r="BE26" s="8"/>
      <c r="BF26" s="8"/>
      <c r="BI26" s="4">
        <f t="shared" si="41"/>
        <v>0</v>
      </c>
    </row>
    <row r="27" spans="1:61" ht="16.5" x14ac:dyDescent="0.25">
      <c r="A27" s="6"/>
      <c r="B27" s="7"/>
      <c r="C27" s="224">
        <v>20</v>
      </c>
      <c r="D27" s="225" t="str">
        <f>IF(SISWA!G27="","",SISWA!G27)</f>
        <v/>
      </c>
      <c r="E27" s="254"/>
      <c r="F27" s="255"/>
      <c r="G27" s="255"/>
      <c r="H27" s="256"/>
      <c r="I27" s="254"/>
      <c r="J27" s="255"/>
      <c r="K27" s="255"/>
      <c r="L27" s="256"/>
      <c r="M27" s="254"/>
      <c r="N27" s="255"/>
      <c r="O27" s="255"/>
      <c r="P27" s="256"/>
      <c r="Q27" s="254"/>
      <c r="R27" s="255"/>
      <c r="S27" s="255"/>
      <c r="T27" s="256"/>
      <c r="U27" s="254"/>
      <c r="V27" s="255"/>
      <c r="W27" s="255"/>
      <c r="X27" s="256"/>
      <c r="Y27" s="7"/>
      <c r="Z27" s="4" t="str">
        <f t="shared" si="21"/>
        <v/>
      </c>
      <c r="AA27" s="4" t="str">
        <f t="shared" si="22"/>
        <v/>
      </c>
      <c r="AB27" s="4" t="str">
        <f t="shared" si="23"/>
        <v/>
      </c>
      <c r="AC27" s="4" t="str">
        <f t="shared" si="24"/>
        <v/>
      </c>
      <c r="AD27" s="4" t="str">
        <f t="shared" si="25"/>
        <v/>
      </c>
      <c r="AE27" s="4" t="str">
        <f t="shared" si="26"/>
        <v/>
      </c>
      <c r="AF27" s="4" t="str">
        <f t="shared" si="27"/>
        <v/>
      </c>
      <c r="AG27" s="4" t="str">
        <f t="shared" si="28"/>
        <v/>
      </c>
      <c r="AH27" s="4" t="str">
        <f t="shared" si="29"/>
        <v/>
      </c>
      <c r="AI27" s="4" t="str">
        <f t="shared" si="30"/>
        <v/>
      </c>
      <c r="AJ27" s="4" t="str">
        <f t="shared" si="31"/>
        <v/>
      </c>
      <c r="AK27" s="4" t="str">
        <f t="shared" si="32"/>
        <v/>
      </c>
      <c r="AL27" s="4" t="str">
        <f t="shared" si="33"/>
        <v/>
      </c>
      <c r="AM27" s="4" t="str">
        <f t="shared" si="34"/>
        <v/>
      </c>
      <c r="AN27" s="4" t="str">
        <f t="shared" si="35"/>
        <v/>
      </c>
      <c r="AO27" s="4" t="str">
        <f t="shared" si="36"/>
        <v/>
      </c>
      <c r="AP27" s="4" t="str">
        <f t="shared" si="37"/>
        <v/>
      </c>
      <c r="AQ27" s="4" t="str">
        <f t="shared" si="38"/>
        <v/>
      </c>
      <c r="AR27" s="4" t="str">
        <f t="shared" si="39"/>
        <v/>
      </c>
      <c r="AS27" s="4" t="str">
        <f t="shared" si="40"/>
        <v/>
      </c>
      <c r="AT27" s="7"/>
      <c r="AU27" s="7"/>
      <c r="AV27" s="7"/>
      <c r="AW27" s="4" t="str">
        <f t="shared" si="16"/>
        <v>melibatkan diri dengan memberikan usulan tentang cara-cara untuk mengajak temannya membuka diri tentang agama dan keyakinan,</v>
      </c>
      <c r="AX27" s="4" t="str">
        <f t="shared" si="17"/>
        <v xml:space="preserve">membantu teman yang kesulitan dan memberikan kontribusi pada kelompoknya, </v>
      </c>
      <c r="AY27" s="4" t="str">
        <f t="shared" si="18"/>
        <v/>
      </c>
      <c r="AZ27" s="4" t="str">
        <f t="shared" si="19"/>
        <v/>
      </c>
      <c r="BA27" s="4" t="str">
        <f t="shared" si="20"/>
        <v/>
      </c>
      <c r="BB27" s="8"/>
      <c r="BC27" s="8"/>
      <c r="BD27" s="8"/>
      <c r="BE27" s="8"/>
      <c r="BF27" s="8"/>
      <c r="BI27" s="4">
        <f t="shared" si="41"/>
        <v>0</v>
      </c>
    </row>
    <row r="28" spans="1:61" ht="16.5" x14ac:dyDescent="0.25">
      <c r="A28" s="6"/>
      <c r="B28" s="7"/>
      <c r="C28" s="224">
        <v>21</v>
      </c>
      <c r="D28" s="225" t="str">
        <f>IF(SISWA!G28="","",SISWA!G28)</f>
        <v/>
      </c>
      <c r="E28" s="254"/>
      <c r="F28" s="255"/>
      <c r="G28" s="255"/>
      <c r="H28" s="256"/>
      <c r="I28" s="254"/>
      <c r="J28" s="255"/>
      <c r="K28" s="255"/>
      <c r="L28" s="256"/>
      <c r="M28" s="254"/>
      <c r="N28" s="255"/>
      <c r="O28" s="255"/>
      <c r="P28" s="256"/>
      <c r="Q28" s="254"/>
      <c r="R28" s="255"/>
      <c r="S28" s="255"/>
      <c r="T28" s="256"/>
      <c r="U28" s="254"/>
      <c r="V28" s="255"/>
      <c r="W28" s="255"/>
      <c r="X28" s="256"/>
      <c r="Y28" s="7"/>
      <c r="Z28" s="4" t="str">
        <f t="shared" si="21"/>
        <v/>
      </c>
      <c r="AA28" s="4" t="str">
        <f t="shared" si="22"/>
        <v/>
      </c>
      <c r="AB28" s="4" t="str">
        <f t="shared" si="23"/>
        <v/>
      </c>
      <c r="AC28" s="4" t="str">
        <f t="shared" si="24"/>
        <v/>
      </c>
      <c r="AD28" s="4" t="str">
        <f t="shared" si="25"/>
        <v/>
      </c>
      <c r="AE28" s="4" t="str">
        <f t="shared" si="26"/>
        <v/>
      </c>
      <c r="AF28" s="4" t="str">
        <f t="shared" si="27"/>
        <v/>
      </c>
      <c r="AG28" s="4" t="str">
        <f t="shared" si="28"/>
        <v/>
      </c>
      <c r="AH28" s="4" t="str">
        <f t="shared" si="29"/>
        <v/>
      </c>
      <c r="AI28" s="4" t="str">
        <f t="shared" si="30"/>
        <v/>
      </c>
      <c r="AJ28" s="4" t="str">
        <f t="shared" si="31"/>
        <v/>
      </c>
      <c r="AK28" s="4" t="str">
        <f t="shared" si="32"/>
        <v/>
      </c>
      <c r="AL28" s="4" t="str">
        <f t="shared" si="33"/>
        <v/>
      </c>
      <c r="AM28" s="4" t="str">
        <f t="shared" si="34"/>
        <v/>
      </c>
      <c r="AN28" s="4" t="str">
        <f t="shared" si="35"/>
        <v/>
      </c>
      <c r="AO28" s="4" t="str">
        <f t="shared" si="36"/>
        <v/>
      </c>
      <c r="AP28" s="4" t="str">
        <f t="shared" si="37"/>
        <v/>
      </c>
      <c r="AQ28" s="4" t="str">
        <f t="shared" si="38"/>
        <v/>
      </c>
      <c r="AR28" s="4" t="str">
        <f t="shared" si="39"/>
        <v/>
      </c>
      <c r="AS28" s="4" t="str">
        <f t="shared" si="40"/>
        <v/>
      </c>
      <c r="AT28" s="7"/>
      <c r="AU28" s="7"/>
      <c r="AV28" s="7"/>
      <c r="AW28" s="4" t="str">
        <f t="shared" si="16"/>
        <v>melibatkan diri dengan memberikan usulan tentang cara-cara untuk mengajak temannya membuka diri tentang agama dan keyakinan,</v>
      </c>
      <c r="AX28" s="4" t="str">
        <f t="shared" si="17"/>
        <v xml:space="preserve">membantu teman yang kesulitan dan memberikan kontribusi pada kelompoknya, </v>
      </c>
      <c r="AY28" s="4" t="str">
        <f t="shared" si="18"/>
        <v/>
      </c>
      <c r="AZ28" s="4" t="str">
        <f t="shared" si="19"/>
        <v/>
      </c>
      <c r="BA28" s="4" t="str">
        <f t="shared" si="20"/>
        <v/>
      </c>
      <c r="BB28" s="8"/>
      <c r="BC28" s="8"/>
      <c r="BD28" s="8"/>
      <c r="BE28" s="8"/>
      <c r="BF28" s="8"/>
      <c r="BI28" s="4">
        <f t="shared" si="41"/>
        <v>0</v>
      </c>
    </row>
    <row r="29" spans="1:61" ht="16.5" x14ac:dyDescent="0.25">
      <c r="A29" s="6"/>
      <c r="B29" s="7"/>
      <c r="C29" s="224">
        <v>22</v>
      </c>
      <c r="D29" s="225" t="str">
        <f>IF(SISWA!G29="","",SISWA!G29)</f>
        <v/>
      </c>
      <c r="E29" s="254"/>
      <c r="F29" s="255"/>
      <c r="G29" s="255"/>
      <c r="H29" s="256"/>
      <c r="I29" s="254"/>
      <c r="J29" s="255"/>
      <c r="K29" s="255"/>
      <c r="L29" s="256"/>
      <c r="M29" s="254"/>
      <c r="N29" s="255"/>
      <c r="O29" s="255"/>
      <c r="P29" s="256"/>
      <c r="Q29" s="254"/>
      <c r="R29" s="255"/>
      <c r="S29" s="255"/>
      <c r="T29" s="256"/>
      <c r="U29" s="254"/>
      <c r="V29" s="255"/>
      <c r="W29" s="255"/>
      <c r="X29" s="256"/>
      <c r="Y29" s="7"/>
      <c r="Z29" s="4" t="str">
        <f t="shared" si="21"/>
        <v/>
      </c>
      <c r="AA29" s="4" t="str">
        <f t="shared" si="22"/>
        <v/>
      </c>
      <c r="AB29" s="4" t="str">
        <f t="shared" si="23"/>
        <v/>
      </c>
      <c r="AC29" s="4" t="str">
        <f t="shared" si="24"/>
        <v/>
      </c>
      <c r="AD29" s="4" t="str">
        <f t="shared" si="25"/>
        <v/>
      </c>
      <c r="AE29" s="4" t="str">
        <f t="shared" si="26"/>
        <v/>
      </c>
      <c r="AF29" s="4" t="str">
        <f t="shared" si="27"/>
        <v/>
      </c>
      <c r="AG29" s="4" t="str">
        <f t="shared" si="28"/>
        <v/>
      </c>
      <c r="AH29" s="4" t="str">
        <f t="shared" si="29"/>
        <v/>
      </c>
      <c r="AI29" s="4" t="str">
        <f t="shared" si="30"/>
        <v/>
      </c>
      <c r="AJ29" s="4" t="str">
        <f t="shared" si="31"/>
        <v/>
      </c>
      <c r="AK29" s="4" t="str">
        <f t="shared" si="32"/>
        <v/>
      </c>
      <c r="AL29" s="4" t="str">
        <f t="shared" si="33"/>
        <v/>
      </c>
      <c r="AM29" s="4" t="str">
        <f t="shared" si="34"/>
        <v/>
      </c>
      <c r="AN29" s="4" t="str">
        <f t="shared" si="35"/>
        <v/>
      </c>
      <c r="AO29" s="4" t="str">
        <f t="shared" si="36"/>
        <v/>
      </c>
      <c r="AP29" s="4" t="str">
        <f t="shared" si="37"/>
        <v/>
      </c>
      <c r="AQ29" s="4" t="str">
        <f t="shared" si="38"/>
        <v/>
      </c>
      <c r="AR29" s="4" t="str">
        <f t="shared" si="39"/>
        <v/>
      </c>
      <c r="AS29" s="4" t="str">
        <f t="shared" si="40"/>
        <v/>
      </c>
      <c r="AT29" s="7"/>
      <c r="AU29" s="7"/>
      <c r="AV29" s="7"/>
      <c r="AW29" s="4" t="str">
        <f t="shared" si="16"/>
        <v>melibatkan diri dengan memberikan usulan tentang cara-cara untuk mengajak temannya membuka diri tentang agama dan keyakinan,</v>
      </c>
      <c r="AX29" s="4" t="str">
        <f t="shared" si="17"/>
        <v xml:space="preserve">membantu teman yang kesulitan dan memberikan kontribusi pada kelompoknya, </v>
      </c>
      <c r="AY29" s="4" t="str">
        <f t="shared" si="18"/>
        <v/>
      </c>
      <c r="AZ29" s="4" t="str">
        <f t="shared" si="19"/>
        <v/>
      </c>
      <c r="BA29" s="4" t="str">
        <f t="shared" si="20"/>
        <v/>
      </c>
      <c r="BB29" s="8"/>
      <c r="BC29" s="8"/>
      <c r="BD29" s="8"/>
      <c r="BE29" s="8"/>
      <c r="BF29" s="8"/>
      <c r="BI29" s="4">
        <f t="shared" si="41"/>
        <v>0</v>
      </c>
    </row>
    <row r="30" spans="1:61" ht="16.5" x14ac:dyDescent="0.25">
      <c r="A30" s="6"/>
      <c r="B30" s="7"/>
      <c r="C30" s="224">
        <v>23</v>
      </c>
      <c r="D30" s="225" t="str">
        <f>IF(SISWA!G30="","",SISWA!G30)</f>
        <v/>
      </c>
      <c r="E30" s="254"/>
      <c r="F30" s="255"/>
      <c r="G30" s="255"/>
      <c r="H30" s="256"/>
      <c r="I30" s="254"/>
      <c r="J30" s="255"/>
      <c r="K30" s="255"/>
      <c r="L30" s="256"/>
      <c r="M30" s="254"/>
      <c r="N30" s="255"/>
      <c r="O30" s="255"/>
      <c r="P30" s="256"/>
      <c r="Q30" s="254"/>
      <c r="R30" s="255"/>
      <c r="S30" s="255"/>
      <c r="T30" s="256"/>
      <c r="U30" s="254"/>
      <c r="V30" s="255"/>
      <c r="W30" s="255"/>
      <c r="X30" s="256"/>
      <c r="Y30" s="7"/>
      <c r="Z30" s="4" t="str">
        <f t="shared" si="21"/>
        <v/>
      </c>
      <c r="AA30" s="4" t="str">
        <f t="shared" si="22"/>
        <v/>
      </c>
      <c r="AB30" s="4" t="str">
        <f t="shared" si="23"/>
        <v/>
      </c>
      <c r="AC30" s="4" t="str">
        <f t="shared" si="24"/>
        <v/>
      </c>
      <c r="AD30" s="4" t="str">
        <f t="shared" si="25"/>
        <v/>
      </c>
      <c r="AE30" s="4" t="str">
        <f t="shared" si="26"/>
        <v/>
      </c>
      <c r="AF30" s="4" t="str">
        <f t="shared" si="27"/>
        <v/>
      </c>
      <c r="AG30" s="4" t="str">
        <f t="shared" si="28"/>
        <v/>
      </c>
      <c r="AH30" s="4" t="str">
        <f t="shared" si="29"/>
        <v/>
      </c>
      <c r="AI30" s="4" t="str">
        <f t="shared" si="30"/>
        <v/>
      </c>
      <c r="AJ30" s="4" t="str">
        <f t="shared" si="31"/>
        <v/>
      </c>
      <c r="AK30" s="4" t="str">
        <f t="shared" si="32"/>
        <v/>
      </c>
      <c r="AL30" s="4" t="str">
        <f t="shared" si="33"/>
        <v/>
      </c>
      <c r="AM30" s="4" t="str">
        <f t="shared" si="34"/>
        <v/>
      </c>
      <c r="AN30" s="4" t="str">
        <f t="shared" si="35"/>
        <v/>
      </c>
      <c r="AO30" s="4" t="str">
        <f t="shared" si="36"/>
        <v/>
      </c>
      <c r="AP30" s="4" t="str">
        <f t="shared" si="37"/>
        <v/>
      </c>
      <c r="AQ30" s="4" t="str">
        <f t="shared" si="38"/>
        <v/>
      </c>
      <c r="AR30" s="4" t="str">
        <f t="shared" si="39"/>
        <v/>
      </c>
      <c r="AS30" s="4" t="str">
        <f t="shared" si="40"/>
        <v/>
      </c>
      <c r="AT30" s="7"/>
      <c r="AU30" s="7"/>
      <c r="AV30" s="7"/>
      <c r="AW30" s="4" t="str">
        <f t="shared" si="16"/>
        <v>melibatkan diri dengan memberikan usulan tentang cara-cara untuk mengajak temannya membuka diri tentang agama dan keyakinan,</v>
      </c>
      <c r="AX30" s="4" t="str">
        <f t="shared" si="17"/>
        <v xml:space="preserve">membantu teman yang kesulitan dan memberikan kontribusi pada kelompoknya, </v>
      </c>
      <c r="AY30" s="4" t="str">
        <f t="shared" si="18"/>
        <v/>
      </c>
      <c r="AZ30" s="4" t="str">
        <f t="shared" si="19"/>
        <v/>
      </c>
      <c r="BA30" s="4" t="str">
        <f t="shared" si="20"/>
        <v/>
      </c>
      <c r="BB30" s="8"/>
      <c r="BC30" s="8"/>
      <c r="BD30" s="8"/>
      <c r="BE30" s="8"/>
      <c r="BF30" s="8"/>
      <c r="BI30" s="4">
        <f t="shared" si="41"/>
        <v>0</v>
      </c>
    </row>
    <row r="31" spans="1:61" ht="16.5" x14ac:dyDescent="0.25">
      <c r="A31" s="6"/>
      <c r="B31" s="7"/>
      <c r="C31" s="224">
        <v>24</v>
      </c>
      <c r="D31" s="225" t="str">
        <f>IF(SISWA!G31="","",SISWA!G31)</f>
        <v/>
      </c>
      <c r="E31" s="254"/>
      <c r="F31" s="255"/>
      <c r="G31" s="255"/>
      <c r="H31" s="256"/>
      <c r="I31" s="254"/>
      <c r="J31" s="255"/>
      <c r="K31" s="255"/>
      <c r="L31" s="256"/>
      <c r="M31" s="254"/>
      <c r="N31" s="255"/>
      <c r="O31" s="255"/>
      <c r="P31" s="256"/>
      <c r="Q31" s="254"/>
      <c r="R31" s="255"/>
      <c r="S31" s="255"/>
      <c r="T31" s="256"/>
      <c r="U31" s="254"/>
      <c r="V31" s="255"/>
      <c r="W31" s="255"/>
      <c r="X31" s="256"/>
      <c r="Y31" s="7"/>
      <c r="Z31" s="4" t="str">
        <f t="shared" si="21"/>
        <v/>
      </c>
      <c r="AA31" s="4" t="str">
        <f t="shared" si="22"/>
        <v/>
      </c>
      <c r="AB31" s="4" t="str">
        <f t="shared" si="23"/>
        <v/>
      </c>
      <c r="AC31" s="4" t="str">
        <f t="shared" si="24"/>
        <v/>
      </c>
      <c r="AD31" s="4" t="str">
        <f t="shared" si="25"/>
        <v/>
      </c>
      <c r="AE31" s="4" t="str">
        <f t="shared" si="26"/>
        <v/>
      </c>
      <c r="AF31" s="4" t="str">
        <f t="shared" si="27"/>
        <v/>
      </c>
      <c r="AG31" s="4" t="str">
        <f t="shared" si="28"/>
        <v/>
      </c>
      <c r="AH31" s="4" t="str">
        <f t="shared" si="29"/>
        <v/>
      </c>
      <c r="AI31" s="4" t="str">
        <f t="shared" si="30"/>
        <v/>
      </c>
      <c r="AJ31" s="4" t="str">
        <f t="shared" si="31"/>
        <v/>
      </c>
      <c r="AK31" s="4" t="str">
        <f t="shared" si="32"/>
        <v/>
      </c>
      <c r="AL31" s="4" t="str">
        <f t="shared" si="33"/>
        <v/>
      </c>
      <c r="AM31" s="4" t="str">
        <f t="shared" si="34"/>
        <v/>
      </c>
      <c r="AN31" s="4" t="str">
        <f t="shared" si="35"/>
        <v/>
      </c>
      <c r="AO31" s="4" t="str">
        <f t="shared" si="36"/>
        <v/>
      </c>
      <c r="AP31" s="4" t="str">
        <f t="shared" si="37"/>
        <v/>
      </c>
      <c r="AQ31" s="4" t="str">
        <f t="shared" si="38"/>
        <v/>
      </c>
      <c r="AR31" s="4" t="str">
        <f t="shared" si="39"/>
        <v/>
      </c>
      <c r="AS31" s="4" t="str">
        <f t="shared" si="40"/>
        <v/>
      </c>
      <c r="AT31" s="7"/>
      <c r="AU31" s="7"/>
      <c r="AV31" s="7"/>
      <c r="AW31" s="4" t="str">
        <f t="shared" si="16"/>
        <v>melibatkan diri dengan memberikan usulan tentang cara-cara untuk mengajak temannya membuka diri tentang agama dan keyakinan,</v>
      </c>
      <c r="AX31" s="4" t="str">
        <f t="shared" si="17"/>
        <v xml:space="preserve">membantu teman yang kesulitan dan memberikan kontribusi pada kelompoknya, </v>
      </c>
      <c r="AY31" s="4" t="str">
        <f t="shared" si="18"/>
        <v/>
      </c>
      <c r="AZ31" s="4" t="str">
        <f t="shared" si="19"/>
        <v/>
      </c>
      <c r="BA31" s="4" t="str">
        <f t="shared" si="20"/>
        <v/>
      </c>
      <c r="BB31" s="8"/>
      <c r="BC31" s="8"/>
      <c r="BD31" s="8"/>
      <c r="BE31" s="8"/>
      <c r="BF31" s="8"/>
      <c r="BI31" s="4">
        <f t="shared" si="41"/>
        <v>0</v>
      </c>
    </row>
    <row r="32" spans="1:61" ht="16.5" x14ac:dyDescent="0.25">
      <c r="A32" s="6"/>
      <c r="B32" s="7"/>
      <c r="C32" s="224">
        <v>25</v>
      </c>
      <c r="D32" s="225" t="str">
        <f>IF(SISWA!G32="","",SISWA!G32)</f>
        <v/>
      </c>
      <c r="E32" s="254"/>
      <c r="F32" s="255"/>
      <c r="G32" s="255"/>
      <c r="H32" s="256"/>
      <c r="I32" s="254"/>
      <c r="J32" s="255"/>
      <c r="K32" s="255"/>
      <c r="L32" s="256"/>
      <c r="M32" s="254"/>
      <c r="N32" s="255"/>
      <c r="O32" s="255"/>
      <c r="P32" s="256"/>
      <c r="Q32" s="254"/>
      <c r="R32" s="255"/>
      <c r="S32" s="255"/>
      <c r="T32" s="256"/>
      <c r="U32" s="254"/>
      <c r="V32" s="255"/>
      <c r="W32" s="255"/>
      <c r="X32" s="256"/>
      <c r="Y32" s="7"/>
      <c r="Z32" s="4" t="str">
        <f t="shared" si="21"/>
        <v/>
      </c>
      <c r="AA32" s="4" t="str">
        <f t="shared" si="22"/>
        <v/>
      </c>
      <c r="AB32" s="4" t="str">
        <f t="shared" si="23"/>
        <v/>
      </c>
      <c r="AC32" s="4" t="str">
        <f t="shared" si="24"/>
        <v/>
      </c>
      <c r="AD32" s="4" t="str">
        <f t="shared" si="25"/>
        <v/>
      </c>
      <c r="AE32" s="4" t="str">
        <f t="shared" si="26"/>
        <v/>
      </c>
      <c r="AF32" s="4" t="str">
        <f t="shared" si="27"/>
        <v/>
      </c>
      <c r="AG32" s="4" t="str">
        <f t="shared" si="28"/>
        <v/>
      </c>
      <c r="AH32" s="4" t="str">
        <f t="shared" si="29"/>
        <v/>
      </c>
      <c r="AI32" s="4" t="str">
        <f t="shared" si="30"/>
        <v/>
      </c>
      <c r="AJ32" s="4" t="str">
        <f t="shared" si="31"/>
        <v/>
      </c>
      <c r="AK32" s="4" t="str">
        <f t="shared" si="32"/>
        <v/>
      </c>
      <c r="AL32" s="4" t="str">
        <f t="shared" si="33"/>
        <v/>
      </c>
      <c r="AM32" s="4" t="str">
        <f t="shared" si="34"/>
        <v/>
      </c>
      <c r="AN32" s="4" t="str">
        <f t="shared" si="35"/>
        <v/>
      </c>
      <c r="AO32" s="4" t="str">
        <f t="shared" si="36"/>
        <v/>
      </c>
      <c r="AP32" s="4" t="str">
        <f t="shared" si="37"/>
        <v/>
      </c>
      <c r="AQ32" s="4" t="str">
        <f t="shared" si="38"/>
        <v/>
      </c>
      <c r="AR32" s="4" t="str">
        <f t="shared" si="39"/>
        <v/>
      </c>
      <c r="AS32" s="4" t="str">
        <f t="shared" si="40"/>
        <v/>
      </c>
      <c r="AT32" s="7"/>
      <c r="AU32" s="7"/>
      <c r="AV32" s="7"/>
      <c r="AW32" s="4" t="str">
        <f t="shared" si="16"/>
        <v>melibatkan diri dengan memberikan usulan tentang cara-cara untuk mengajak temannya membuka diri tentang agama dan keyakinan,</v>
      </c>
      <c r="AX32" s="4" t="str">
        <f t="shared" si="17"/>
        <v xml:space="preserve">membantu teman yang kesulitan dan memberikan kontribusi pada kelompoknya, </v>
      </c>
      <c r="AY32" s="4" t="str">
        <f t="shared" si="18"/>
        <v/>
      </c>
      <c r="AZ32" s="4" t="str">
        <f t="shared" si="19"/>
        <v/>
      </c>
      <c r="BA32" s="4" t="str">
        <f t="shared" si="20"/>
        <v/>
      </c>
      <c r="BB32" s="8"/>
      <c r="BC32" s="8"/>
      <c r="BD32" s="8"/>
      <c r="BE32" s="8"/>
      <c r="BF32" s="8"/>
      <c r="BI32" s="4">
        <f t="shared" si="41"/>
        <v>0</v>
      </c>
    </row>
    <row r="33" spans="1:61" ht="16.5" x14ac:dyDescent="0.25">
      <c r="A33" s="6"/>
      <c r="B33" s="7"/>
      <c r="C33" s="224">
        <v>26</v>
      </c>
      <c r="D33" s="225" t="str">
        <f>IF(SISWA!G33="","",SISWA!G33)</f>
        <v/>
      </c>
      <c r="E33" s="254"/>
      <c r="F33" s="255"/>
      <c r="G33" s="255"/>
      <c r="H33" s="256"/>
      <c r="I33" s="254"/>
      <c r="J33" s="255"/>
      <c r="K33" s="255"/>
      <c r="L33" s="256"/>
      <c r="M33" s="254"/>
      <c r="N33" s="255"/>
      <c r="O33" s="255"/>
      <c r="P33" s="256"/>
      <c r="Q33" s="254"/>
      <c r="R33" s="255"/>
      <c r="S33" s="255"/>
      <c r="T33" s="256"/>
      <c r="U33" s="254"/>
      <c r="V33" s="255"/>
      <c r="W33" s="255"/>
      <c r="X33" s="256"/>
      <c r="Y33" s="7"/>
      <c r="Z33" s="4" t="str">
        <f t="shared" si="21"/>
        <v/>
      </c>
      <c r="AA33" s="4" t="str">
        <f t="shared" si="22"/>
        <v/>
      </c>
      <c r="AB33" s="4" t="str">
        <f t="shared" si="23"/>
        <v/>
      </c>
      <c r="AC33" s="4" t="str">
        <f t="shared" si="24"/>
        <v/>
      </c>
      <c r="AD33" s="4" t="str">
        <f t="shared" si="25"/>
        <v/>
      </c>
      <c r="AE33" s="4" t="str">
        <f t="shared" si="26"/>
        <v/>
      </c>
      <c r="AF33" s="4" t="str">
        <f t="shared" si="27"/>
        <v/>
      </c>
      <c r="AG33" s="4" t="str">
        <f t="shared" si="28"/>
        <v/>
      </c>
      <c r="AH33" s="4" t="str">
        <f t="shared" si="29"/>
        <v/>
      </c>
      <c r="AI33" s="4" t="str">
        <f t="shared" si="30"/>
        <v/>
      </c>
      <c r="AJ33" s="4" t="str">
        <f t="shared" si="31"/>
        <v/>
      </c>
      <c r="AK33" s="4" t="str">
        <f t="shared" si="32"/>
        <v/>
      </c>
      <c r="AL33" s="4" t="str">
        <f t="shared" si="33"/>
        <v/>
      </c>
      <c r="AM33" s="4" t="str">
        <f t="shared" si="34"/>
        <v/>
      </c>
      <c r="AN33" s="4" t="str">
        <f t="shared" si="35"/>
        <v/>
      </c>
      <c r="AO33" s="4" t="str">
        <f t="shared" si="36"/>
        <v/>
      </c>
      <c r="AP33" s="4" t="str">
        <f t="shared" si="37"/>
        <v/>
      </c>
      <c r="AQ33" s="4" t="str">
        <f t="shared" si="38"/>
        <v/>
      </c>
      <c r="AR33" s="4" t="str">
        <f t="shared" si="39"/>
        <v/>
      </c>
      <c r="AS33" s="4" t="str">
        <f t="shared" si="40"/>
        <v/>
      </c>
      <c r="AT33" s="7"/>
      <c r="AU33" s="7"/>
      <c r="AV33" s="7"/>
      <c r="AW33" s="4" t="str">
        <f t="shared" si="16"/>
        <v>melibatkan diri dengan memberikan usulan tentang cara-cara untuk mengajak temannya membuka diri tentang agama dan keyakinan,</v>
      </c>
      <c r="AX33" s="4" t="str">
        <f t="shared" si="17"/>
        <v xml:space="preserve">membantu teman yang kesulitan dan memberikan kontribusi pada kelompoknya, </v>
      </c>
      <c r="AY33" s="4" t="str">
        <f t="shared" si="18"/>
        <v/>
      </c>
      <c r="AZ33" s="4" t="str">
        <f t="shared" si="19"/>
        <v/>
      </c>
      <c r="BA33" s="4" t="str">
        <f t="shared" si="20"/>
        <v/>
      </c>
      <c r="BB33" s="8"/>
      <c r="BC33" s="8"/>
      <c r="BD33" s="8"/>
      <c r="BE33" s="8"/>
      <c r="BF33" s="8"/>
      <c r="BI33" s="4">
        <f t="shared" si="41"/>
        <v>0</v>
      </c>
    </row>
    <row r="34" spans="1:61" ht="16.5" x14ac:dyDescent="0.25">
      <c r="A34" s="6"/>
      <c r="B34" s="7"/>
      <c r="C34" s="224">
        <v>27</v>
      </c>
      <c r="D34" s="225" t="str">
        <f>IF(SISWA!G34="","",SISWA!G34)</f>
        <v/>
      </c>
      <c r="E34" s="254"/>
      <c r="F34" s="255"/>
      <c r="G34" s="255"/>
      <c r="H34" s="256"/>
      <c r="I34" s="254"/>
      <c r="J34" s="255"/>
      <c r="K34" s="255"/>
      <c r="L34" s="256"/>
      <c r="M34" s="254"/>
      <c r="N34" s="255"/>
      <c r="O34" s="255"/>
      <c r="P34" s="256"/>
      <c r="Q34" s="254"/>
      <c r="R34" s="255"/>
      <c r="S34" s="255"/>
      <c r="T34" s="256"/>
      <c r="U34" s="254"/>
      <c r="V34" s="255"/>
      <c r="W34" s="255"/>
      <c r="X34" s="256"/>
      <c r="Y34" s="7"/>
      <c r="Z34" s="4" t="str">
        <f t="shared" si="21"/>
        <v/>
      </c>
      <c r="AA34" s="4" t="str">
        <f t="shared" si="22"/>
        <v/>
      </c>
      <c r="AB34" s="4" t="str">
        <f t="shared" si="23"/>
        <v/>
      </c>
      <c r="AC34" s="4" t="str">
        <f t="shared" si="24"/>
        <v/>
      </c>
      <c r="AD34" s="4" t="str">
        <f t="shared" si="25"/>
        <v/>
      </c>
      <c r="AE34" s="4" t="str">
        <f t="shared" si="26"/>
        <v/>
      </c>
      <c r="AF34" s="4" t="str">
        <f t="shared" si="27"/>
        <v/>
      </c>
      <c r="AG34" s="4" t="str">
        <f t="shared" si="28"/>
        <v/>
      </c>
      <c r="AH34" s="4" t="str">
        <f t="shared" si="29"/>
        <v/>
      </c>
      <c r="AI34" s="4" t="str">
        <f t="shared" si="30"/>
        <v/>
      </c>
      <c r="AJ34" s="4" t="str">
        <f t="shared" si="31"/>
        <v/>
      </c>
      <c r="AK34" s="4" t="str">
        <f t="shared" si="32"/>
        <v/>
      </c>
      <c r="AL34" s="4" t="str">
        <f t="shared" si="33"/>
        <v/>
      </c>
      <c r="AM34" s="4" t="str">
        <f t="shared" si="34"/>
        <v/>
      </c>
      <c r="AN34" s="4" t="str">
        <f t="shared" si="35"/>
        <v/>
      </c>
      <c r="AO34" s="4" t="str">
        <f t="shared" si="36"/>
        <v/>
      </c>
      <c r="AP34" s="4" t="str">
        <f t="shared" si="37"/>
        <v/>
      </c>
      <c r="AQ34" s="4" t="str">
        <f t="shared" si="38"/>
        <v/>
      </c>
      <c r="AR34" s="4" t="str">
        <f t="shared" si="39"/>
        <v/>
      </c>
      <c r="AS34" s="4" t="str">
        <f t="shared" si="40"/>
        <v/>
      </c>
      <c r="AT34" s="7"/>
      <c r="AU34" s="7"/>
      <c r="AV34" s="7"/>
      <c r="AW34" s="4" t="str">
        <f t="shared" si="16"/>
        <v>melibatkan diri dengan memberikan usulan tentang cara-cara untuk mengajak temannya membuka diri tentang agama dan keyakinan,</v>
      </c>
      <c r="AX34" s="4" t="str">
        <f t="shared" si="17"/>
        <v xml:space="preserve">membantu teman yang kesulitan dan memberikan kontribusi pada kelompoknya, </v>
      </c>
      <c r="AY34" s="4" t="str">
        <f t="shared" si="18"/>
        <v/>
      </c>
      <c r="AZ34" s="4" t="str">
        <f t="shared" si="19"/>
        <v/>
      </c>
      <c r="BA34" s="4" t="str">
        <f t="shared" si="20"/>
        <v/>
      </c>
      <c r="BB34" s="8"/>
      <c r="BC34" s="8"/>
      <c r="BD34" s="8"/>
      <c r="BE34" s="8"/>
      <c r="BF34" s="8"/>
      <c r="BI34" s="4">
        <f t="shared" si="41"/>
        <v>0</v>
      </c>
    </row>
    <row r="35" spans="1:61" ht="16.5" x14ac:dyDescent="0.25">
      <c r="A35" s="6"/>
      <c r="B35" s="7"/>
      <c r="C35" s="224">
        <v>28</v>
      </c>
      <c r="D35" s="225" t="str">
        <f>IF(SISWA!G35="","",SISWA!G35)</f>
        <v/>
      </c>
      <c r="E35" s="254"/>
      <c r="F35" s="255"/>
      <c r="G35" s="255"/>
      <c r="H35" s="256"/>
      <c r="I35" s="254"/>
      <c r="J35" s="255"/>
      <c r="K35" s="255"/>
      <c r="L35" s="256"/>
      <c r="M35" s="254"/>
      <c r="N35" s="255"/>
      <c r="O35" s="255"/>
      <c r="P35" s="256"/>
      <c r="Q35" s="254"/>
      <c r="R35" s="255"/>
      <c r="S35" s="255"/>
      <c r="T35" s="256"/>
      <c r="U35" s="254"/>
      <c r="V35" s="255"/>
      <c r="W35" s="255"/>
      <c r="X35" s="256"/>
      <c r="Y35" s="7"/>
      <c r="Z35" s="4" t="str">
        <f t="shared" si="21"/>
        <v/>
      </c>
      <c r="AA35" s="4" t="str">
        <f t="shared" si="22"/>
        <v/>
      </c>
      <c r="AB35" s="4" t="str">
        <f t="shared" si="23"/>
        <v/>
      </c>
      <c r="AC35" s="4" t="str">
        <f t="shared" si="24"/>
        <v/>
      </c>
      <c r="AD35" s="4" t="str">
        <f t="shared" si="25"/>
        <v/>
      </c>
      <c r="AE35" s="4" t="str">
        <f t="shared" si="26"/>
        <v/>
      </c>
      <c r="AF35" s="4" t="str">
        <f t="shared" si="27"/>
        <v/>
      </c>
      <c r="AG35" s="4" t="str">
        <f t="shared" si="28"/>
        <v/>
      </c>
      <c r="AH35" s="4" t="str">
        <f t="shared" si="29"/>
        <v/>
      </c>
      <c r="AI35" s="4" t="str">
        <f t="shared" si="30"/>
        <v/>
      </c>
      <c r="AJ35" s="4" t="str">
        <f t="shared" si="31"/>
        <v/>
      </c>
      <c r="AK35" s="4" t="str">
        <f t="shared" si="32"/>
        <v/>
      </c>
      <c r="AL35" s="4" t="str">
        <f t="shared" si="33"/>
        <v/>
      </c>
      <c r="AM35" s="4" t="str">
        <f t="shared" si="34"/>
        <v/>
      </c>
      <c r="AN35" s="4" t="str">
        <f t="shared" si="35"/>
        <v/>
      </c>
      <c r="AO35" s="4" t="str">
        <f t="shared" si="36"/>
        <v/>
      </c>
      <c r="AP35" s="4" t="str">
        <f t="shared" si="37"/>
        <v/>
      </c>
      <c r="AQ35" s="4" t="str">
        <f t="shared" si="38"/>
        <v/>
      </c>
      <c r="AR35" s="4" t="str">
        <f t="shared" si="39"/>
        <v/>
      </c>
      <c r="AS35" s="4" t="str">
        <f t="shared" si="40"/>
        <v/>
      </c>
      <c r="AT35" s="7"/>
      <c r="AU35" s="7"/>
      <c r="AV35" s="7"/>
      <c r="AW35" s="4" t="str">
        <f t="shared" si="16"/>
        <v>melibatkan diri dengan memberikan usulan tentang cara-cara untuk mengajak temannya membuka diri tentang agama dan keyakinan,</v>
      </c>
      <c r="AX35" s="4" t="str">
        <f t="shared" si="17"/>
        <v xml:space="preserve">membantu teman yang kesulitan dan memberikan kontribusi pada kelompoknya, </v>
      </c>
      <c r="AY35" s="4" t="str">
        <f t="shared" si="18"/>
        <v/>
      </c>
      <c r="AZ35" s="4" t="str">
        <f t="shared" si="19"/>
        <v/>
      </c>
      <c r="BA35" s="4" t="str">
        <f t="shared" si="20"/>
        <v/>
      </c>
      <c r="BB35" s="8"/>
      <c r="BC35" s="8"/>
      <c r="BD35" s="8"/>
      <c r="BE35" s="8"/>
      <c r="BF35" s="8"/>
      <c r="BI35" s="4">
        <f t="shared" si="41"/>
        <v>0</v>
      </c>
    </row>
    <row r="36" spans="1:61" ht="16.5" x14ac:dyDescent="0.25">
      <c r="A36" s="6"/>
      <c r="B36" s="7"/>
      <c r="C36" s="224">
        <v>29</v>
      </c>
      <c r="D36" s="225" t="str">
        <f>IF(SISWA!G36="","",SISWA!G36)</f>
        <v/>
      </c>
      <c r="E36" s="254"/>
      <c r="F36" s="255"/>
      <c r="G36" s="255"/>
      <c r="H36" s="256"/>
      <c r="I36" s="254"/>
      <c r="J36" s="255"/>
      <c r="K36" s="255"/>
      <c r="L36" s="256"/>
      <c r="M36" s="254"/>
      <c r="N36" s="255"/>
      <c r="O36" s="255"/>
      <c r="P36" s="256"/>
      <c r="Q36" s="254"/>
      <c r="R36" s="255"/>
      <c r="S36" s="255"/>
      <c r="T36" s="256"/>
      <c r="U36" s="254"/>
      <c r="V36" s="255"/>
      <c r="W36" s="255"/>
      <c r="X36" s="256"/>
      <c r="Y36" s="7"/>
      <c r="Z36" s="4" t="str">
        <f t="shared" si="21"/>
        <v/>
      </c>
      <c r="AA36" s="4" t="str">
        <f t="shared" si="22"/>
        <v/>
      </c>
      <c r="AB36" s="4" t="str">
        <f t="shared" si="23"/>
        <v/>
      </c>
      <c r="AC36" s="4" t="str">
        <f t="shared" si="24"/>
        <v/>
      </c>
      <c r="AD36" s="4" t="str">
        <f t="shared" si="25"/>
        <v/>
      </c>
      <c r="AE36" s="4" t="str">
        <f t="shared" si="26"/>
        <v/>
      </c>
      <c r="AF36" s="4" t="str">
        <f t="shared" si="27"/>
        <v/>
      </c>
      <c r="AG36" s="4" t="str">
        <f t="shared" si="28"/>
        <v/>
      </c>
      <c r="AH36" s="4" t="str">
        <f t="shared" si="29"/>
        <v/>
      </c>
      <c r="AI36" s="4" t="str">
        <f t="shared" si="30"/>
        <v/>
      </c>
      <c r="AJ36" s="4" t="str">
        <f t="shared" si="31"/>
        <v/>
      </c>
      <c r="AK36" s="4" t="str">
        <f t="shared" si="32"/>
        <v/>
      </c>
      <c r="AL36" s="4" t="str">
        <f t="shared" si="33"/>
        <v/>
      </c>
      <c r="AM36" s="4" t="str">
        <f t="shared" si="34"/>
        <v/>
      </c>
      <c r="AN36" s="4" t="str">
        <f t="shared" si="35"/>
        <v/>
      </c>
      <c r="AO36" s="4" t="str">
        <f t="shared" si="36"/>
        <v/>
      </c>
      <c r="AP36" s="4" t="str">
        <f t="shared" si="37"/>
        <v/>
      </c>
      <c r="AQ36" s="4" t="str">
        <f t="shared" si="38"/>
        <v/>
      </c>
      <c r="AR36" s="4" t="str">
        <f t="shared" si="39"/>
        <v/>
      </c>
      <c r="AS36" s="4" t="str">
        <f t="shared" si="40"/>
        <v/>
      </c>
      <c r="AT36" s="7"/>
      <c r="AU36" s="7"/>
      <c r="AV36" s="7"/>
      <c r="AW36" s="4" t="str">
        <f t="shared" si="16"/>
        <v>melibatkan diri dengan memberikan usulan tentang cara-cara untuk mengajak temannya membuka diri tentang agama dan keyakinan,</v>
      </c>
      <c r="AX36" s="4" t="str">
        <f t="shared" si="17"/>
        <v xml:space="preserve">membantu teman yang kesulitan dan memberikan kontribusi pada kelompoknya, </v>
      </c>
      <c r="AY36" s="4" t="str">
        <f t="shared" si="18"/>
        <v/>
      </c>
      <c r="AZ36" s="4" t="str">
        <f t="shared" si="19"/>
        <v/>
      </c>
      <c r="BA36" s="4" t="str">
        <f t="shared" si="20"/>
        <v/>
      </c>
      <c r="BB36" s="8"/>
      <c r="BC36" s="8"/>
      <c r="BD36" s="8"/>
      <c r="BE36" s="8"/>
      <c r="BF36" s="8"/>
      <c r="BI36" s="4">
        <f t="shared" si="41"/>
        <v>0</v>
      </c>
    </row>
    <row r="37" spans="1:61" ht="16.5" x14ac:dyDescent="0.25">
      <c r="A37" s="6"/>
      <c r="B37" s="7"/>
      <c r="C37" s="224">
        <v>30</v>
      </c>
      <c r="D37" s="225" t="str">
        <f>IF(SISWA!G37="","",SISWA!G37)</f>
        <v/>
      </c>
      <c r="E37" s="254"/>
      <c r="F37" s="255"/>
      <c r="G37" s="255"/>
      <c r="H37" s="256"/>
      <c r="I37" s="254"/>
      <c r="J37" s="255"/>
      <c r="K37" s="255"/>
      <c r="L37" s="256"/>
      <c r="M37" s="254"/>
      <c r="N37" s="255"/>
      <c r="O37" s="255"/>
      <c r="P37" s="256"/>
      <c r="Q37" s="254"/>
      <c r="R37" s="255"/>
      <c r="S37" s="255"/>
      <c r="T37" s="256"/>
      <c r="U37" s="254"/>
      <c r="V37" s="255"/>
      <c r="W37" s="255"/>
      <c r="X37" s="256"/>
      <c r="Y37" s="7"/>
      <c r="Z37" s="4" t="str">
        <f t="shared" si="21"/>
        <v/>
      </c>
      <c r="AA37" s="4" t="str">
        <f t="shared" si="22"/>
        <v/>
      </c>
      <c r="AB37" s="4" t="str">
        <f t="shared" si="23"/>
        <v/>
      </c>
      <c r="AC37" s="4" t="str">
        <f t="shared" si="24"/>
        <v/>
      </c>
      <c r="AD37" s="4" t="str">
        <f t="shared" si="25"/>
        <v/>
      </c>
      <c r="AE37" s="4" t="str">
        <f t="shared" si="26"/>
        <v/>
      </c>
      <c r="AF37" s="4" t="str">
        <f t="shared" si="27"/>
        <v/>
      </c>
      <c r="AG37" s="4" t="str">
        <f t="shared" si="28"/>
        <v/>
      </c>
      <c r="AH37" s="4" t="str">
        <f t="shared" si="29"/>
        <v/>
      </c>
      <c r="AI37" s="4" t="str">
        <f t="shared" si="30"/>
        <v/>
      </c>
      <c r="AJ37" s="4" t="str">
        <f t="shared" si="31"/>
        <v/>
      </c>
      <c r="AK37" s="4" t="str">
        <f t="shared" si="32"/>
        <v/>
      </c>
      <c r="AL37" s="4" t="str">
        <f t="shared" si="33"/>
        <v/>
      </c>
      <c r="AM37" s="4" t="str">
        <f t="shared" si="34"/>
        <v/>
      </c>
      <c r="AN37" s="4" t="str">
        <f t="shared" si="35"/>
        <v/>
      </c>
      <c r="AO37" s="4" t="str">
        <f t="shared" si="36"/>
        <v/>
      </c>
      <c r="AP37" s="4" t="str">
        <f t="shared" si="37"/>
        <v/>
      </c>
      <c r="AQ37" s="4" t="str">
        <f t="shared" si="38"/>
        <v/>
      </c>
      <c r="AR37" s="4" t="str">
        <f t="shared" si="39"/>
        <v/>
      </c>
      <c r="AS37" s="4" t="str">
        <f t="shared" si="40"/>
        <v/>
      </c>
      <c r="AT37" s="7"/>
      <c r="AU37" s="7"/>
      <c r="AV37" s="7"/>
      <c r="AW37" s="4" t="str">
        <f t="shared" si="16"/>
        <v>melibatkan diri dengan memberikan usulan tentang cara-cara untuk mengajak temannya membuka diri tentang agama dan keyakinan,</v>
      </c>
      <c r="AX37" s="4" t="str">
        <f t="shared" si="17"/>
        <v xml:space="preserve">membantu teman yang kesulitan dan memberikan kontribusi pada kelompoknya, </v>
      </c>
      <c r="AY37" s="4" t="str">
        <f t="shared" si="18"/>
        <v/>
      </c>
      <c r="AZ37" s="4" t="str">
        <f t="shared" si="19"/>
        <v/>
      </c>
      <c r="BA37" s="4" t="str">
        <f t="shared" si="20"/>
        <v/>
      </c>
      <c r="BB37" s="8"/>
      <c r="BC37" s="8"/>
      <c r="BD37" s="8"/>
      <c r="BE37" s="8"/>
      <c r="BF37" s="8"/>
      <c r="BI37" s="4">
        <f t="shared" si="41"/>
        <v>0</v>
      </c>
    </row>
    <row r="38" spans="1:61" ht="16.5" x14ac:dyDescent="0.25">
      <c r="A38" s="6"/>
      <c r="B38" s="7"/>
      <c r="C38" s="224">
        <v>31</v>
      </c>
      <c r="D38" s="225" t="str">
        <f>IF(SISWA!G38="","",SISWA!G38)</f>
        <v/>
      </c>
      <c r="E38" s="254"/>
      <c r="F38" s="255"/>
      <c r="G38" s="255"/>
      <c r="H38" s="256"/>
      <c r="I38" s="254"/>
      <c r="J38" s="255"/>
      <c r="K38" s="255"/>
      <c r="L38" s="256"/>
      <c r="M38" s="254"/>
      <c r="N38" s="255"/>
      <c r="O38" s="255"/>
      <c r="P38" s="256"/>
      <c r="Q38" s="254"/>
      <c r="R38" s="255"/>
      <c r="S38" s="255"/>
      <c r="T38" s="256"/>
      <c r="U38" s="254"/>
      <c r="V38" s="255"/>
      <c r="W38" s="255"/>
      <c r="X38" s="256"/>
      <c r="Y38" s="7"/>
      <c r="Z38" s="4" t="str">
        <f t="shared" si="21"/>
        <v/>
      </c>
      <c r="AA38" s="4" t="str">
        <f t="shared" si="22"/>
        <v/>
      </c>
      <c r="AB38" s="4" t="str">
        <f t="shared" si="23"/>
        <v/>
      </c>
      <c r="AC38" s="4" t="str">
        <f t="shared" si="24"/>
        <v/>
      </c>
      <c r="AD38" s="4" t="str">
        <f t="shared" si="25"/>
        <v/>
      </c>
      <c r="AE38" s="4" t="str">
        <f t="shared" si="26"/>
        <v/>
      </c>
      <c r="AF38" s="4" t="str">
        <f t="shared" si="27"/>
        <v/>
      </c>
      <c r="AG38" s="4" t="str">
        <f t="shared" si="28"/>
        <v/>
      </c>
      <c r="AH38" s="4" t="str">
        <f t="shared" si="29"/>
        <v/>
      </c>
      <c r="AI38" s="4" t="str">
        <f t="shared" si="30"/>
        <v/>
      </c>
      <c r="AJ38" s="4" t="str">
        <f t="shared" si="31"/>
        <v/>
      </c>
      <c r="AK38" s="4" t="str">
        <f t="shared" si="32"/>
        <v/>
      </c>
      <c r="AL38" s="4" t="str">
        <f t="shared" si="33"/>
        <v/>
      </c>
      <c r="AM38" s="4" t="str">
        <f t="shared" si="34"/>
        <v/>
      </c>
      <c r="AN38" s="4" t="str">
        <f t="shared" si="35"/>
        <v/>
      </c>
      <c r="AO38" s="4" t="str">
        <f t="shared" si="36"/>
        <v/>
      </c>
      <c r="AP38" s="4" t="str">
        <f t="shared" si="37"/>
        <v/>
      </c>
      <c r="AQ38" s="4" t="str">
        <f t="shared" si="38"/>
        <v/>
      </c>
      <c r="AR38" s="4" t="str">
        <f t="shared" si="39"/>
        <v/>
      </c>
      <c r="AS38" s="4" t="str">
        <f t="shared" si="40"/>
        <v/>
      </c>
      <c r="AT38" s="7"/>
      <c r="AU38" s="7"/>
      <c r="AV38" s="7"/>
      <c r="AW38" s="4" t="str">
        <f t="shared" si="16"/>
        <v>melibatkan diri dengan memberikan usulan tentang cara-cara untuk mengajak temannya membuka diri tentang agama dan keyakinan,</v>
      </c>
      <c r="AX38" s="4" t="str">
        <f t="shared" si="17"/>
        <v xml:space="preserve">membantu teman yang kesulitan dan memberikan kontribusi pada kelompoknya, </v>
      </c>
      <c r="AY38" s="4" t="str">
        <f t="shared" si="18"/>
        <v/>
      </c>
      <c r="AZ38" s="4" t="str">
        <f t="shared" si="19"/>
        <v/>
      </c>
      <c r="BA38" s="4" t="str">
        <f t="shared" si="20"/>
        <v/>
      </c>
      <c r="BB38" s="8"/>
      <c r="BC38" s="8"/>
      <c r="BD38" s="8"/>
      <c r="BE38" s="8"/>
      <c r="BF38" s="8"/>
      <c r="BI38" s="4">
        <f t="shared" si="41"/>
        <v>0</v>
      </c>
    </row>
    <row r="39" spans="1:61" ht="16.5" x14ac:dyDescent="0.25">
      <c r="A39" s="6"/>
      <c r="B39" s="7"/>
      <c r="C39" s="224">
        <v>32</v>
      </c>
      <c r="D39" s="225" t="str">
        <f>IF(SISWA!G39="","",SISWA!G39)</f>
        <v/>
      </c>
      <c r="E39" s="254"/>
      <c r="F39" s="255"/>
      <c r="G39" s="255"/>
      <c r="H39" s="256"/>
      <c r="I39" s="254"/>
      <c r="J39" s="255"/>
      <c r="K39" s="255"/>
      <c r="L39" s="256"/>
      <c r="M39" s="254"/>
      <c r="N39" s="255"/>
      <c r="O39" s="255"/>
      <c r="P39" s="256"/>
      <c r="Q39" s="254"/>
      <c r="R39" s="255"/>
      <c r="S39" s="255"/>
      <c r="T39" s="256"/>
      <c r="U39" s="254"/>
      <c r="V39" s="255"/>
      <c r="W39" s="255"/>
      <c r="X39" s="256"/>
      <c r="Y39" s="7"/>
      <c r="Z39" s="4" t="str">
        <f t="shared" si="21"/>
        <v/>
      </c>
      <c r="AA39" s="4" t="str">
        <f t="shared" si="22"/>
        <v/>
      </c>
      <c r="AB39" s="4" t="str">
        <f t="shared" si="23"/>
        <v/>
      </c>
      <c r="AC39" s="4" t="str">
        <f t="shared" si="24"/>
        <v/>
      </c>
      <c r="AD39" s="4" t="str">
        <f t="shared" si="25"/>
        <v/>
      </c>
      <c r="AE39" s="4" t="str">
        <f t="shared" si="26"/>
        <v/>
      </c>
      <c r="AF39" s="4" t="str">
        <f t="shared" si="27"/>
        <v/>
      </c>
      <c r="AG39" s="4" t="str">
        <f t="shared" si="28"/>
        <v/>
      </c>
      <c r="AH39" s="4" t="str">
        <f t="shared" si="29"/>
        <v/>
      </c>
      <c r="AI39" s="4" t="str">
        <f t="shared" si="30"/>
        <v/>
      </c>
      <c r="AJ39" s="4" t="str">
        <f t="shared" si="31"/>
        <v/>
      </c>
      <c r="AK39" s="4" t="str">
        <f t="shared" si="32"/>
        <v/>
      </c>
      <c r="AL39" s="4" t="str">
        <f t="shared" si="33"/>
        <v/>
      </c>
      <c r="AM39" s="4" t="str">
        <f t="shared" si="34"/>
        <v/>
      </c>
      <c r="AN39" s="4" t="str">
        <f t="shared" si="35"/>
        <v/>
      </c>
      <c r="AO39" s="4" t="str">
        <f t="shared" si="36"/>
        <v/>
      </c>
      <c r="AP39" s="4" t="str">
        <f t="shared" si="37"/>
        <v/>
      </c>
      <c r="AQ39" s="4" t="str">
        <f t="shared" si="38"/>
        <v/>
      </c>
      <c r="AR39" s="4" t="str">
        <f t="shared" si="39"/>
        <v/>
      </c>
      <c r="AS39" s="4" t="str">
        <f t="shared" si="40"/>
        <v/>
      </c>
      <c r="AT39" s="7"/>
      <c r="AU39" s="7"/>
      <c r="AV39" s="7"/>
      <c r="AW39" s="4" t="str">
        <f t="shared" si="16"/>
        <v>melibatkan diri dengan memberikan usulan tentang cara-cara untuk mengajak temannya membuka diri tentang agama dan keyakinan,</v>
      </c>
      <c r="AX39" s="4" t="str">
        <f t="shared" si="17"/>
        <v xml:space="preserve">membantu teman yang kesulitan dan memberikan kontribusi pada kelompoknya, </v>
      </c>
      <c r="AY39" s="4" t="str">
        <f t="shared" si="18"/>
        <v/>
      </c>
      <c r="AZ39" s="4" t="str">
        <f t="shared" si="19"/>
        <v/>
      </c>
      <c r="BA39" s="4" t="str">
        <f t="shared" si="20"/>
        <v/>
      </c>
      <c r="BB39" s="8"/>
      <c r="BC39" s="8"/>
      <c r="BD39" s="8"/>
      <c r="BE39" s="8"/>
      <c r="BF39" s="8"/>
      <c r="BI39" s="4">
        <f t="shared" si="41"/>
        <v>0</v>
      </c>
    </row>
    <row r="40" spans="1:61" ht="16.5" x14ac:dyDescent="0.25">
      <c r="A40" s="6"/>
      <c r="B40" s="7"/>
      <c r="C40" s="224">
        <v>33</v>
      </c>
      <c r="D40" s="225" t="str">
        <f>IF(SISWA!G40="","",SISWA!G40)</f>
        <v/>
      </c>
      <c r="E40" s="254"/>
      <c r="F40" s="255"/>
      <c r="G40" s="255"/>
      <c r="H40" s="256"/>
      <c r="I40" s="254"/>
      <c r="J40" s="255"/>
      <c r="K40" s="255"/>
      <c r="L40" s="256"/>
      <c r="M40" s="254"/>
      <c r="N40" s="255"/>
      <c r="O40" s="255"/>
      <c r="P40" s="256"/>
      <c r="Q40" s="254"/>
      <c r="R40" s="255"/>
      <c r="S40" s="255"/>
      <c r="T40" s="256"/>
      <c r="U40" s="254"/>
      <c r="V40" s="255"/>
      <c r="W40" s="255"/>
      <c r="X40" s="256"/>
      <c r="Y40" s="7"/>
      <c r="Z40" s="4" t="str">
        <f t="shared" si="21"/>
        <v/>
      </c>
      <c r="AA40" s="4" t="str">
        <f t="shared" si="22"/>
        <v/>
      </c>
      <c r="AB40" s="4" t="str">
        <f t="shared" si="23"/>
        <v/>
      </c>
      <c r="AC40" s="4" t="str">
        <f t="shared" si="24"/>
        <v/>
      </c>
      <c r="AD40" s="4" t="str">
        <f t="shared" si="25"/>
        <v/>
      </c>
      <c r="AE40" s="4" t="str">
        <f t="shared" si="26"/>
        <v/>
      </c>
      <c r="AF40" s="4" t="str">
        <f t="shared" si="27"/>
        <v/>
      </c>
      <c r="AG40" s="4" t="str">
        <f t="shared" si="28"/>
        <v/>
      </c>
      <c r="AH40" s="4" t="str">
        <f t="shared" si="29"/>
        <v/>
      </c>
      <c r="AI40" s="4" t="str">
        <f t="shared" si="30"/>
        <v/>
      </c>
      <c r="AJ40" s="4" t="str">
        <f t="shared" si="31"/>
        <v/>
      </c>
      <c r="AK40" s="4" t="str">
        <f t="shared" si="32"/>
        <v/>
      </c>
      <c r="AL40" s="4" t="str">
        <f t="shared" si="33"/>
        <v/>
      </c>
      <c r="AM40" s="4" t="str">
        <f t="shared" si="34"/>
        <v/>
      </c>
      <c r="AN40" s="4" t="str">
        <f t="shared" si="35"/>
        <v/>
      </c>
      <c r="AO40" s="4" t="str">
        <f t="shared" si="36"/>
        <v/>
      </c>
      <c r="AP40" s="4" t="str">
        <f t="shared" si="37"/>
        <v/>
      </c>
      <c r="AQ40" s="4" t="str">
        <f t="shared" si="38"/>
        <v/>
      </c>
      <c r="AR40" s="4" t="str">
        <f t="shared" si="39"/>
        <v/>
      </c>
      <c r="AS40" s="4" t="str">
        <f t="shared" si="40"/>
        <v/>
      </c>
      <c r="AT40" s="7"/>
      <c r="AU40" s="7"/>
      <c r="AV40" s="7"/>
      <c r="AW40" s="4" t="str">
        <f t="shared" ref="AW40:AW57" si="42">IF(E$5=$BB$8,"melibatkan diri dengan memberikan usulan tentang cara-cara untuk mengajak temannya membuka diri tentang agama dan keyakinan,",IF(E$5=$BB$9,"mengembangkan wawasan yang luas dan pengalamannya berada di tengah lingkungan yang beragam, ",IF(E$5=$BB$10,"membantu teman yang kesulitan dan memberikan kontribusi pada kelompoknya, ",IF(E$5=$BB$11,"mengerjakan tugas secara mandiri maupun berkelompok dan bertanggung jawab dan memenuhi komitmennya atas tugas-tugas yang ia emban, ",IF(E$5=$BB$12,"memberikan pertanyaan-pertanyaan yang memancing diskusi di kelompoknya , ",IF(E$5=$BB$13,"memberikan ide dan gagasan serta berkontribusi aktif dalam diskusi kelompok, ",""))))))</f>
        <v>melibatkan diri dengan memberikan usulan tentang cara-cara untuk mengajak temannya membuka diri tentang agama dan keyakinan,</v>
      </c>
      <c r="AX40" s="4" t="str">
        <f t="shared" ref="AX40:AX57" si="43">IF(I$5=$BB$8,"melibatkan diri dengan memberikan usulan tentang cara-cara untuk mengajak temannya membuka diri tentang agama dan keyakinan,",IF(I$5=$BB$9,"mengembangkan wawasan yang luas dan pengalamannya berada di tengah lingkungan yang beragam, ",IF(I$5=$BB$10,"membantu teman yang kesulitan dan memberikan kontribusi pada kelompoknya, ",IF(I$5=$BB$11,"mengerjakan tugas secara mandiri maupun berkelompok dan bertanggung jawab dan memenuhi komitmennya atas tugas-tugas yang ia emban, ",IF(I$5=$BB$12,"memberikan pertanyaan-pertanyaan yang memancing diskusi di kelompoknya , ",IF(I$5=$BB$13,"memberikan ide dan gagasan serta berkontribusi aktif dalam diskusi kelompok, ",""))))))</f>
        <v xml:space="preserve">membantu teman yang kesulitan dan memberikan kontribusi pada kelompoknya, </v>
      </c>
      <c r="AY40" s="4" t="str">
        <f t="shared" ref="AY40:AY57" si="44">IF(M$5=$BB$8,"melibatkan diri dengan memberikan usulan tentang cara-cara untuk mengajak temannya membuka diri tentang agama dan keyakinan,",IF(M$5=$BB$9,"mengembangkan wawasan yang luas dan pengalamannya berada di tengah lingkungan yang beragam, ",IF(M$5=$BB$10,"membantu teman yang kesulitan dan memberikan kontribusi pada kelompoknya, ",IF(M$5=$BB$11,"mengerjakan tugas secara mandiri maupun berkelompok dan bertanggung jawab dan memenuhi komitmennya atas tugas-tugas yang ia emban, ",IF(M$5=$BB$12,"memberikan pertanyaan-pertanyaan yang memancing diskusi di kelompoknya , ",IF(M$5=$BB$13,"memberikan ide dan gagasan serta berkontribusi aktif dalam diskusi kelompok, ",""))))))</f>
        <v/>
      </c>
      <c r="AZ40" s="4" t="str">
        <f t="shared" ref="AZ40:AZ57" si="45">IF(Q$5=$BB$8,"melibatkan diri dengan memberikan usulan tentang cara-cara untuk mengajak temannya membuka diri tentang agama dan keyakinan,",IF(Q$5=$BB$9,"mengembangkan wawasan yang luas dan pengalamannya berada di tengah lingkungan yang beragam, ",IF(Q$5=$BB$10,"membantu teman yang kesulitan dan memberikan kontribusi pada kelompoknya, ",IF(Q$5=$BB$11,"mengerjakan tugas secara mandiri maupun berkelompok dan bertanggung jawab dan memenuhi komitmennya atas tugas-tugas yang ia emban, ",IF(Q$5=$BB$12,"memberikan pertanyaan-pertanyaan yang memancing diskusi di kelompoknya , ",IF(Q$5=$BB$13,"memberikan ide dan gagasan serta berkontribusi aktif dalam diskusi kelompok, ",""))))))</f>
        <v/>
      </c>
      <c r="BA40" s="4" t="str">
        <f t="shared" ref="BA40:BA57" si="46">IF(U$5=$BB$8,"melibatkan diri dengan memberikan usulan tentang cara-cara untuk mengajak temannya membuka diri tentang agama dan keyakinan,",IF(U$5=$BB$9,"mengembangkan wawasan yang luas dan pengalamannya berada di tengah lingkungan yang beragam, ",IF(U$5=$BB$10,"membantu teman yang kesulitan dan memberikan kontribusi pada kelompoknya, ",IF(U$5=$BB$11,"mengerjakan tugas secara mandiri maupun berkelompok dan bertanggung jawab dan memenuhi komitmennya atas tugas-tugas yang ia emban, ",IF(U$5=$BB$12,"memberikan pertanyaan-pertanyaan yang memancing diskusi di kelompoknya , ",IF(U$5=$BB$13,"memberikan ide dan gagasan serta berkontribusi aktif dalam diskusi kelompok, ",""))))))</f>
        <v/>
      </c>
      <c r="BB40" s="8"/>
      <c r="BC40" s="8"/>
      <c r="BD40" s="8"/>
      <c r="BE40" s="8"/>
      <c r="BF40" s="8"/>
      <c r="BI40" s="4">
        <f t="shared" si="41"/>
        <v>0</v>
      </c>
    </row>
    <row r="41" spans="1:61" ht="16.5" x14ac:dyDescent="0.25">
      <c r="A41" s="6"/>
      <c r="B41" s="7"/>
      <c r="C41" s="224">
        <v>34</v>
      </c>
      <c r="D41" s="225" t="str">
        <f>IF(SISWA!G41="","",SISWA!G41)</f>
        <v/>
      </c>
      <c r="E41" s="254"/>
      <c r="F41" s="255"/>
      <c r="G41" s="255"/>
      <c r="H41" s="256"/>
      <c r="I41" s="254"/>
      <c r="J41" s="255"/>
      <c r="K41" s="255"/>
      <c r="L41" s="256"/>
      <c r="M41" s="254"/>
      <c r="N41" s="255"/>
      <c r="O41" s="255"/>
      <c r="P41" s="256"/>
      <c r="Q41" s="254"/>
      <c r="R41" s="255"/>
      <c r="S41" s="255"/>
      <c r="T41" s="256"/>
      <c r="U41" s="254"/>
      <c r="V41" s="255"/>
      <c r="W41" s="255"/>
      <c r="X41" s="256"/>
      <c r="Y41" s="7"/>
      <c r="Z41" s="4" t="str">
        <f t="shared" si="21"/>
        <v/>
      </c>
      <c r="AA41" s="4" t="str">
        <f t="shared" si="22"/>
        <v/>
      </c>
      <c r="AB41" s="4" t="str">
        <f t="shared" si="23"/>
        <v/>
      </c>
      <c r="AC41" s="4" t="str">
        <f t="shared" si="24"/>
        <v/>
      </c>
      <c r="AD41" s="4" t="str">
        <f t="shared" si="25"/>
        <v/>
      </c>
      <c r="AE41" s="4" t="str">
        <f t="shared" si="26"/>
        <v/>
      </c>
      <c r="AF41" s="4" t="str">
        <f t="shared" si="27"/>
        <v/>
      </c>
      <c r="AG41" s="4" t="str">
        <f t="shared" si="28"/>
        <v/>
      </c>
      <c r="AH41" s="4" t="str">
        <f t="shared" si="29"/>
        <v/>
      </c>
      <c r="AI41" s="4" t="str">
        <f t="shared" si="30"/>
        <v/>
      </c>
      <c r="AJ41" s="4" t="str">
        <f t="shared" si="31"/>
        <v/>
      </c>
      <c r="AK41" s="4" t="str">
        <f t="shared" si="32"/>
        <v/>
      </c>
      <c r="AL41" s="4" t="str">
        <f t="shared" si="33"/>
        <v/>
      </c>
      <c r="AM41" s="4" t="str">
        <f t="shared" si="34"/>
        <v/>
      </c>
      <c r="AN41" s="4" t="str">
        <f t="shared" si="35"/>
        <v/>
      </c>
      <c r="AO41" s="4" t="str">
        <f t="shared" si="36"/>
        <v/>
      </c>
      <c r="AP41" s="4" t="str">
        <f t="shared" si="37"/>
        <v/>
      </c>
      <c r="AQ41" s="4" t="str">
        <f t="shared" si="38"/>
        <v/>
      </c>
      <c r="AR41" s="4" t="str">
        <f t="shared" si="39"/>
        <v/>
      </c>
      <c r="AS41" s="4" t="str">
        <f t="shared" si="40"/>
        <v/>
      </c>
      <c r="AT41" s="7"/>
      <c r="AU41" s="7"/>
      <c r="AV41" s="7"/>
      <c r="AW41" s="4" t="str">
        <f t="shared" si="42"/>
        <v>melibatkan diri dengan memberikan usulan tentang cara-cara untuk mengajak temannya membuka diri tentang agama dan keyakinan,</v>
      </c>
      <c r="AX41" s="4" t="str">
        <f t="shared" si="43"/>
        <v xml:space="preserve">membantu teman yang kesulitan dan memberikan kontribusi pada kelompoknya, </v>
      </c>
      <c r="AY41" s="4" t="str">
        <f t="shared" si="44"/>
        <v/>
      </c>
      <c r="AZ41" s="4" t="str">
        <f t="shared" si="45"/>
        <v/>
      </c>
      <c r="BA41" s="4" t="str">
        <f t="shared" si="46"/>
        <v/>
      </c>
      <c r="BB41" s="8"/>
      <c r="BC41" s="8"/>
      <c r="BD41" s="8"/>
      <c r="BE41" s="8"/>
      <c r="BF41" s="8"/>
      <c r="BI41" s="4">
        <f t="shared" si="41"/>
        <v>0</v>
      </c>
    </row>
    <row r="42" spans="1:61" ht="16.5" x14ac:dyDescent="0.25">
      <c r="A42" s="6"/>
      <c r="B42" s="7"/>
      <c r="C42" s="224">
        <v>35</v>
      </c>
      <c r="D42" s="225" t="str">
        <f>IF(SISWA!G42="","",SISWA!G42)</f>
        <v/>
      </c>
      <c r="E42" s="254"/>
      <c r="F42" s="255"/>
      <c r="G42" s="255"/>
      <c r="H42" s="256"/>
      <c r="I42" s="254"/>
      <c r="J42" s="255"/>
      <c r="K42" s="255"/>
      <c r="L42" s="256"/>
      <c r="M42" s="254"/>
      <c r="N42" s="255"/>
      <c r="O42" s="255"/>
      <c r="P42" s="256"/>
      <c r="Q42" s="254"/>
      <c r="R42" s="255"/>
      <c r="S42" s="255"/>
      <c r="T42" s="256"/>
      <c r="U42" s="254"/>
      <c r="V42" s="255"/>
      <c r="W42" s="255"/>
      <c r="X42" s="256"/>
      <c r="Y42" s="7"/>
      <c r="Z42" s="4" t="str">
        <f t="shared" si="21"/>
        <v/>
      </c>
      <c r="AA42" s="4" t="str">
        <f t="shared" si="22"/>
        <v/>
      </c>
      <c r="AB42" s="4" t="str">
        <f t="shared" si="23"/>
        <v/>
      </c>
      <c r="AC42" s="4" t="str">
        <f t="shared" si="24"/>
        <v/>
      </c>
      <c r="AD42" s="4" t="str">
        <f t="shared" si="25"/>
        <v/>
      </c>
      <c r="AE42" s="4" t="str">
        <f t="shared" si="26"/>
        <v/>
      </c>
      <c r="AF42" s="4" t="str">
        <f t="shared" si="27"/>
        <v/>
      </c>
      <c r="AG42" s="4" t="str">
        <f t="shared" si="28"/>
        <v/>
      </c>
      <c r="AH42" s="4" t="str">
        <f t="shared" si="29"/>
        <v/>
      </c>
      <c r="AI42" s="4" t="str">
        <f t="shared" si="30"/>
        <v/>
      </c>
      <c r="AJ42" s="4" t="str">
        <f t="shared" si="31"/>
        <v/>
      </c>
      <c r="AK42" s="4" t="str">
        <f t="shared" si="32"/>
        <v/>
      </c>
      <c r="AL42" s="4" t="str">
        <f t="shared" si="33"/>
        <v/>
      </c>
      <c r="AM42" s="4" t="str">
        <f t="shared" si="34"/>
        <v/>
      </c>
      <c r="AN42" s="4" t="str">
        <f t="shared" si="35"/>
        <v/>
      </c>
      <c r="AO42" s="4" t="str">
        <f t="shared" si="36"/>
        <v/>
      </c>
      <c r="AP42" s="4" t="str">
        <f t="shared" si="37"/>
        <v/>
      </c>
      <c r="AQ42" s="4" t="str">
        <f t="shared" si="38"/>
        <v/>
      </c>
      <c r="AR42" s="4" t="str">
        <f t="shared" si="39"/>
        <v/>
      </c>
      <c r="AS42" s="4" t="str">
        <f t="shared" si="40"/>
        <v/>
      </c>
      <c r="AT42" s="7"/>
      <c r="AU42" s="7"/>
      <c r="AV42" s="7"/>
      <c r="AW42" s="4" t="str">
        <f t="shared" si="42"/>
        <v>melibatkan diri dengan memberikan usulan tentang cara-cara untuk mengajak temannya membuka diri tentang agama dan keyakinan,</v>
      </c>
      <c r="AX42" s="4" t="str">
        <f t="shared" si="43"/>
        <v xml:space="preserve">membantu teman yang kesulitan dan memberikan kontribusi pada kelompoknya, </v>
      </c>
      <c r="AY42" s="4" t="str">
        <f t="shared" si="44"/>
        <v/>
      </c>
      <c r="AZ42" s="4" t="str">
        <f t="shared" si="45"/>
        <v/>
      </c>
      <c r="BA42" s="4" t="str">
        <f t="shared" si="46"/>
        <v/>
      </c>
      <c r="BB42" s="8"/>
      <c r="BC42" s="8"/>
      <c r="BD42" s="8"/>
      <c r="BE42" s="8"/>
      <c r="BF42" s="8"/>
      <c r="BI42" s="4">
        <f t="shared" si="41"/>
        <v>0</v>
      </c>
    </row>
    <row r="43" spans="1:61" ht="16.5" x14ac:dyDescent="0.25">
      <c r="A43" s="6"/>
      <c r="B43" s="7"/>
      <c r="C43" s="224">
        <v>36</v>
      </c>
      <c r="D43" s="225" t="str">
        <f>IF(SISWA!G43="","",SISWA!G43)</f>
        <v/>
      </c>
      <c r="E43" s="254"/>
      <c r="F43" s="255"/>
      <c r="G43" s="255"/>
      <c r="H43" s="256"/>
      <c r="I43" s="254"/>
      <c r="J43" s="255"/>
      <c r="K43" s="255"/>
      <c r="L43" s="256"/>
      <c r="M43" s="254"/>
      <c r="N43" s="255"/>
      <c r="O43" s="255"/>
      <c r="P43" s="256"/>
      <c r="Q43" s="254"/>
      <c r="R43" s="255"/>
      <c r="S43" s="255"/>
      <c r="T43" s="256"/>
      <c r="U43" s="254"/>
      <c r="V43" s="255"/>
      <c r="W43" s="255"/>
      <c r="X43" s="256"/>
      <c r="Y43" s="7"/>
      <c r="Z43" s="4" t="str">
        <f t="shared" si="21"/>
        <v/>
      </c>
      <c r="AA43" s="4" t="str">
        <f t="shared" si="22"/>
        <v/>
      </c>
      <c r="AB43" s="4" t="str">
        <f t="shared" si="23"/>
        <v/>
      </c>
      <c r="AC43" s="4" t="str">
        <f t="shared" si="24"/>
        <v/>
      </c>
      <c r="AD43" s="4" t="str">
        <f t="shared" si="25"/>
        <v/>
      </c>
      <c r="AE43" s="4" t="str">
        <f t="shared" si="26"/>
        <v/>
      </c>
      <c r="AF43" s="4" t="str">
        <f t="shared" si="27"/>
        <v/>
      </c>
      <c r="AG43" s="4" t="str">
        <f t="shared" si="28"/>
        <v/>
      </c>
      <c r="AH43" s="4" t="str">
        <f t="shared" si="29"/>
        <v/>
      </c>
      <c r="AI43" s="4" t="str">
        <f t="shared" si="30"/>
        <v/>
      </c>
      <c r="AJ43" s="4" t="str">
        <f t="shared" si="31"/>
        <v/>
      </c>
      <c r="AK43" s="4" t="str">
        <f t="shared" si="32"/>
        <v/>
      </c>
      <c r="AL43" s="4" t="str">
        <f t="shared" si="33"/>
        <v/>
      </c>
      <c r="AM43" s="4" t="str">
        <f t="shared" si="34"/>
        <v/>
      </c>
      <c r="AN43" s="4" t="str">
        <f t="shared" si="35"/>
        <v/>
      </c>
      <c r="AO43" s="4" t="str">
        <f t="shared" si="36"/>
        <v/>
      </c>
      <c r="AP43" s="4" t="str">
        <f t="shared" si="37"/>
        <v/>
      </c>
      <c r="AQ43" s="4" t="str">
        <f t="shared" si="38"/>
        <v/>
      </c>
      <c r="AR43" s="4" t="str">
        <f t="shared" si="39"/>
        <v/>
      </c>
      <c r="AS43" s="4" t="str">
        <f t="shared" si="40"/>
        <v/>
      </c>
      <c r="AT43" s="7"/>
      <c r="AU43" s="7"/>
      <c r="AV43" s="7"/>
      <c r="AW43" s="4" t="str">
        <f t="shared" si="42"/>
        <v>melibatkan diri dengan memberikan usulan tentang cara-cara untuk mengajak temannya membuka diri tentang agama dan keyakinan,</v>
      </c>
      <c r="AX43" s="4" t="str">
        <f t="shared" si="43"/>
        <v xml:space="preserve">membantu teman yang kesulitan dan memberikan kontribusi pada kelompoknya, </v>
      </c>
      <c r="AY43" s="4" t="str">
        <f t="shared" si="44"/>
        <v/>
      </c>
      <c r="AZ43" s="4" t="str">
        <f t="shared" si="45"/>
        <v/>
      </c>
      <c r="BA43" s="4" t="str">
        <f t="shared" si="46"/>
        <v/>
      </c>
      <c r="BB43" s="8"/>
      <c r="BC43" s="8"/>
      <c r="BD43" s="8"/>
      <c r="BE43" s="8"/>
      <c r="BF43" s="8"/>
      <c r="BI43" s="4">
        <f t="shared" si="41"/>
        <v>0</v>
      </c>
    </row>
    <row r="44" spans="1:61" ht="16.5" x14ac:dyDescent="0.25">
      <c r="A44" s="6"/>
      <c r="B44" s="7"/>
      <c r="C44" s="224">
        <v>37</v>
      </c>
      <c r="D44" s="225" t="str">
        <f>IF(SISWA!G44="","",SISWA!G44)</f>
        <v/>
      </c>
      <c r="E44" s="254"/>
      <c r="F44" s="255"/>
      <c r="G44" s="255"/>
      <c r="H44" s="256"/>
      <c r="I44" s="254"/>
      <c r="J44" s="255"/>
      <c r="K44" s="255"/>
      <c r="L44" s="256"/>
      <c r="M44" s="254"/>
      <c r="N44" s="255"/>
      <c r="O44" s="255"/>
      <c r="P44" s="256"/>
      <c r="Q44" s="254"/>
      <c r="R44" s="255"/>
      <c r="S44" s="255"/>
      <c r="T44" s="256"/>
      <c r="U44" s="254"/>
      <c r="V44" s="255"/>
      <c r="W44" s="255"/>
      <c r="X44" s="256"/>
      <c r="Y44" s="7"/>
      <c r="Z44" s="4" t="str">
        <f t="shared" si="21"/>
        <v/>
      </c>
      <c r="AA44" s="4" t="str">
        <f t="shared" si="22"/>
        <v/>
      </c>
      <c r="AB44" s="4" t="str">
        <f t="shared" si="23"/>
        <v/>
      </c>
      <c r="AC44" s="4" t="str">
        <f t="shared" si="24"/>
        <v/>
      </c>
      <c r="AD44" s="4" t="str">
        <f t="shared" si="25"/>
        <v/>
      </c>
      <c r="AE44" s="4" t="str">
        <f t="shared" si="26"/>
        <v/>
      </c>
      <c r="AF44" s="4" t="str">
        <f t="shared" si="27"/>
        <v/>
      </c>
      <c r="AG44" s="4" t="str">
        <f t="shared" si="28"/>
        <v/>
      </c>
      <c r="AH44" s="4" t="str">
        <f t="shared" si="29"/>
        <v/>
      </c>
      <c r="AI44" s="4" t="str">
        <f t="shared" si="30"/>
        <v/>
      </c>
      <c r="AJ44" s="4" t="str">
        <f t="shared" si="31"/>
        <v/>
      </c>
      <c r="AK44" s="4" t="str">
        <f t="shared" si="32"/>
        <v/>
      </c>
      <c r="AL44" s="4" t="str">
        <f t="shared" si="33"/>
        <v/>
      </c>
      <c r="AM44" s="4" t="str">
        <f t="shared" si="34"/>
        <v/>
      </c>
      <c r="AN44" s="4" t="str">
        <f t="shared" si="35"/>
        <v/>
      </c>
      <c r="AO44" s="4" t="str">
        <f t="shared" si="36"/>
        <v/>
      </c>
      <c r="AP44" s="4" t="str">
        <f t="shared" si="37"/>
        <v/>
      </c>
      <c r="AQ44" s="4" t="str">
        <f t="shared" si="38"/>
        <v/>
      </c>
      <c r="AR44" s="4" t="str">
        <f t="shared" si="39"/>
        <v/>
      </c>
      <c r="AS44" s="4" t="str">
        <f t="shared" si="40"/>
        <v/>
      </c>
      <c r="AT44" s="7"/>
      <c r="AU44" s="7"/>
      <c r="AV44" s="7"/>
      <c r="AW44" s="4" t="str">
        <f t="shared" si="42"/>
        <v>melibatkan diri dengan memberikan usulan tentang cara-cara untuk mengajak temannya membuka diri tentang agama dan keyakinan,</v>
      </c>
      <c r="AX44" s="4" t="str">
        <f t="shared" si="43"/>
        <v xml:space="preserve">membantu teman yang kesulitan dan memberikan kontribusi pada kelompoknya, </v>
      </c>
      <c r="AY44" s="4" t="str">
        <f t="shared" si="44"/>
        <v/>
      </c>
      <c r="AZ44" s="4" t="str">
        <f t="shared" si="45"/>
        <v/>
      </c>
      <c r="BA44" s="4" t="str">
        <f t="shared" si="46"/>
        <v/>
      </c>
      <c r="BB44" s="8"/>
      <c r="BC44" s="8"/>
      <c r="BD44" s="8"/>
      <c r="BE44" s="8"/>
      <c r="BF44" s="8"/>
      <c r="BI44" s="4">
        <f t="shared" si="41"/>
        <v>0</v>
      </c>
    </row>
    <row r="45" spans="1:61" ht="16.5" x14ac:dyDescent="0.25">
      <c r="A45" s="6"/>
      <c r="B45" s="7"/>
      <c r="C45" s="224">
        <v>38</v>
      </c>
      <c r="D45" s="225" t="str">
        <f>IF(SISWA!G45="","",SISWA!G45)</f>
        <v/>
      </c>
      <c r="E45" s="254"/>
      <c r="F45" s="255"/>
      <c r="G45" s="255"/>
      <c r="H45" s="256"/>
      <c r="I45" s="254"/>
      <c r="J45" s="255"/>
      <c r="K45" s="255"/>
      <c r="L45" s="256"/>
      <c r="M45" s="254"/>
      <c r="N45" s="255"/>
      <c r="O45" s="255"/>
      <c r="P45" s="256"/>
      <c r="Q45" s="254"/>
      <c r="R45" s="255"/>
      <c r="S45" s="255"/>
      <c r="T45" s="256"/>
      <c r="U45" s="254"/>
      <c r="V45" s="255"/>
      <c r="W45" s="255"/>
      <c r="X45" s="256"/>
      <c r="Y45" s="7"/>
      <c r="Z45" s="4" t="str">
        <f t="shared" si="21"/>
        <v/>
      </c>
      <c r="AA45" s="4" t="str">
        <f t="shared" si="22"/>
        <v/>
      </c>
      <c r="AB45" s="4" t="str">
        <f t="shared" si="23"/>
        <v/>
      </c>
      <c r="AC45" s="4" t="str">
        <f t="shared" si="24"/>
        <v/>
      </c>
      <c r="AD45" s="4" t="str">
        <f t="shared" si="25"/>
        <v/>
      </c>
      <c r="AE45" s="4" t="str">
        <f t="shared" si="26"/>
        <v/>
      </c>
      <c r="AF45" s="4" t="str">
        <f t="shared" si="27"/>
        <v/>
      </c>
      <c r="AG45" s="4" t="str">
        <f t="shared" si="28"/>
        <v/>
      </c>
      <c r="AH45" s="4" t="str">
        <f t="shared" si="29"/>
        <v/>
      </c>
      <c r="AI45" s="4" t="str">
        <f t="shared" si="30"/>
        <v/>
      </c>
      <c r="AJ45" s="4" t="str">
        <f t="shared" si="31"/>
        <v/>
      </c>
      <c r="AK45" s="4" t="str">
        <f t="shared" si="32"/>
        <v/>
      </c>
      <c r="AL45" s="4" t="str">
        <f t="shared" si="33"/>
        <v/>
      </c>
      <c r="AM45" s="4" t="str">
        <f t="shared" si="34"/>
        <v/>
      </c>
      <c r="AN45" s="4" t="str">
        <f t="shared" si="35"/>
        <v/>
      </c>
      <c r="AO45" s="4" t="str">
        <f t="shared" si="36"/>
        <v/>
      </c>
      <c r="AP45" s="4" t="str">
        <f t="shared" si="37"/>
        <v/>
      </c>
      <c r="AQ45" s="4" t="str">
        <f t="shared" si="38"/>
        <v/>
      </c>
      <c r="AR45" s="4" t="str">
        <f t="shared" si="39"/>
        <v/>
      </c>
      <c r="AS45" s="4" t="str">
        <f t="shared" si="40"/>
        <v/>
      </c>
      <c r="AT45" s="7"/>
      <c r="AU45" s="7"/>
      <c r="AV45" s="7"/>
      <c r="AW45" s="4" t="str">
        <f t="shared" si="42"/>
        <v>melibatkan diri dengan memberikan usulan tentang cara-cara untuk mengajak temannya membuka diri tentang agama dan keyakinan,</v>
      </c>
      <c r="AX45" s="4" t="str">
        <f t="shared" si="43"/>
        <v xml:space="preserve">membantu teman yang kesulitan dan memberikan kontribusi pada kelompoknya, </v>
      </c>
      <c r="AY45" s="4" t="str">
        <f t="shared" si="44"/>
        <v/>
      </c>
      <c r="AZ45" s="4" t="str">
        <f t="shared" si="45"/>
        <v/>
      </c>
      <c r="BA45" s="4" t="str">
        <f t="shared" si="46"/>
        <v/>
      </c>
      <c r="BB45" s="8"/>
      <c r="BC45" s="8"/>
      <c r="BD45" s="8"/>
      <c r="BE45" s="8"/>
      <c r="BF45" s="8"/>
      <c r="BI45" s="4">
        <f t="shared" si="41"/>
        <v>0</v>
      </c>
    </row>
    <row r="46" spans="1:61" ht="16.5" x14ac:dyDescent="0.25">
      <c r="A46" s="6"/>
      <c r="B46" s="7"/>
      <c r="C46" s="224">
        <v>39</v>
      </c>
      <c r="D46" s="225" t="str">
        <f>IF(SISWA!G46="","",SISWA!G46)</f>
        <v/>
      </c>
      <c r="E46" s="254"/>
      <c r="F46" s="255"/>
      <c r="G46" s="255"/>
      <c r="H46" s="256"/>
      <c r="I46" s="254"/>
      <c r="J46" s="255"/>
      <c r="K46" s="255"/>
      <c r="L46" s="256"/>
      <c r="M46" s="254"/>
      <c r="N46" s="255"/>
      <c r="O46" s="255"/>
      <c r="P46" s="256"/>
      <c r="Q46" s="254"/>
      <c r="R46" s="255"/>
      <c r="S46" s="255"/>
      <c r="T46" s="256"/>
      <c r="U46" s="254"/>
      <c r="V46" s="255"/>
      <c r="W46" s="255"/>
      <c r="X46" s="256"/>
      <c r="Y46" s="7"/>
      <c r="Z46" s="4" t="str">
        <f t="shared" si="21"/>
        <v/>
      </c>
      <c r="AA46" s="4" t="str">
        <f t="shared" si="22"/>
        <v/>
      </c>
      <c r="AB46" s="4" t="str">
        <f t="shared" si="23"/>
        <v/>
      </c>
      <c r="AC46" s="4" t="str">
        <f t="shared" si="24"/>
        <v/>
      </c>
      <c r="AD46" s="4" t="str">
        <f t="shared" si="25"/>
        <v/>
      </c>
      <c r="AE46" s="4" t="str">
        <f t="shared" si="26"/>
        <v/>
      </c>
      <c r="AF46" s="4" t="str">
        <f t="shared" si="27"/>
        <v/>
      </c>
      <c r="AG46" s="4" t="str">
        <f t="shared" si="28"/>
        <v/>
      </c>
      <c r="AH46" s="4" t="str">
        <f t="shared" si="29"/>
        <v/>
      </c>
      <c r="AI46" s="4" t="str">
        <f t="shared" si="30"/>
        <v/>
      </c>
      <c r="AJ46" s="4" t="str">
        <f t="shared" si="31"/>
        <v/>
      </c>
      <c r="AK46" s="4" t="str">
        <f t="shared" si="32"/>
        <v/>
      </c>
      <c r="AL46" s="4" t="str">
        <f t="shared" si="33"/>
        <v/>
      </c>
      <c r="AM46" s="4" t="str">
        <f t="shared" si="34"/>
        <v/>
      </c>
      <c r="AN46" s="4" t="str">
        <f t="shared" si="35"/>
        <v/>
      </c>
      <c r="AO46" s="4" t="str">
        <f t="shared" si="36"/>
        <v/>
      </c>
      <c r="AP46" s="4" t="str">
        <f t="shared" si="37"/>
        <v/>
      </c>
      <c r="AQ46" s="4" t="str">
        <f t="shared" si="38"/>
        <v/>
      </c>
      <c r="AR46" s="4" t="str">
        <f t="shared" si="39"/>
        <v/>
      </c>
      <c r="AS46" s="4" t="str">
        <f t="shared" si="40"/>
        <v/>
      </c>
      <c r="AT46" s="7"/>
      <c r="AU46" s="7"/>
      <c r="AV46" s="7"/>
      <c r="AW46" s="4" t="str">
        <f t="shared" si="42"/>
        <v>melibatkan diri dengan memberikan usulan tentang cara-cara untuk mengajak temannya membuka diri tentang agama dan keyakinan,</v>
      </c>
      <c r="AX46" s="4" t="str">
        <f t="shared" si="43"/>
        <v xml:space="preserve">membantu teman yang kesulitan dan memberikan kontribusi pada kelompoknya, </v>
      </c>
      <c r="AY46" s="4" t="str">
        <f t="shared" si="44"/>
        <v/>
      </c>
      <c r="AZ46" s="4" t="str">
        <f t="shared" si="45"/>
        <v/>
      </c>
      <c r="BA46" s="4" t="str">
        <f t="shared" si="46"/>
        <v/>
      </c>
      <c r="BB46" s="8"/>
      <c r="BC46" s="8"/>
      <c r="BD46" s="8"/>
      <c r="BE46" s="8"/>
      <c r="BF46" s="8"/>
      <c r="BI46" s="4">
        <f t="shared" si="41"/>
        <v>0</v>
      </c>
    </row>
    <row r="47" spans="1:61" ht="16.5" x14ac:dyDescent="0.25">
      <c r="A47" s="6"/>
      <c r="B47" s="7"/>
      <c r="C47" s="224">
        <v>40</v>
      </c>
      <c r="D47" s="225" t="str">
        <f>IF(SISWA!G47="","",SISWA!G47)</f>
        <v/>
      </c>
      <c r="E47" s="254"/>
      <c r="F47" s="255"/>
      <c r="G47" s="255"/>
      <c r="H47" s="256"/>
      <c r="I47" s="254"/>
      <c r="J47" s="255"/>
      <c r="K47" s="255"/>
      <c r="L47" s="256"/>
      <c r="M47" s="254"/>
      <c r="N47" s="255"/>
      <c r="O47" s="255"/>
      <c r="P47" s="256"/>
      <c r="Q47" s="254"/>
      <c r="R47" s="255"/>
      <c r="S47" s="255"/>
      <c r="T47" s="256"/>
      <c r="U47" s="254"/>
      <c r="V47" s="255"/>
      <c r="W47" s="255"/>
      <c r="X47" s="256"/>
      <c r="Y47" s="7"/>
      <c r="Z47" s="4" t="str">
        <f t="shared" si="21"/>
        <v/>
      </c>
      <c r="AA47" s="4" t="str">
        <f t="shared" si="22"/>
        <v/>
      </c>
      <c r="AB47" s="4" t="str">
        <f t="shared" si="23"/>
        <v/>
      </c>
      <c r="AC47" s="4" t="str">
        <f t="shared" si="24"/>
        <v/>
      </c>
      <c r="AD47" s="4" t="str">
        <f t="shared" si="25"/>
        <v/>
      </c>
      <c r="AE47" s="4" t="str">
        <f t="shared" si="26"/>
        <v/>
      </c>
      <c r="AF47" s="4" t="str">
        <f t="shared" si="27"/>
        <v/>
      </c>
      <c r="AG47" s="4" t="str">
        <f t="shared" si="28"/>
        <v/>
      </c>
      <c r="AH47" s="4" t="str">
        <f t="shared" si="29"/>
        <v/>
      </c>
      <c r="AI47" s="4" t="str">
        <f t="shared" si="30"/>
        <v/>
      </c>
      <c r="AJ47" s="4" t="str">
        <f t="shared" si="31"/>
        <v/>
      </c>
      <c r="AK47" s="4" t="str">
        <f t="shared" si="32"/>
        <v/>
      </c>
      <c r="AL47" s="4" t="str">
        <f t="shared" si="33"/>
        <v/>
      </c>
      <c r="AM47" s="4" t="str">
        <f t="shared" si="34"/>
        <v/>
      </c>
      <c r="AN47" s="4" t="str">
        <f t="shared" si="35"/>
        <v/>
      </c>
      <c r="AO47" s="4" t="str">
        <f t="shared" si="36"/>
        <v/>
      </c>
      <c r="AP47" s="4" t="str">
        <f t="shared" si="37"/>
        <v/>
      </c>
      <c r="AQ47" s="4" t="str">
        <f t="shared" si="38"/>
        <v/>
      </c>
      <c r="AR47" s="4" t="str">
        <f t="shared" si="39"/>
        <v/>
      </c>
      <c r="AS47" s="4" t="str">
        <f t="shared" si="40"/>
        <v/>
      </c>
      <c r="AT47" s="7"/>
      <c r="AU47" s="7"/>
      <c r="AV47" s="7"/>
      <c r="AW47" s="4" t="str">
        <f t="shared" si="42"/>
        <v>melibatkan diri dengan memberikan usulan tentang cara-cara untuk mengajak temannya membuka diri tentang agama dan keyakinan,</v>
      </c>
      <c r="AX47" s="4" t="str">
        <f t="shared" si="43"/>
        <v xml:space="preserve">membantu teman yang kesulitan dan memberikan kontribusi pada kelompoknya, </v>
      </c>
      <c r="AY47" s="4" t="str">
        <f t="shared" si="44"/>
        <v/>
      </c>
      <c r="AZ47" s="4" t="str">
        <f t="shared" si="45"/>
        <v/>
      </c>
      <c r="BA47" s="4" t="str">
        <f t="shared" si="46"/>
        <v/>
      </c>
      <c r="BB47" s="8"/>
      <c r="BC47" s="8"/>
      <c r="BD47" s="8"/>
      <c r="BE47" s="8"/>
      <c r="BF47" s="8"/>
      <c r="BI47" s="4">
        <f t="shared" si="41"/>
        <v>0</v>
      </c>
    </row>
    <row r="48" spans="1:61" ht="16.5" x14ac:dyDescent="0.25">
      <c r="A48" s="6"/>
      <c r="B48" s="7"/>
      <c r="C48" s="224">
        <v>41</v>
      </c>
      <c r="D48" s="225" t="str">
        <f>IF(SISWA!G48="","",SISWA!G48)</f>
        <v/>
      </c>
      <c r="E48" s="254"/>
      <c r="F48" s="255"/>
      <c r="G48" s="255"/>
      <c r="H48" s="256"/>
      <c r="I48" s="254"/>
      <c r="J48" s="255"/>
      <c r="K48" s="255"/>
      <c r="L48" s="256"/>
      <c r="M48" s="254"/>
      <c r="N48" s="255"/>
      <c r="O48" s="255"/>
      <c r="P48" s="256"/>
      <c r="Q48" s="254"/>
      <c r="R48" s="255"/>
      <c r="S48" s="255"/>
      <c r="T48" s="256"/>
      <c r="U48" s="254"/>
      <c r="V48" s="255"/>
      <c r="W48" s="255"/>
      <c r="X48" s="256"/>
      <c r="Y48" s="7"/>
      <c r="Z48" s="4" t="str">
        <f t="shared" si="21"/>
        <v/>
      </c>
      <c r="AA48" s="4" t="str">
        <f t="shared" si="22"/>
        <v/>
      </c>
      <c r="AB48" s="4" t="str">
        <f t="shared" si="23"/>
        <v/>
      </c>
      <c r="AC48" s="4" t="str">
        <f t="shared" si="24"/>
        <v/>
      </c>
      <c r="AD48" s="4" t="str">
        <f t="shared" si="25"/>
        <v/>
      </c>
      <c r="AE48" s="4" t="str">
        <f t="shared" si="26"/>
        <v/>
      </c>
      <c r="AF48" s="4" t="str">
        <f t="shared" si="27"/>
        <v/>
      </c>
      <c r="AG48" s="4" t="str">
        <f t="shared" si="28"/>
        <v/>
      </c>
      <c r="AH48" s="4" t="str">
        <f t="shared" si="29"/>
        <v/>
      </c>
      <c r="AI48" s="4" t="str">
        <f t="shared" si="30"/>
        <v/>
      </c>
      <c r="AJ48" s="4" t="str">
        <f t="shared" si="31"/>
        <v/>
      </c>
      <c r="AK48" s="4" t="str">
        <f t="shared" si="32"/>
        <v/>
      </c>
      <c r="AL48" s="4" t="str">
        <f t="shared" si="33"/>
        <v/>
      </c>
      <c r="AM48" s="4" t="str">
        <f t="shared" si="34"/>
        <v/>
      </c>
      <c r="AN48" s="4" t="str">
        <f t="shared" si="35"/>
        <v/>
      </c>
      <c r="AO48" s="4" t="str">
        <f t="shared" si="36"/>
        <v/>
      </c>
      <c r="AP48" s="4" t="str">
        <f t="shared" si="37"/>
        <v/>
      </c>
      <c r="AQ48" s="4" t="str">
        <f t="shared" si="38"/>
        <v/>
      </c>
      <c r="AR48" s="4" t="str">
        <f t="shared" si="39"/>
        <v/>
      </c>
      <c r="AS48" s="4" t="str">
        <f t="shared" si="40"/>
        <v/>
      </c>
      <c r="AT48" s="7"/>
      <c r="AU48" s="7"/>
      <c r="AV48" s="7"/>
      <c r="AW48" s="4" t="str">
        <f t="shared" si="42"/>
        <v>melibatkan diri dengan memberikan usulan tentang cara-cara untuk mengajak temannya membuka diri tentang agama dan keyakinan,</v>
      </c>
      <c r="AX48" s="4" t="str">
        <f t="shared" si="43"/>
        <v xml:space="preserve">membantu teman yang kesulitan dan memberikan kontribusi pada kelompoknya, </v>
      </c>
      <c r="AY48" s="4" t="str">
        <f t="shared" si="44"/>
        <v/>
      </c>
      <c r="AZ48" s="4" t="str">
        <f t="shared" si="45"/>
        <v/>
      </c>
      <c r="BA48" s="4" t="str">
        <f t="shared" si="46"/>
        <v/>
      </c>
      <c r="BB48" s="8"/>
      <c r="BC48" s="8"/>
      <c r="BD48" s="8"/>
      <c r="BE48" s="8"/>
      <c r="BF48" s="8"/>
      <c r="BI48" s="4">
        <f t="shared" si="41"/>
        <v>0</v>
      </c>
    </row>
    <row r="49" spans="1:61" ht="16.5" x14ac:dyDescent="0.25">
      <c r="A49" s="6"/>
      <c r="B49" s="7"/>
      <c r="C49" s="224">
        <v>42</v>
      </c>
      <c r="D49" s="225" t="str">
        <f>IF(SISWA!G49="","",SISWA!G49)</f>
        <v/>
      </c>
      <c r="E49" s="254"/>
      <c r="F49" s="255"/>
      <c r="G49" s="255"/>
      <c r="H49" s="256"/>
      <c r="I49" s="254"/>
      <c r="J49" s="255"/>
      <c r="K49" s="255"/>
      <c r="L49" s="256"/>
      <c r="M49" s="254"/>
      <c r="N49" s="255"/>
      <c r="O49" s="255"/>
      <c r="P49" s="256"/>
      <c r="Q49" s="254"/>
      <c r="R49" s="255"/>
      <c r="S49" s="255"/>
      <c r="T49" s="256"/>
      <c r="U49" s="254"/>
      <c r="V49" s="255"/>
      <c r="W49" s="255"/>
      <c r="X49" s="256"/>
      <c r="Y49" s="7"/>
      <c r="Z49" s="4" t="str">
        <f t="shared" si="21"/>
        <v/>
      </c>
      <c r="AA49" s="4" t="str">
        <f t="shared" si="22"/>
        <v/>
      </c>
      <c r="AB49" s="4" t="str">
        <f t="shared" si="23"/>
        <v/>
      </c>
      <c r="AC49" s="4" t="str">
        <f t="shared" si="24"/>
        <v/>
      </c>
      <c r="AD49" s="4" t="str">
        <f t="shared" si="25"/>
        <v/>
      </c>
      <c r="AE49" s="4" t="str">
        <f t="shared" si="26"/>
        <v/>
      </c>
      <c r="AF49" s="4" t="str">
        <f t="shared" si="27"/>
        <v/>
      </c>
      <c r="AG49" s="4" t="str">
        <f t="shared" si="28"/>
        <v/>
      </c>
      <c r="AH49" s="4" t="str">
        <f t="shared" si="29"/>
        <v/>
      </c>
      <c r="AI49" s="4" t="str">
        <f t="shared" si="30"/>
        <v/>
      </c>
      <c r="AJ49" s="4" t="str">
        <f t="shared" si="31"/>
        <v/>
      </c>
      <c r="AK49" s="4" t="str">
        <f t="shared" si="32"/>
        <v/>
      </c>
      <c r="AL49" s="4" t="str">
        <f t="shared" si="33"/>
        <v/>
      </c>
      <c r="AM49" s="4" t="str">
        <f t="shared" si="34"/>
        <v/>
      </c>
      <c r="AN49" s="4" t="str">
        <f t="shared" si="35"/>
        <v/>
      </c>
      <c r="AO49" s="4" t="str">
        <f t="shared" si="36"/>
        <v/>
      </c>
      <c r="AP49" s="4" t="str">
        <f t="shared" si="37"/>
        <v/>
      </c>
      <c r="AQ49" s="4" t="str">
        <f t="shared" si="38"/>
        <v/>
      </c>
      <c r="AR49" s="4" t="str">
        <f t="shared" si="39"/>
        <v/>
      </c>
      <c r="AS49" s="4" t="str">
        <f t="shared" si="40"/>
        <v/>
      </c>
      <c r="AT49" s="7"/>
      <c r="AU49" s="7"/>
      <c r="AV49" s="7"/>
      <c r="AW49" s="4" t="str">
        <f t="shared" si="42"/>
        <v>melibatkan diri dengan memberikan usulan tentang cara-cara untuk mengajak temannya membuka diri tentang agama dan keyakinan,</v>
      </c>
      <c r="AX49" s="4" t="str">
        <f t="shared" si="43"/>
        <v xml:space="preserve">membantu teman yang kesulitan dan memberikan kontribusi pada kelompoknya, </v>
      </c>
      <c r="AY49" s="4" t="str">
        <f t="shared" si="44"/>
        <v/>
      </c>
      <c r="AZ49" s="4" t="str">
        <f t="shared" si="45"/>
        <v/>
      </c>
      <c r="BA49" s="4" t="str">
        <f t="shared" si="46"/>
        <v/>
      </c>
      <c r="BB49" s="8"/>
      <c r="BC49" s="8"/>
      <c r="BD49" s="8"/>
      <c r="BE49" s="8"/>
      <c r="BF49" s="8"/>
      <c r="BI49" s="4">
        <f t="shared" si="41"/>
        <v>0</v>
      </c>
    </row>
    <row r="50" spans="1:61" ht="16.5" x14ac:dyDescent="0.25">
      <c r="A50" s="6"/>
      <c r="B50" s="7"/>
      <c r="C50" s="224">
        <v>43</v>
      </c>
      <c r="D50" s="225" t="str">
        <f>IF(SISWA!G50="","",SISWA!G50)</f>
        <v/>
      </c>
      <c r="E50" s="254"/>
      <c r="F50" s="255"/>
      <c r="G50" s="255"/>
      <c r="H50" s="256"/>
      <c r="I50" s="254"/>
      <c r="J50" s="255"/>
      <c r="K50" s="255"/>
      <c r="L50" s="256"/>
      <c r="M50" s="254"/>
      <c r="N50" s="255"/>
      <c r="O50" s="255"/>
      <c r="P50" s="256"/>
      <c r="Q50" s="254"/>
      <c r="R50" s="255"/>
      <c r="S50" s="255"/>
      <c r="T50" s="256"/>
      <c r="U50" s="254"/>
      <c r="V50" s="255"/>
      <c r="W50" s="255"/>
      <c r="X50" s="256"/>
      <c r="Y50" s="7"/>
      <c r="Z50" s="4" t="str">
        <f t="shared" si="21"/>
        <v/>
      </c>
      <c r="AA50" s="4" t="str">
        <f t="shared" si="22"/>
        <v/>
      </c>
      <c r="AB50" s="4" t="str">
        <f t="shared" si="23"/>
        <v/>
      </c>
      <c r="AC50" s="4" t="str">
        <f t="shared" si="24"/>
        <v/>
      </c>
      <c r="AD50" s="4" t="str">
        <f t="shared" si="25"/>
        <v/>
      </c>
      <c r="AE50" s="4" t="str">
        <f t="shared" si="26"/>
        <v/>
      </c>
      <c r="AF50" s="4" t="str">
        <f t="shared" si="27"/>
        <v/>
      </c>
      <c r="AG50" s="4" t="str">
        <f t="shared" si="28"/>
        <v/>
      </c>
      <c r="AH50" s="4" t="str">
        <f t="shared" si="29"/>
        <v/>
      </c>
      <c r="AI50" s="4" t="str">
        <f t="shared" si="30"/>
        <v/>
      </c>
      <c r="AJ50" s="4" t="str">
        <f t="shared" si="31"/>
        <v/>
      </c>
      <c r="AK50" s="4" t="str">
        <f t="shared" si="32"/>
        <v/>
      </c>
      <c r="AL50" s="4" t="str">
        <f t="shared" si="33"/>
        <v/>
      </c>
      <c r="AM50" s="4" t="str">
        <f t="shared" si="34"/>
        <v/>
      </c>
      <c r="AN50" s="4" t="str">
        <f t="shared" si="35"/>
        <v/>
      </c>
      <c r="AO50" s="4" t="str">
        <f t="shared" si="36"/>
        <v/>
      </c>
      <c r="AP50" s="4" t="str">
        <f t="shared" si="37"/>
        <v/>
      </c>
      <c r="AQ50" s="4" t="str">
        <f t="shared" si="38"/>
        <v/>
      </c>
      <c r="AR50" s="4" t="str">
        <f t="shared" si="39"/>
        <v/>
      </c>
      <c r="AS50" s="4" t="str">
        <f t="shared" si="40"/>
        <v/>
      </c>
      <c r="AT50" s="7"/>
      <c r="AU50" s="7"/>
      <c r="AV50" s="7"/>
      <c r="AW50" s="4" t="str">
        <f t="shared" si="42"/>
        <v>melibatkan diri dengan memberikan usulan tentang cara-cara untuk mengajak temannya membuka diri tentang agama dan keyakinan,</v>
      </c>
      <c r="AX50" s="4" t="str">
        <f t="shared" si="43"/>
        <v xml:space="preserve">membantu teman yang kesulitan dan memberikan kontribusi pada kelompoknya, </v>
      </c>
      <c r="AY50" s="4" t="str">
        <f t="shared" si="44"/>
        <v/>
      </c>
      <c r="AZ50" s="4" t="str">
        <f t="shared" si="45"/>
        <v/>
      </c>
      <c r="BA50" s="4" t="str">
        <f t="shared" si="46"/>
        <v/>
      </c>
      <c r="BB50" s="8"/>
      <c r="BC50" s="8"/>
      <c r="BD50" s="8"/>
      <c r="BE50" s="8"/>
      <c r="BF50" s="8"/>
      <c r="BI50" s="4">
        <f t="shared" si="41"/>
        <v>0</v>
      </c>
    </row>
    <row r="51" spans="1:61" ht="16.5" x14ac:dyDescent="0.25">
      <c r="A51" s="6"/>
      <c r="B51" s="7"/>
      <c r="C51" s="224">
        <v>44</v>
      </c>
      <c r="D51" s="225" t="str">
        <f>IF(SISWA!G51="","",SISWA!G51)</f>
        <v/>
      </c>
      <c r="E51" s="254"/>
      <c r="F51" s="255"/>
      <c r="G51" s="255"/>
      <c r="H51" s="256"/>
      <c r="I51" s="254"/>
      <c r="J51" s="255"/>
      <c r="K51" s="255"/>
      <c r="L51" s="256"/>
      <c r="M51" s="254"/>
      <c r="N51" s="255"/>
      <c r="O51" s="255"/>
      <c r="P51" s="256"/>
      <c r="Q51" s="254"/>
      <c r="R51" s="255"/>
      <c r="S51" s="255"/>
      <c r="T51" s="256"/>
      <c r="U51" s="254"/>
      <c r="V51" s="255"/>
      <c r="W51" s="255"/>
      <c r="X51" s="256"/>
      <c r="Y51" s="7"/>
      <c r="Z51" s="4" t="str">
        <f t="shared" si="21"/>
        <v/>
      </c>
      <c r="AA51" s="4" t="str">
        <f t="shared" si="22"/>
        <v/>
      </c>
      <c r="AB51" s="4" t="str">
        <f t="shared" si="23"/>
        <v/>
      </c>
      <c r="AC51" s="4" t="str">
        <f t="shared" si="24"/>
        <v/>
      </c>
      <c r="AD51" s="4" t="str">
        <f t="shared" si="25"/>
        <v/>
      </c>
      <c r="AE51" s="4" t="str">
        <f t="shared" si="26"/>
        <v/>
      </c>
      <c r="AF51" s="4" t="str">
        <f t="shared" si="27"/>
        <v/>
      </c>
      <c r="AG51" s="4" t="str">
        <f t="shared" si="28"/>
        <v/>
      </c>
      <c r="AH51" s="4" t="str">
        <f t="shared" si="29"/>
        <v/>
      </c>
      <c r="AI51" s="4" t="str">
        <f t="shared" si="30"/>
        <v/>
      </c>
      <c r="AJ51" s="4" t="str">
        <f t="shared" si="31"/>
        <v/>
      </c>
      <c r="AK51" s="4" t="str">
        <f t="shared" si="32"/>
        <v/>
      </c>
      <c r="AL51" s="4" t="str">
        <f t="shared" si="33"/>
        <v/>
      </c>
      <c r="AM51" s="4" t="str">
        <f t="shared" si="34"/>
        <v/>
      </c>
      <c r="AN51" s="4" t="str">
        <f t="shared" si="35"/>
        <v/>
      </c>
      <c r="AO51" s="4" t="str">
        <f t="shared" si="36"/>
        <v/>
      </c>
      <c r="AP51" s="4" t="str">
        <f t="shared" si="37"/>
        <v/>
      </c>
      <c r="AQ51" s="4" t="str">
        <f t="shared" si="38"/>
        <v/>
      </c>
      <c r="AR51" s="4" t="str">
        <f t="shared" si="39"/>
        <v/>
      </c>
      <c r="AS51" s="4" t="str">
        <f t="shared" si="40"/>
        <v/>
      </c>
      <c r="AT51" s="7"/>
      <c r="AU51" s="7"/>
      <c r="AV51" s="7"/>
      <c r="AW51" s="4" t="str">
        <f t="shared" si="42"/>
        <v>melibatkan diri dengan memberikan usulan tentang cara-cara untuk mengajak temannya membuka diri tentang agama dan keyakinan,</v>
      </c>
      <c r="AX51" s="4" t="str">
        <f t="shared" si="43"/>
        <v xml:space="preserve">membantu teman yang kesulitan dan memberikan kontribusi pada kelompoknya, </v>
      </c>
      <c r="AY51" s="4" t="str">
        <f t="shared" si="44"/>
        <v/>
      </c>
      <c r="AZ51" s="4" t="str">
        <f t="shared" si="45"/>
        <v/>
      </c>
      <c r="BA51" s="4" t="str">
        <f t="shared" si="46"/>
        <v/>
      </c>
      <c r="BB51" s="8"/>
      <c r="BC51" s="8"/>
      <c r="BD51" s="8"/>
      <c r="BE51" s="8"/>
      <c r="BF51" s="8"/>
      <c r="BI51" s="4">
        <f t="shared" si="41"/>
        <v>0</v>
      </c>
    </row>
    <row r="52" spans="1:61" ht="16.5" x14ac:dyDescent="0.25">
      <c r="A52" s="6"/>
      <c r="B52" s="7"/>
      <c r="C52" s="224">
        <v>45</v>
      </c>
      <c r="D52" s="225" t="str">
        <f>IF(SISWA!G52="","",SISWA!G52)</f>
        <v/>
      </c>
      <c r="E52" s="254"/>
      <c r="F52" s="255"/>
      <c r="G52" s="255"/>
      <c r="H52" s="256"/>
      <c r="I52" s="254"/>
      <c r="J52" s="255"/>
      <c r="K52" s="255"/>
      <c r="L52" s="256"/>
      <c r="M52" s="254"/>
      <c r="N52" s="255"/>
      <c r="O52" s="255"/>
      <c r="P52" s="256"/>
      <c r="Q52" s="254"/>
      <c r="R52" s="255"/>
      <c r="S52" s="255"/>
      <c r="T52" s="256"/>
      <c r="U52" s="254"/>
      <c r="V52" s="255"/>
      <c r="W52" s="255"/>
      <c r="X52" s="256"/>
      <c r="Y52" s="7"/>
      <c r="Z52" s="4" t="str">
        <f t="shared" si="21"/>
        <v/>
      </c>
      <c r="AA52" s="4" t="str">
        <f t="shared" si="22"/>
        <v/>
      </c>
      <c r="AB52" s="4" t="str">
        <f t="shared" si="23"/>
        <v/>
      </c>
      <c r="AC52" s="4" t="str">
        <f t="shared" si="24"/>
        <v/>
      </c>
      <c r="AD52" s="4" t="str">
        <f t="shared" si="25"/>
        <v/>
      </c>
      <c r="AE52" s="4" t="str">
        <f t="shared" si="26"/>
        <v/>
      </c>
      <c r="AF52" s="4" t="str">
        <f t="shared" si="27"/>
        <v/>
      </c>
      <c r="AG52" s="4" t="str">
        <f t="shared" si="28"/>
        <v/>
      </c>
      <c r="AH52" s="4" t="str">
        <f t="shared" si="29"/>
        <v/>
      </c>
      <c r="AI52" s="4" t="str">
        <f t="shared" si="30"/>
        <v/>
      </c>
      <c r="AJ52" s="4" t="str">
        <f t="shared" si="31"/>
        <v/>
      </c>
      <c r="AK52" s="4" t="str">
        <f t="shared" si="32"/>
        <v/>
      </c>
      <c r="AL52" s="4" t="str">
        <f t="shared" si="33"/>
        <v/>
      </c>
      <c r="AM52" s="4" t="str">
        <f t="shared" si="34"/>
        <v/>
      </c>
      <c r="AN52" s="4" t="str">
        <f t="shared" si="35"/>
        <v/>
      </c>
      <c r="AO52" s="4" t="str">
        <f t="shared" si="36"/>
        <v/>
      </c>
      <c r="AP52" s="4" t="str">
        <f t="shared" si="37"/>
        <v/>
      </c>
      <c r="AQ52" s="4" t="str">
        <f t="shared" si="38"/>
        <v/>
      </c>
      <c r="AR52" s="4" t="str">
        <f t="shared" si="39"/>
        <v/>
      </c>
      <c r="AS52" s="4" t="str">
        <f t="shared" si="40"/>
        <v/>
      </c>
      <c r="AT52" s="7"/>
      <c r="AU52" s="7"/>
      <c r="AV52" s="7"/>
      <c r="AW52" s="4" t="str">
        <f t="shared" si="42"/>
        <v>melibatkan diri dengan memberikan usulan tentang cara-cara untuk mengajak temannya membuka diri tentang agama dan keyakinan,</v>
      </c>
      <c r="AX52" s="4" t="str">
        <f t="shared" si="43"/>
        <v xml:space="preserve">membantu teman yang kesulitan dan memberikan kontribusi pada kelompoknya, </v>
      </c>
      <c r="AY52" s="4" t="str">
        <f t="shared" si="44"/>
        <v/>
      </c>
      <c r="AZ52" s="4" t="str">
        <f t="shared" si="45"/>
        <v/>
      </c>
      <c r="BA52" s="4" t="str">
        <f t="shared" si="46"/>
        <v/>
      </c>
      <c r="BB52" s="8"/>
      <c r="BC52" s="8"/>
      <c r="BD52" s="8"/>
      <c r="BE52" s="8"/>
      <c r="BF52" s="8"/>
      <c r="BI52" s="4">
        <f t="shared" si="41"/>
        <v>0</v>
      </c>
    </row>
    <row r="53" spans="1:61" ht="16.5" x14ac:dyDescent="0.25">
      <c r="A53" s="6"/>
      <c r="B53" s="7"/>
      <c r="C53" s="224">
        <v>46</v>
      </c>
      <c r="D53" s="225" t="str">
        <f>IF(SISWA!G53="","",SISWA!G53)</f>
        <v/>
      </c>
      <c r="E53" s="254"/>
      <c r="F53" s="255"/>
      <c r="G53" s="255"/>
      <c r="H53" s="256"/>
      <c r="I53" s="254"/>
      <c r="J53" s="255"/>
      <c r="K53" s="255"/>
      <c r="L53" s="256"/>
      <c r="M53" s="254"/>
      <c r="N53" s="255"/>
      <c r="O53" s="255"/>
      <c r="P53" s="256"/>
      <c r="Q53" s="254"/>
      <c r="R53" s="255"/>
      <c r="S53" s="255"/>
      <c r="T53" s="256"/>
      <c r="U53" s="254"/>
      <c r="V53" s="255"/>
      <c r="W53" s="255"/>
      <c r="X53" s="256"/>
      <c r="Y53" s="7"/>
      <c r="Z53" s="4" t="str">
        <f t="shared" si="21"/>
        <v/>
      </c>
      <c r="AA53" s="4" t="str">
        <f t="shared" si="22"/>
        <v/>
      </c>
      <c r="AB53" s="4" t="str">
        <f t="shared" si="23"/>
        <v/>
      </c>
      <c r="AC53" s="4" t="str">
        <f t="shared" si="24"/>
        <v/>
      </c>
      <c r="AD53" s="4" t="str">
        <f t="shared" si="25"/>
        <v/>
      </c>
      <c r="AE53" s="4" t="str">
        <f t="shared" si="26"/>
        <v/>
      </c>
      <c r="AF53" s="4" t="str">
        <f t="shared" si="27"/>
        <v/>
      </c>
      <c r="AG53" s="4" t="str">
        <f t="shared" si="28"/>
        <v/>
      </c>
      <c r="AH53" s="4" t="str">
        <f t="shared" si="29"/>
        <v/>
      </c>
      <c r="AI53" s="4" t="str">
        <f t="shared" si="30"/>
        <v/>
      </c>
      <c r="AJ53" s="4" t="str">
        <f t="shared" si="31"/>
        <v/>
      </c>
      <c r="AK53" s="4" t="str">
        <f t="shared" si="32"/>
        <v/>
      </c>
      <c r="AL53" s="4" t="str">
        <f t="shared" si="33"/>
        <v/>
      </c>
      <c r="AM53" s="4" t="str">
        <f t="shared" si="34"/>
        <v/>
      </c>
      <c r="AN53" s="4" t="str">
        <f t="shared" si="35"/>
        <v/>
      </c>
      <c r="AO53" s="4" t="str">
        <f t="shared" si="36"/>
        <v/>
      </c>
      <c r="AP53" s="4" t="str">
        <f t="shared" si="37"/>
        <v/>
      </c>
      <c r="AQ53" s="4" t="str">
        <f t="shared" si="38"/>
        <v/>
      </c>
      <c r="AR53" s="4" t="str">
        <f t="shared" si="39"/>
        <v/>
      </c>
      <c r="AS53" s="4" t="str">
        <f t="shared" si="40"/>
        <v/>
      </c>
      <c r="AT53" s="7"/>
      <c r="AU53" s="7"/>
      <c r="AV53" s="7"/>
      <c r="AW53" s="4" t="str">
        <f t="shared" si="42"/>
        <v>melibatkan diri dengan memberikan usulan tentang cara-cara untuk mengajak temannya membuka diri tentang agama dan keyakinan,</v>
      </c>
      <c r="AX53" s="4" t="str">
        <f t="shared" si="43"/>
        <v xml:space="preserve">membantu teman yang kesulitan dan memberikan kontribusi pada kelompoknya, </v>
      </c>
      <c r="AY53" s="4" t="str">
        <f t="shared" si="44"/>
        <v/>
      </c>
      <c r="AZ53" s="4" t="str">
        <f t="shared" si="45"/>
        <v/>
      </c>
      <c r="BA53" s="4" t="str">
        <f t="shared" si="46"/>
        <v/>
      </c>
      <c r="BB53" s="8"/>
      <c r="BC53" s="8"/>
      <c r="BD53" s="8"/>
      <c r="BE53" s="8"/>
      <c r="BF53" s="8"/>
      <c r="BI53" s="4">
        <f t="shared" si="41"/>
        <v>0</v>
      </c>
    </row>
    <row r="54" spans="1:61" ht="16.5" x14ac:dyDescent="0.25">
      <c r="A54" s="6"/>
      <c r="B54" s="7"/>
      <c r="C54" s="224">
        <v>47</v>
      </c>
      <c r="D54" s="225" t="str">
        <f>IF(SISWA!G54="","",SISWA!G54)</f>
        <v/>
      </c>
      <c r="E54" s="254"/>
      <c r="F54" s="255"/>
      <c r="G54" s="255"/>
      <c r="H54" s="256"/>
      <c r="I54" s="254"/>
      <c r="J54" s="255"/>
      <c r="K54" s="255"/>
      <c r="L54" s="256"/>
      <c r="M54" s="254"/>
      <c r="N54" s="255"/>
      <c r="O54" s="255"/>
      <c r="P54" s="256"/>
      <c r="Q54" s="254"/>
      <c r="R54" s="255"/>
      <c r="S54" s="255"/>
      <c r="T54" s="256"/>
      <c r="U54" s="254"/>
      <c r="V54" s="255"/>
      <c r="W54" s="255"/>
      <c r="X54" s="256"/>
      <c r="Y54" s="7"/>
      <c r="Z54" s="4" t="str">
        <f t="shared" si="21"/>
        <v/>
      </c>
      <c r="AA54" s="4" t="str">
        <f t="shared" si="22"/>
        <v/>
      </c>
      <c r="AB54" s="4" t="str">
        <f t="shared" si="23"/>
        <v/>
      </c>
      <c r="AC54" s="4" t="str">
        <f t="shared" si="24"/>
        <v/>
      </c>
      <c r="AD54" s="4" t="str">
        <f t="shared" si="25"/>
        <v/>
      </c>
      <c r="AE54" s="4" t="str">
        <f t="shared" si="26"/>
        <v/>
      </c>
      <c r="AF54" s="4" t="str">
        <f t="shared" si="27"/>
        <v/>
      </c>
      <c r="AG54" s="4" t="str">
        <f t="shared" si="28"/>
        <v/>
      </c>
      <c r="AH54" s="4" t="str">
        <f t="shared" si="29"/>
        <v/>
      </c>
      <c r="AI54" s="4" t="str">
        <f t="shared" si="30"/>
        <v/>
      </c>
      <c r="AJ54" s="4" t="str">
        <f t="shared" si="31"/>
        <v/>
      </c>
      <c r="AK54" s="4" t="str">
        <f t="shared" si="32"/>
        <v/>
      </c>
      <c r="AL54" s="4" t="str">
        <f t="shared" si="33"/>
        <v/>
      </c>
      <c r="AM54" s="4" t="str">
        <f t="shared" si="34"/>
        <v/>
      </c>
      <c r="AN54" s="4" t="str">
        <f t="shared" si="35"/>
        <v/>
      </c>
      <c r="AO54" s="4" t="str">
        <f t="shared" si="36"/>
        <v/>
      </c>
      <c r="AP54" s="4" t="str">
        <f t="shared" si="37"/>
        <v/>
      </c>
      <c r="AQ54" s="4" t="str">
        <f t="shared" si="38"/>
        <v/>
      </c>
      <c r="AR54" s="4" t="str">
        <f t="shared" si="39"/>
        <v/>
      </c>
      <c r="AS54" s="4" t="str">
        <f t="shared" si="40"/>
        <v/>
      </c>
      <c r="AT54" s="7"/>
      <c r="AU54" s="7"/>
      <c r="AV54" s="7"/>
      <c r="AW54" s="4" t="str">
        <f t="shared" si="42"/>
        <v>melibatkan diri dengan memberikan usulan tentang cara-cara untuk mengajak temannya membuka diri tentang agama dan keyakinan,</v>
      </c>
      <c r="AX54" s="4" t="str">
        <f t="shared" si="43"/>
        <v xml:space="preserve">membantu teman yang kesulitan dan memberikan kontribusi pada kelompoknya, </v>
      </c>
      <c r="AY54" s="4" t="str">
        <f t="shared" si="44"/>
        <v/>
      </c>
      <c r="AZ54" s="4" t="str">
        <f t="shared" si="45"/>
        <v/>
      </c>
      <c r="BA54" s="4" t="str">
        <f t="shared" si="46"/>
        <v/>
      </c>
      <c r="BB54" s="8"/>
      <c r="BC54" s="8"/>
      <c r="BD54" s="8"/>
      <c r="BE54" s="8"/>
      <c r="BF54" s="8"/>
      <c r="BI54" s="4">
        <f t="shared" si="41"/>
        <v>0</v>
      </c>
    </row>
    <row r="55" spans="1:61" ht="16.5" x14ac:dyDescent="0.25">
      <c r="A55" s="6"/>
      <c r="B55" s="7"/>
      <c r="C55" s="224">
        <v>48</v>
      </c>
      <c r="D55" s="225" t="str">
        <f>IF(SISWA!G55="","",SISWA!G55)</f>
        <v/>
      </c>
      <c r="E55" s="254"/>
      <c r="F55" s="255"/>
      <c r="G55" s="255"/>
      <c r="H55" s="256"/>
      <c r="I55" s="254"/>
      <c r="J55" s="255"/>
      <c r="K55" s="255"/>
      <c r="L55" s="256"/>
      <c r="M55" s="254"/>
      <c r="N55" s="255"/>
      <c r="O55" s="255"/>
      <c r="P55" s="256"/>
      <c r="Q55" s="254"/>
      <c r="R55" s="255"/>
      <c r="S55" s="255"/>
      <c r="T55" s="256"/>
      <c r="U55" s="254"/>
      <c r="V55" s="255"/>
      <c r="W55" s="255"/>
      <c r="X55" s="256"/>
      <c r="Y55" s="7"/>
      <c r="Z55" s="4" t="str">
        <f t="shared" si="21"/>
        <v/>
      </c>
      <c r="AA55" s="4" t="str">
        <f t="shared" si="22"/>
        <v/>
      </c>
      <c r="AB55" s="4" t="str">
        <f t="shared" si="23"/>
        <v/>
      </c>
      <c r="AC55" s="4" t="str">
        <f t="shared" si="24"/>
        <v/>
      </c>
      <c r="AD55" s="4" t="str">
        <f t="shared" si="25"/>
        <v/>
      </c>
      <c r="AE55" s="4" t="str">
        <f t="shared" si="26"/>
        <v/>
      </c>
      <c r="AF55" s="4" t="str">
        <f t="shared" si="27"/>
        <v/>
      </c>
      <c r="AG55" s="4" t="str">
        <f t="shared" si="28"/>
        <v/>
      </c>
      <c r="AH55" s="4" t="str">
        <f t="shared" si="29"/>
        <v/>
      </c>
      <c r="AI55" s="4" t="str">
        <f t="shared" si="30"/>
        <v/>
      </c>
      <c r="AJ55" s="4" t="str">
        <f t="shared" si="31"/>
        <v/>
      </c>
      <c r="AK55" s="4" t="str">
        <f t="shared" si="32"/>
        <v/>
      </c>
      <c r="AL55" s="4" t="str">
        <f t="shared" si="33"/>
        <v/>
      </c>
      <c r="AM55" s="4" t="str">
        <f t="shared" si="34"/>
        <v/>
      </c>
      <c r="AN55" s="4" t="str">
        <f t="shared" si="35"/>
        <v/>
      </c>
      <c r="AO55" s="4" t="str">
        <f t="shared" si="36"/>
        <v/>
      </c>
      <c r="AP55" s="4" t="str">
        <f t="shared" si="37"/>
        <v/>
      </c>
      <c r="AQ55" s="4" t="str">
        <f t="shared" si="38"/>
        <v/>
      </c>
      <c r="AR55" s="4" t="str">
        <f t="shared" si="39"/>
        <v/>
      </c>
      <c r="AS55" s="4" t="str">
        <f t="shared" si="40"/>
        <v/>
      </c>
      <c r="AT55" s="7"/>
      <c r="AU55" s="7"/>
      <c r="AV55" s="7"/>
      <c r="AW55" s="4" t="str">
        <f t="shared" si="42"/>
        <v>melibatkan diri dengan memberikan usulan tentang cara-cara untuk mengajak temannya membuka diri tentang agama dan keyakinan,</v>
      </c>
      <c r="AX55" s="4" t="str">
        <f t="shared" si="43"/>
        <v xml:space="preserve">membantu teman yang kesulitan dan memberikan kontribusi pada kelompoknya, </v>
      </c>
      <c r="AY55" s="4" t="str">
        <f t="shared" si="44"/>
        <v/>
      </c>
      <c r="AZ55" s="4" t="str">
        <f t="shared" si="45"/>
        <v/>
      </c>
      <c r="BA55" s="4" t="str">
        <f t="shared" si="46"/>
        <v/>
      </c>
      <c r="BB55" s="8"/>
      <c r="BC55" s="8"/>
      <c r="BD55" s="8"/>
      <c r="BE55" s="8"/>
      <c r="BF55" s="8"/>
      <c r="BI55" s="4">
        <f t="shared" si="41"/>
        <v>0</v>
      </c>
    </row>
    <row r="56" spans="1:61" ht="16.5" x14ac:dyDescent="0.25">
      <c r="A56" s="6"/>
      <c r="B56" s="7"/>
      <c r="C56" s="224">
        <v>49</v>
      </c>
      <c r="D56" s="225" t="str">
        <f>IF(SISWA!G56="","",SISWA!G56)</f>
        <v/>
      </c>
      <c r="E56" s="254"/>
      <c r="F56" s="255"/>
      <c r="G56" s="255"/>
      <c r="H56" s="256"/>
      <c r="I56" s="254"/>
      <c r="J56" s="255"/>
      <c r="K56" s="255"/>
      <c r="L56" s="256"/>
      <c r="M56" s="254"/>
      <c r="N56" s="255"/>
      <c r="O56" s="255"/>
      <c r="P56" s="256"/>
      <c r="Q56" s="254"/>
      <c r="R56" s="255"/>
      <c r="S56" s="255"/>
      <c r="T56" s="256"/>
      <c r="U56" s="254"/>
      <c r="V56" s="255"/>
      <c r="W56" s="255"/>
      <c r="X56" s="256"/>
      <c r="Y56" s="7"/>
      <c r="Z56" s="4" t="str">
        <f t="shared" si="21"/>
        <v/>
      </c>
      <c r="AA56" s="4" t="str">
        <f t="shared" si="22"/>
        <v/>
      </c>
      <c r="AB56" s="4" t="str">
        <f t="shared" si="23"/>
        <v/>
      </c>
      <c r="AC56" s="4" t="str">
        <f t="shared" si="24"/>
        <v/>
      </c>
      <c r="AD56" s="4" t="str">
        <f t="shared" si="25"/>
        <v/>
      </c>
      <c r="AE56" s="4" t="str">
        <f t="shared" si="26"/>
        <v/>
      </c>
      <c r="AF56" s="4" t="str">
        <f t="shared" si="27"/>
        <v/>
      </c>
      <c r="AG56" s="4" t="str">
        <f t="shared" si="28"/>
        <v/>
      </c>
      <c r="AH56" s="4" t="str">
        <f t="shared" si="29"/>
        <v/>
      </c>
      <c r="AI56" s="4" t="str">
        <f t="shared" si="30"/>
        <v/>
      </c>
      <c r="AJ56" s="4" t="str">
        <f t="shared" si="31"/>
        <v/>
      </c>
      <c r="AK56" s="4" t="str">
        <f t="shared" si="32"/>
        <v/>
      </c>
      <c r="AL56" s="4" t="str">
        <f t="shared" si="33"/>
        <v/>
      </c>
      <c r="AM56" s="4" t="str">
        <f t="shared" si="34"/>
        <v/>
      </c>
      <c r="AN56" s="4" t="str">
        <f t="shared" si="35"/>
        <v/>
      </c>
      <c r="AO56" s="4" t="str">
        <f t="shared" si="36"/>
        <v/>
      </c>
      <c r="AP56" s="4" t="str">
        <f t="shared" si="37"/>
        <v/>
      </c>
      <c r="AQ56" s="4" t="str">
        <f t="shared" si="38"/>
        <v/>
      </c>
      <c r="AR56" s="4" t="str">
        <f t="shared" si="39"/>
        <v/>
      </c>
      <c r="AS56" s="4" t="str">
        <f t="shared" si="40"/>
        <v/>
      </c>
      <c r="AT56" s="7"/>
      <c r="AU56" s="7"/>
      <c r="AV56" s="7"/>
      <c r="AW56" s="4" t="str">
        <f t="shared" si="42"/>
        <v>melibatkan diri dengan memberikan usulan tentang cara-cara untuk mengajak temannya membuka diri tentang agama dan keyakinan,</v>
      </c>
      <c r="AX56" s="4" t="str">
        <f t="shared" si="43"/>
        <v xml:space="preserve">membantu teman yang kesulitan dan memberikan kontribusi pada kelompoknya, </v>
      </c>
      <c r="AY56" s="4" t="str">
        <f t="shared" si="44"/>
        <v/>
      </c>
      <c r="AZ56" s="4" t="str">
        <f t="shared" si="45"/>
        <v/>
      </c>
      <c r="BA56" s="4" t="str">
        <f t="shared" si="46"/>
        <v/>
      </c>
      <c r="BB56" s="8"/>
      <c r="BC56" s="8"/>
      <c r="BD56" s="8"/>
      <c r="BE56" s="8"/>
      <c r="BF56" s="8"/>
      <c r="BI56" s="4">
        <f t="shared" si="41"/>
        <v>0</v>
      </c>
    </row>
    <row r="57" spans="1:61" ht="16.5" x14ac:dyDescent="0.25">
      <c r="A57" s="6"/>
      <c r="B57" s="7"/>
      <c r="C57" s="224">
        <v>50</v>
      </c>
      <c r="D57" s="225" t="str">
        <f>IF(SISWA!G57="","",SISWA!G57)</f>
        <v/>
      </c>
      <c r="E57" s="254"/>
      <c r="F57" s="255"/>
      <c r="G57" s="255"/>
      <c r="H57" s="256"/>
      <c r="I57" s="254"/>
      <c r="J57" s="255"/>
      <c r="K57" s="255"/>
      <c r="L57" s="256"/>
      <c r="M57" s="254"/>
      <c r="N57" s="255"/>
      <c r="O57" s="255"/>
      <c r="P57" s="256"/>
      <c r="Q57" s="254"/>
      <c r="R57" s="255"/>
      <c r="S57" s="255"/>
      <c r="T57" s="256"/>
      <c r="U57" s="254"/>
      <c r="V57" s="255"/>
      <c r="W57" s="255"/>
      <c r="X57" s="256"/>
      <c r="Y57" s="7"/>
      <c r="Z57" s="4" t="str">
        <f t="shared" si="21"/>
        <v/>
      </c>
      <c r="AA57" s="4" t="str">
        <f t="shared" si="22"/>
        <v/>
      </c>
      <c r="AB57" s="4" t="str">
        <f t="shared" si="23"/>
        <v/>
      </c>
      <c r="AC57" s="4" t="str">
        <f t="shared" si="24"/>
        <v/>
      </c>
      <c r="AD57" s="4" t="str">
        <f t="shared" si="25"/>
        <v/>
      </c>
      <c r="AE57" s="4" t="str">
        <f t="shared" si="26"/>
        <v/>
      </c>
      <c r="AF57" s="4" t="str">
        <f t="shared" si="27"/>
        <v/>
      </c>
      <c r="AG57" s="4" t="str">
        <f t="shared" si="28"/>
        <v/>
      </c>
      <c r="AH57" s="4" t="str">
        <f t="shared" si="29"/>
        <v/>
      </c>
      <c r="AI57" s="4" t="str">
        <f t="shared" si="30"/>
        <v/>
      </c>
      <c r="AJ57" s="4" t="str">
        <f t="shared" si="31"/>
        <v/>
      </c>
      <c r="AK57" s="4" t="str">
        <f t="shared" si="32"/>
        <v/>
      </c>
      <c r="AL57" s="4" t="str">
        <f t="shared" si="33"/>
        <v/>
      </c>
      <c r="AM57" s="4" t="str">
        <f t="shared" si="34"/>
        <v/>
      </c>
      <c r="AN57" s="4" t="str">
        <f t="shared" si="35"/>
        <v/>
      </c>
      <c r="AO57" s="4" t="str">
        <f t="shared" si="36"/>
        <v/>
      </c>
      <c r="AP57" s="4" t="str">
        <f t="shared" si="37"/>
        <v/>
      </c>
      <c r="AQ57" s="4" t="str">
        <f t="shared" si="38"/>
        <v/>
      </c>
      <c r="AR57" s="4" t="str">
        <f t="shared" si="39"/>
        <v/>
      </c>
      <c r="AS57" s="4" t="str">
        <f t="shared" si="40"/>
        <v/>
      </c>
      <c r="AT57" s="7"/>
      <c r="AU57" s="7"/>
      <c r="AV57" s="7"/>
      <c r="AW57" s="4" t="str">
        <f t="shared" si="42"/>
        <v>melibatkan diri dengan memberikan usulan tentang cara-cara untuk mengajak temannya membuka diri tentang agama dan keyakinan,</v>
      </c>
      <c r="AX57" s="4" t="str">
        <f t="shared" si="43"/>
        <v xml:space="preserve">membantu teman yang kesulitan dan memberikan kontribusi pada kelompoknya, </v>
      </c>
      <c r="AY57" s="4" t="str">
        <f t="shared" si="44"/>
        <v/>
      </c>
      <c r="AZ57" s="4" t="str">
        <f t="shared" si="45"/>
        <v/>
      </c>
      <c r="BA57" s="4" t="str">
        <f t="shared" si="46"/>
        <v/>
      </c>
      <c r="BB57" s="8"/>
      <c r="BC57" s="8"/>
      <c r="BD57" s="8"/>
      <c r="BE57" s="8"/>
      <c r="BF57" s="8"/>
      <c r="BI57" s="4">
        <f t="shared" si="41"/>
        <v>0</v>
      </c>
    </row>
    <row r="58" spans="1:61" x14ac:dyDescent="0.25">
      <c r="A58" s="6"/>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c r="AQ58" s="7"/>
      <c r="AR58" s="7"/>
      <c r="AS58" s="7"/>
      <c r="AT58" s="7"/>
      <c r="AU58" s="7"/>
      <c r="AV58" s="7"/>
      <c r="AW58" s="7"/>
      <c r="AX58" s="7"/>
      <c r="AY58" s="7"/>
      <c r="AZ58" s="7"/>
      <c r="BA58" s="7"/>
      <c r="BB58" s="8"/>
      <c r="BC58" s="8"/>
      <c r="BD58" s="8"/>
      <c r="BE58" s="8"/>
      <c r="BF58" s="8"/>
    </row>
    <row r="59" spans="1:61" x14ac:dyDescent="0.25">
      <c r="A59" s="6"/>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c r="BB59" s="8"/>
      <c r="BC59" s="8"/>
      <c r="BD59" s="8"/>
      <c r="BE59" s="8"/>
      <c r="BF59" s="8"/>
    </row>
    <row r="60" spans="1:61" hidden="1" x14ac:dyDescent="0.25">
      <c r="A60" s="8"/>
      <c r="B60" s="8"/>
      <c r="C60" s="8"/>
      <c r="D60" s="161">
        <f>HOME!E20</f>
        <v>9</v>
      </c>
      <c r="E60" s="7" t="str">
        <f>IF(E5=0,0,E5)</f>
        <v xml:space="preserve">Beriman, Bertakwa Kepada Tuhan Yang Maha Esa, dan Berakhlak Mulia </v>
      </c>
      <c r="F60" s="7" t="str">
        <f>IF(E5=0,0,E5)</f>
        <v xml:space="preserve">Beriman, Bertakwa Kepada Tuhan Yang Maha Esa, dan Berakhlak Mulia </v>
      </c>
      <c r="G60" s="7" t="str">
        <f>IF(E5=0,0,E5)</f>
        <v xml:space="preserve">Beriman, Bertakwa Kepada Tuhan Yang Maha Esa, dan Berakhlak Mulia </v>
      </c>
      <c r="H60" s="7" t="str">
        <f>IF(E5=0,0,E5)</f>
        <v xml:space="preserve">Beriman, Bertakwa Kepada Tuhan Yang Maha Esa, dan Berakhlak Mulia </v>
      </c>
      <c r="I60" s="7" t="str">
        <f>IF(I5=0,0,I5)</f>
        <v>Bergotong-Royong</v>
      </c>
      <c r="J60" s="7" t="str">
        <f>IF(I5=0,0,I5)</f>
        <v>Bergotong-Royong</v>
      </c>
      <c r="K60" s="7" t="str">
        <f>IF(I5=0,0,I5)</f>
        <v>Bergotong-Royong</v>
      </c>
      <c r="L60" s="7" t="str">
        <f>IF(I5=0,0,I5)</f>
        <v>Bergotong-Royong</v>
      </c>
      <c r="M60" s="7">
        <f>IF(M5=0,0,M5)</f>
        <v>0</v>
      </c>
      <c r="N60" s="7">
        <f>IF(M5=0,0,M5)</f>
        <v>0</v>
      </c>
      <c r="O60" s="7">
        <f>IF(M5=0,0,M5)</f>
        <v>0</v>
      </c>
      <c r="P60" s="7">
        <f>IF(M5=0,0,M5)</f>
        <v>0</v>
      </c>
      <c r="Q60" s="7">
        <f>IF(Q5=0,0,Q5)</f>
        <v>0</v>
      </c>
      <c r="R60" s="7">
        <f>IF(Q5=0,0,Q5)</f>
        <v>0</v>
      </c>
      <c r="S60" s="7">
        <f>IF(Q5=0,0,Q5)</f>
        <v>0</v>
      </c>
      <c r="T60" s="7">
        <f>IF(Q5=0,0,Q5)</f>
        <v>0</v>
      </c>
      <c r="U60" s="7">
        <f>IF(U5=0,0,U5)</f>
        <v>0</v>
      </c>
      <c r="V60" s="7">
        <f>IF(U5=0,0,U5)</f>
        <v>0</v>
      </c>
      <c r="W60" s="7">
        <f>IF(U5=0,0,U5)</f>
        <v>0</v>
      </c>
      <c r="X60" s="7">
        <f>IF(U5=0,0,U5)</f>
        <v>0</v>
      </c>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row>
    <row r="61" spans="1:61" hidden="1" x14ac:dyDescent="0.25">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row>
    <row r="62" spans="1:61" hidden="1" x14ac:dyDescent="0.25">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8"/>
      <c r="BF62" s="8"/>
    </row>
    <row r="63" spans="1:61" hidden="1" x14ac:dyDescent="0.25">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row>
  </sheetData>
  <sheetProtection algorithmName="SHA-512" hashValue="mfDCi+uS8rGG0tkzOjE532wQWhn+KHDoJvvC8bF2oSPtzr/sur9Av5Fj+F+q6QxgEe+LMYegZCvAXwGu7ZcFiw==" saltValue="xP7A5TMoykpynPRkfduhmg==" spinCount="100000" sheet="1" objects="1" scenarios="1"/>
  <mergeCells count="12">
    <mergeCell ref="C5:C7"/>
    <mergeCell ref="I5:L5"/>
    <mergeCell ref="M5:P5"/>
    <mergeCell ref="Q5:T5"/>
    <mergeCell ref="U5:X5"/>
    <mergeCell ref="D5:D7"/>
    <mergeCell ref="E6:H6"/>
    <mergeCell ref="I6:L6"/>
    <mergeCell ref="M6:P6"/>
    <mergeCell ref="Q6:T6"/>
    <mergeCell ref="U6:X6"/>
    <mergeCell ref="E5:H5"/>
  </mergeCells>
  <dataValidations count="4">
    <dataValidation allowBlank="1" showInputMessage="1" showErrorMessage="1" promptTitle="Sangat Berkembang" prompt="Siswa mengembangkan kemampuannya melampaui harapan" sqref="BG12"/>
    <dataValidation allowBlank="1" showInputMessage="1" showErrorMessage="1" promptTitle="Berkembang Sesuai Harapan" prompt="Siswa telah mengembangkan kemampuan hingga berada dalam tahap ajek" sqref="BG11"/>
    <dataValidation allowBlank="1" showInputMessage="1" showErrorMessage="1" promptTitle="Mulai Berkembang" prompt="Siswa mulai mengembangkan kemampuan namun masih belum ajek" sqref="BG10"/>
    <dataValidation allowBlank="1" showInputMessage="1" showErrorMessage="1" promptTitle="Belum Berkembang" prompt="Siswa masih membutuhkan bimbingan dalam mengembangkan kemampuan" sqref="BG9"/>
  </dataValidations>
  <pageMargins left="0.7" right="0.7" top="0.75" bottom="0.75" header="0.3" footer="0.3"/>
  <pageSetup paperSize="9"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72"/>
  <sheetViews>
    <sheetView showRowColHeaders="0" zoomScale="90" zoomScaleNormal="90" workbookViewId="0">
      <pane xSplit="4" ySplit="7" topLeftCell="E8" activePane="bottomRight" state="frozen"/>
      <selection pane="topRight" activeCell="E1" sqref="E1"/>
      <selection pane="bottomLeft" activeCell="A8" sqref="A8"/>
      <selection pane="bottomRight"/>
    </sheetView>
  </sheetViews>
  <sheetFormatPr defaultColWidth="0" defaultRowHeight="15" x14ac:dyDescent="0.25"/>
  <cols>
    <col min="1" max="1" width="30.28515625" style="4" customWidth="1"/>
    <col min="2" max="2" width="2.5703125" style="4" customWidth="1"/>
    <col min="3" max="3" width="7.42578125" style="4" customWidth="1"/>
    <col min="4" max="4" width="37.7109375" style="4" customWidth="1"/>
    <col min="5" max="5" width="104.28515625" style="4" customWidth="1"/>
    <col min="6" max="6" width="27.28515625" style="4" hidden="1" customWidth="1"/>
    <col min="7" max="7" width="1.5703125" style="4" hidden="1" customWidth="1"/>
    <col min="8" max="8" width="40.5703125" style="4" hidden="1" customWidth="1"/>
    <col min="9" max="10" width="9.140625" style="4" hidden="1" customWidth="1"/>
    <col min="11" max="16384" width="9.140625" style="4" hidden="1"/>
  </cols>
  <sheetData>
    <row r="1" spans="1:10" ht="28.5" x14ac:dyDescent="0.25">
      <c r="A1" s="1" t="s">
        <v>606</v>
      </c>
      <c r="B1" s="2"/>
      <c r="C1" s="2"/>
      <c r="D1" s="2"/>
      <c r="E1" s="2"/>
      <c r="F1" s="6"/>
      <c r="G1" s="6"/>
    </row>
    <row r="2" spans="1:10" ht="9" customHeight="1" x14ac:dyDescent="0.25">
      <c r="A2" s="5"/>
      <c r="B2" s="5"/>
      <c r="C2" s="5"/>
      <c r="D2" s="5"/>
      <c r="E2" s="5"/>
      <c r="F2" s="5"/>
      <c r="G2" s="5"/>
    </row>
    <row r="3" spans="1:10" ht="9" customHeight="1" x14ac:dyDescent="0.25">
      <c r="A3" s="6"/>
      <c r="B3" s="7"/>
      <c r="C3" s="7"/>
      <c r="D3" s="7"/>
      <c r="E3" s="7"/>
      <c r="F3" s="7"/>
      <c r="G3" s="7"/>
    </row>
    <row r="4" spans="1:10" ht="9" customHeight="1" x14ac:dyDescent="0.25">
      <c r="A4" s="6"/>
      <c r="B4" s="7"/>
      <c r="C4" s="7"/>
      <c r="D4" s="7"/>
      <c r="E4" s="7"/>
      <c r="F4" s="7"/>
      <c r="G4" s="7"/>
    </row>
    <row r="5" spans="1:10" ht="16.5" x14ac:dyDescent="0.3">
      <c r="A5" s="6"/>
      <c r="B5" s="7"/>
      <c r="C5" s="636" t="s">
        <v>580</v>
      </c>
      <c r="D5" s="637" t="s">
        <v>579</v>
      </c>
      <c r="E5" s="635" t="s">
        <v>578</v>
      </c>
      <c r="F5" s="635"/>
      <c r="G5" s="7"/>
    </row>
    <row r="6" spans="1:10" ht="16.5" x14ac:dyDescent="0.25">
      <c r="A6" s="6"/>
      <c r="B6" s="7"/>
      <c r="C6" s="636"/>
      <c r="D6" s="637"/>
      <c r="E6" s="220" t="s">
        <v>1251</v>
      </c>
      <c r="F6" s="221"/>
      <c r="G6" s="7"/>
    </row>
    <row r="7" spans="1:10" ht="16.5" x14ac:dyDescent="0.25">
      <c r="A7" s="6"/>
      <c r="B7" s="7"/>
      <c r="C7" s="636"/>
      <c r="D7" s="637"/>
      <c r="E7" s="222" t="str">
        <f>DESKPRY!E8</f>
        <v>KEWIRAUSAHAAN (COOKING CLASS SALAD BUAH)</v>
      </c>
      <c r="F7" s="223"/>
      <c r="G7" s="7"/>
    </row>
    <row r="8" spans="1:10" ht="18" customHeight="1" x14ac:dyDescent="0.25">
      <c r="A8" s="6"/>
      <c r="B8" s="7"/>
      <c r="C8" s="224">
        <v>1</v>
      </c>
      <c r="D8" s="225" t="str">
        <f>IF(SISWA!G8="","",SISWA!G8)</f>
        <v>ASKA</v>
      </c>
      <c r="E8" s="226" t="str">
        <f>IF('N1'!BI8=0,"",H8)</f>
        <v xml:space="preserve">Dalam mengerjakan proyek ini, Ananda ASKA aktif melibatkan diri dengan memberikan usulan tentang cara-cara untuk mengajak temannya membuka diri tentang agama dan keyakinan,perlu belajar membantu teman yang kesulitan dan memberikan kontribusi pada kelompoknya, sangat aktif </v>
      </c>
      <c r="F8" s="226"/>
      <c r="G8" s="7"/>
      <c r="H8" s="176" t="str">
        <f>"Dalam mengerjakan proyek ini, Ananda "&amp;D8&amp;" "&amp;'N1'!Z8&amp;'N1'!AA8&amp;'N1'!AB8&amp;'N1'!AC8&amp;'N1'!AW8&amp;'N1'!AD8&amp;'N1'!AE8&amp;'N1'!AF8&amp;'N1'!AG8&amp;'N1'!AX8&amp;'N1'!AH8&amp;'N1'!AI8&amp;'N1'!AJ8&amp;'N1'!AK8&amp;'N1'!AY8&amp;'N1'!AL8&amp;'N1'!AM8&amp;'N1'!AN8&amp;'N1'!AO8&amp;'N1'!AZ8&amp;'N1'!AP8&amp;'N1'!AQ8&amp;'N1'!AR8&amp;'N1'!AS8&amp;'N1'!BA8</f>
        <v xml:space="preserve">Dalam mengerjakan proyek ini, Ananda ASKA aktif melibatkan diri dengan memberikan usulan tentang cara-cara untuk mengajak temannya membuka diri tentang agama dan keyakinan,perlu belajar membantu teman yang kesulitan dan memberikan kontribusi pada kelompoknya, sangat aktif </v>
      </c>
      <c r="I8" s="4">
        <f>IF(E8="","",1)</f>
        <v>1</v>
      </c>
      <c r="J8" s="4">
        <f>COUNTIF(I8:I57,1)</f>
        <v>11</v>
      </c>
    </row>
    <row r="9" spans="1:10" ht="18" customHeight="1" x14ac:dyDescent="0.25">
      <c r="A9" s="6"/>
      <c r="B9" s="7"/>
      <c r="C9" s="224">
        <v>2</v>
      </c>
      <c r="D9" s="225" t="str">
        <f>IF(SISWA!G9="","",SISWA!G9)</f>
        <v>BIHAN</v>
      </c>
      <c r="E9" s="226" t="str">
        <f>IF('N1'!BI9=0,"",H9)</f>
        <v xml:space="preserve">Dalam mengerjakan proyek ini, Ananda BIHAN aktif melibatkan diri dengan memberikan usulan tentang cara-cara untuk mengajak temannya membuka diri tentang agama dan keyakinan,sangat aktif membantu teman yang kesulitan dan memberikan kontribusi pada kelompoknya, aktif </v>
      </c>
      <c r="F9" s="226"/>
      <c r="G9" s="7"/>
      <c r="H9" s="176" t="str">
        <f>"Dalam mengerjakan proyek ini, Ananda "&amp;D9&amp;" "&amp;'N1'!Z9&amp;'N1'!AA9&amp;'N1'!AB9&amp;'N1'!AC9&amp;'N1'!AW9&amp;'N1'!AD9&amp;'N1'!AE9&amp;'N1'!AF9&amp;'N1'!AG9&amp;'N1'!AX9&amp;'N1'!AH9&amp;'N1'!AI9&amp;'N1'!AJ9&amp;'N1'!AK9&amp;'N1'!AY9&amp;'N1'!AL9&amp;'N1'!AM9&amp;'N1'!AN9&amp;'N1'!AO9&amp;'N1'!AZ9&amp;'N1'!AP9&amp;'N1'!AQ9&amp;'N1'!AR9&amp;'N1'!AS9&amp;'N1'!BA9</f>
        <v xml:space="preserve">Dalam mengerjakan proyek ini, Ananda BIHAN aktif melibatkan diri dengan memberikan usulan tentang cara-cara untuk mengajak temannya membuka diri tentang agama dan keyakinan,sangat aktif membantu teman yang kesulitan dan memberikan kontribusi pada kelompoknya, aktif </v>
      </c>
      <c r="I9" s="4">
        <f t="shared" ref="I9:I57" si="0">IF(E9="","",1)</f>
        <v>1</v>
      </c>
      <c r="J9" s="4">
        <f>HOME!E20</f>
        <v>9</v>
      </c>
    </row>
    <row r="10" spans="1:10" ht="15" customHeight="1" x14ac:dyDescent="0.25">
      <c r="A10" s="6"/>
      <c r="B10" s="7"/>
      <c r="C10" s="224">
        <v>3</v>
      </c>
      <c r="D10" s="225" t="str">
        <f>IF(SISWA!G10="","",SISWA!G10)</f>
        <v>DARMA</v>
      </c>
      <c r="E10" s="226" t="str">
        <f>IF('N1'!BI10=0,"",H10)</f>
        <v xml:space="preserve">Dalam mengerjakan proyek ini, Ananda DARMA aktif melibatkan diri dengan memberikan usulan tentang cara-cara untuk mengajak temannya membuka diri tentang agama dan keyakinan,membantu teman yang kesulitan dan memberikan kontribusi pada kelompoknya, </v>
      </c>
      <c r="F10" s="226"/>
      <c r="G10" s="7"/>
      <c r="H10" s="176" t="str">
        <f>"Dalam mengerjakan proyek ini, Ananda "&amp;D10&amp;" "&amp;'N1'!Z10&amp;'N1'!AA10&amp;'N1'!AB10&amp;'N1'!AC10&amp;'N1'!AW10&amp;'N1'!AD10&amp;'N1'!AE10&amp;'N1'!AF10&amp;'N1'!AG10&amp;'N1'!AX10&amp;'N1'!AH10&amp;'N1'!AI10&amp;'N1'!AJ10&amp;'N1'!AK10&amp;'N1'!AY10&amp;'N1'!AL10&amp;'N1'!AM10&amp;'N1'!AN10&amp;'N1'!AO10&amp;'N1'!AZ10&amp;'N1'!AP10&amp;'N1'!AQ10&amp;'N1'!AR10&amp;'N1'!AS10&amp;'N1'!BA10</f>
        <v xml:space="preserve">Dalam mengerjakan proyek ini, Ananda DARMA aktif melibatkan diri dengan memberikan usulan tentang cara-cara untuk mengajak temannya membuka diri tentang agama dan keyakinan,membantu teman yang kesulitan dan memberikan kontribusi pada kelompoknya, </v>
      </c>
      <c r="I10" s="4">
        <f t="shared" si="0"/>
        <v>1</v>
      </c>
      <c r="J10" s="4">
        <f>J8/J9</f>
        <v>1.2222222222222223</v>
      </c>
    </row>
    <row r="11" spans="1:10" ht="15.75" customHeight="1" x14ac:dyDescent="0.25">
      <c r="A11" s="6"/>
      <c r="B11" s="7"/>
      <c r="C11" s="224">
        <v>4</v>
      </c>
      <c r="D11" s="225" t="str">
        <f>IF(SISWA!G11="","",SISWA!G11)</f>
        <v>AQILA</v>
      </c>
      <c r="E11" s="226" t="str">
        <f>IF('N1'!BI11=0,"",H11)</f>
        <v xml:space="preserve">Dalam mengerjakan proyek ini, Ananda AQILA aktif melibatkan diri dengan memberikan usulan tentang cara-cara untuk mengajak temannya membuka diri tentang agama dan keyakinan,membantu teman yang kesulitan dan memberikan kontribusi pada kelompoknya, </v>
      </c>
      <c r="F11" s="226"/>
      <c r="G11" s="7"/>
      <c r="H11" s="176" t="str">
        <f>"Dalam mengerjakan proyek ini, Ananda "&amp;D11&amp;" "&amp;'N1'!Z11&amp;'N1'!AA11&amp;'N1'!AB11&amp;'N1'!AC11&amp;'N1'!AW11&amp;'N1'!AD11&amp;'N1'!AE11&amp;'N1'!AF11&amp;'N1'!AG11&amp;'N1'!AX11&amp;'N1'!AH11&amp;'N1'!AI11&amp;'N1'!AJ11&amp;'N1'!AK11&amp;'N1'!AY11&amp;'N1'!AL11&amp;'N1'!AM11&amp;'N1'!AN11&amp;'N1'!AO11&amp;'N1'!AZ11&amp;'N1'!AP11&amp;'N1'!AQ11&amp;'N1'!AR11&amp;'N1'!AS11&amp;'N1'!BA11</f>
        <v xml:space="preserve">Dalam mengerjakan proyek ini, Ananda AQILA aktif melibatkan diri dengan memberikan usulan tentang cara-cara untuk mengajak temannya membuka diri tentang agama dan keyakinan,membantu teman yang kesulitan dan memberikan kontribusi pada kelompoknya, </v>
      </c>
      <c r="I11" s="4">
        <f t="shared" si="0"/>
        <v>1</v>
      </c>
    </row>
    <row r="12" spans="1:10" ht="15.75" customHeight="1" x14ac:dyDescent="0.25">
      <c r="A12" s="6"/>
      <c r="B12" s="7"/>
      <c r="C12" s="224">
        <v>5</v>
      </c>
      <c r="D12" s="225" t="str">
        <f>IF(SISWA!G12="","",SISWA!G12)</f>
        <v>YUSUF</v>
      </c>
      <c r="E12" s="226" t="str">
        <f>IF('N1'!BI12=0,"",H12)</f>
        <v xml:space="preserve">Dalam mengerjakan proyek ini, Ananda YUSUF aktif melibatkan diri dengan memberikan usulan tentang cara-cara untuk mengajak temannya membuka diri tentang agama dan keyakinan,membantu teman yang kesulitan dan memberikan kontribusi pada kelompoknya, </v>
      </c>
      <c r="F12" s="226"/>
      <c r="G12" s="7"/>
      <c r="H12" s="176" t="str">
        <f>"Dalam mengerjakan proyek ini, Ananda "&amp;D12&amp;" "&amp;'N1'!Z12&amp;'N1'!AA12&amp;'N1'!AB12&amp;'N1'!AC12&amp;'N1'!AW12&amp;'N1'!AD12&amp;'N1'!AE12&amp;'N1'!AF12&amp;'N1'!AG12&amp;'N1'!AX12&amp;'N1'!AH12&amp;'N1'!AI12&amp;'N1'!AJ12&amp;'N1'!AK12&amp;'N1'!AY12&amp;'N1'!AL12&amp;'N1'!AM12&amp;'N1'!AN12&amp;'N1'!AO12&amp;'N1'!AZ12&amp;'N1'!AP12&amp;'N1'!AQ12&amp;'N1'!AR12&amp;'N1'!AS12&amp;'N1'!BA12</f>
        <v xml:space="preserve">Dalam mengerjakan proyek ini, Ananda YUSUF aktif melibatkan diri dengan memberikan usulan tentang cara-cara untuk mengajak temannya membuka diri tentang agama dan keyakinan,membantu teman yang kesulitan dan memberikan kontribusi pada kelompoknya, </v>
      </c>
      <c r="I12" s="4">
        <f t="shared" si="0"/>
        <v>1</v>
      </c>
    </row>
    <row r="13" spans="1:10" ht="15.75" customHeight="1" x14ac:dyDescent="0.25">
      <c r="A13" s="6"/>
      <c r="B13" s="7"/>
      <c r="C13" s="224">
        <v>6</v>
      </c>
      <c r="D13" s="225" t="str">
        <f>IF(SISWA!G13="","",SISWA!G13)</f>
        <v>FADHIL</v>
      </c>
      <c r="E13" s="226" t="str">
        <f>IF('N1'!BI13=0,"",H13)</f>
        <v xml:space="preserve">Dalam mengerjakan proyek ini, Ananda FADHIL aktif melibatkan diri dengan memberikan usulan tentang cara-cara untuk mengajak temannya membuka diri tentang agama dan keyakinan,membantu teman yang kesulitan dan memberikan kontribusi pada kelompoknya, </v>
      </c>
      <c r="F13" s="226"/>
      <c r="G13" s="7"/>
      <c r="H13" s="176" t="str">
        <f>"Dalam mengerjakan proyek ini, Ananda "&amp;D13&amp;" "&amp;'N1'!Z13&amp;'N1'!AA13&amp;'N1'!AB13&amp;'N1'!AC13&amp;'N1'!AW13&amp;'N1'!AD13&amp;'N1'!AE13&amp;'N1'!AF13&amp;'N1'!AG13&amp;'N1'!AX13&amp;'N1'!AH13&amp;'N1'!AI13&amp;'N1'!AJ13&amp;'N1'!AK13&amp;'N1'!AY13&amp;'N1'!AL13&amp;'N1'!AM13&amp;'N1'!AN13&amp;'N1'!AO13&amp;'N1'!AZ13&amp;'N1'!AP13&amp;'N1'!AQ13&amp;'N1'!AR13&amp;'N1'!AS13&amp;'N1'!BA13</f>
        <v xml:space="preserve">Dalam mengerjakan proyek ini, Ananda FADHIL aktif melibatkan diri dengan memberikan usulan tentang cara-cara untuk mengajak temannya membuka diri tentang agama dan keyakinan,membantu teman yang kesulitan dan memberikan kontribusi pada kelompoknya, </v>
      </c>
      <c r="I13" s="4">
        <f t="shared" si="0"/>
        <v>1</v>
      </c>
    </row>
    <row r="14" spans="1:10" ht="49.5" x14ac:dyDescent="0.25">
      <c r="A14" s="6"/>
      <c r="B14" s="7"/>
      <c r="C14" s="224">
        <v>7</v>
      </c>
      <c r="D14" s="225" t="str">
        <f>IF(SISWA!G14="","",SISWA!G14)</f>
        <v>SAFA</v>
      </c>
      <c r="E14" s="226" t="str">
        <f>IF('N1'!BI14=0,"",H14)</f>
        <v xml:space="preserve">Dalam mengerjakan proyek ini, Ananda SAFA aktif melibatkan diri dengan memberikan usulan tentang cara-cara untuk mengajak temannya membuka diri tentang agama dan keyakinan,membantu teman yang kesulitan dan memberikan kontribusi pada kelompoknya, </v>
      </c>
      <c r="F14" s="226"/>
      <c r="G14" s="7"/>
      <c r="H14" s="176" t="str">
        <f>"Dalam mengerjakan proyek ini, Ananda "&amp;D14&amp;" "&amp;'N1'!Z14&amp;'N1'!AA14&amp;'N1'!AB14&amp;'N1'!AC14&amp;'N1'!AW14&amp;'N1'!AD14&amp;'N1'!AE14&amp;'N1'!AF14&amp;'N1'!AG14&amp;'N1'!AX14&amp;'N1'!AH14&amp;'N1'!AI14&amp;'N1'!AJ14&amp;'N1'!AK14&amp;'N1'!AY14&amp;'N1'!AL14&amp;'N1'!AM14&amp;'N1'!AN14&amp;'N1'!AO14&amp;'N1'!AZ14&amp;'N1'!AP14&amp;'N1'!AQ14&amp;'N1'!AR14&amp;'N1'!AS14&amp;'N1'!BA14</f>
        <v xml:space="preserve">Dalam mengerjakan proyek ini, Ananda SAFA aktif melibatkan diri dengan memberikan usulan tentang cara-cara untuk mengajak temannya membuka diri tentang agama dan keyakinan,membantu teman yang kesulitan dan memberikan kontribusi pada kelompoknya, </v>
      </c>
      <c r="I14" s="4">
        <f t="shared" si="0"/>
        <v>1</v>
      </c>
    </row>
    <row r="15" spans="1:10" ht="49.5" x14ac:dyDescent="0.25">
      <c r="A15" s="6"/>
      <c r="B15" s="7"/>
      <c r="C15" s="224">
        <v>8</v>
      </c>
      <c r="D15" s="225" t="str">
        <f>IF(SISWA!G15="","",SISWA!G15)</f>
        <v>SALMA</v>
      </c>
      <c r="E15" s="226" t="str">
        <f>IF('N1'!BI15=0,"",H15)</f>
        <v xml:space="preserve">Dalam mengerjakan proyek ini, Ananda SALMA aktif melibatkan diri dengan memberikan usulan tentang cara-cara untuk mengajak temannya membuka diri tentang agama dan keyakinan,membantu teman yang kesulitan dan memberikan kontribusi pada kelompoknya, </v>
      </c>
      <c r="F15" s="226"/>
      <c r="G15" s="7"/>
      <c r="H15" s="176" t="str">
        <f>"Dalam mengerjakan proyek ini, Ananda "&amp;D15&amp;" "&amp;'N1'!Z15&amp;'N1'!AA15&amp;'N1'!AB15&amp;'N1'!AC15&amp;'N1'!AW15&amp;'N1'!AD15&amp;'N1'!AE15&amp;'N1'!AF15&amp;'N1'!AG15&amp;'N1'!AX15&amp;'N1'!AH15&amp;'N1'!AI15&amp;'N1'!AJ15&amp;'N1'!AK15&amp;'N1'!AY15&amp;'N1'!AL15&amp;'N1'!AM15&amp;'N1'!AN15&amp;'N1'!AO15&amp;'N1'!AZ15&amp;'N1'!AP15&amp;'N1'!AQ15&amp;'N1'!AR15&amp;'N1'!AS15&amp;'N1'!BA15</f>
        <v xml:space="preserve">Dalam mengerjakan proyek ini, Ananda SALMA aktif melibatkan diri dengan memberikan usulan tentang cara-cara untuk mengajak temannya membuka diri tentang agama dan keyakinan,membantu teman yang kesulitan dan memberikan kontribusi pada kelompoknya, </v>
      </c>
      <c r="I15" s="4">
        <f t="shared" si="0"/>
        <v>1</v>
      </c>
    </row>
    <row r="16" spans="1:10" ht="49.5" x14ac:dyDescent="0.25">
      <c r="A16" s="6"/>
      <c r="B16" s="7"/>
      <c r="C16" s="224">
        <v>9</v>
      </c>
      <c r="D16" s="225" t="str">
        <f>IF(SISWA!G16="","",SISWA!G16)</f>
        <v>SALSA</v>
      </c>
      <c r="E16" s="226" t="str">
        <f>IF('N1'!BI16=0,"",H16)</f>
        <v xml:space="preserve">Dalam mengerjakan proyek ini, Ananda SALSA aktif melibatkan diri dengan memberikan usulan tentang cara-cara untuk mengajak temannya membuka diri tentang agama dan keyakinan,membantu teman yang kesulitan dan memberikan kontribusi pada kelompoknya, </v>
      </c>
      <c r="F16" s="226"/>
      <c r="G16" s="7"/>
      <c r="H16" s="176" t="str">
        <f>"Dalam mengerjakan proyek ini, Ananda "&amp;D16&amp;" "&amp;'N1'!Z16&amp;'N1'!AA16&amp;'N1'!AB16&amp;'N1'!AC16&amp;'N1'!AW16&amp;'N1'!AD16&amp;'N1'!AE16&amp;'N1'!AF16&amp;'N1'!AG16&amp;'N1'!AX16&amp;'N1'!AH16&amp;'N1'!AI16&amp;'N1'!AJ16&amp;'N1'!AK16&amp;'N1'!AY16&amp;'N1'!AL16&amp;'N1'!AM16&amp;'N1'!AN16&amp;'N1'!AO16&amp;'N1'!AZ16&amp;'N1'!AP16&amp;'N1'!AQ16&amp;'N1'!AR16&amp;'N1'!AS16&amp;'N1'!BA16</f>
        <v xml:space="preserve">Dalam mengerjakan proyek ini, Ananda SALSA aktif melibatkan diri dengan memberikan usulan tentang cara-cara untuk mengajak temannya membuka diri tentang agama dan keyakinan,membantu teman yang kesulitan dan memberikan kontribusi pada kelompoknya, </v>
      </c>
      <c r="I16" s="4">
        <f t="shared" si="0"/>
        <v>1</v>
      </c>
    </row>
    <row r="17" spans="1:9" ht="49.5" x14ac:dyDescent="0.25">
      <c r="A17" s="6"/>
      <c r="B17" s="7"/>
      <c r="C17" s="224">
        <v>10</v>
      </c>
      <c r="D17" s="225" t="str">
        <f>IF(SISWA!G17="","",SISWA!G17)</f>
        <v>SALWA</v>
      </c>
      <c r="E17" s="226" t="str">
        <f>IF('N1'!BI17=0,"",H17)</f>
        <v xml:space="preserve">Dalam mengerjakan proyek ini, Ananda SALWA aktif melibatkan diri dengan memberikan usulan tentang cara-cara untuk mengajak temannya membuka diri tentang agama dan keyakinan,membantu teman yang kesulitan dan memberikan kontribusi pada kelompoknya, </v>
      </c>
      <c r="F17" s="226"/>
      <c r="G17" s="7"/>
      <c r="H17" s="176" t="str">
        <f>"Dalam mengerjakan proyek ini, Ananda "&amp;D17&amp;" "&amp;'N1'!Z17&amp;'N1'!AA17&amp;'N1'!AB17&amp;'N1'!AC17&amp;'N1'!AW17&amp;'N1'!AD17&amp;'N1'!AE17&amp;'N1'!AF17&amp;'N1'!AG17&amp;'N1'!AX17&amp;'N1'!AH17&amp;'N1'!AI17&amp;'N1'!AJ17&amp;'N1'!AK17&amp;'N1'!AY17&amp;'N1'!AL17&amp;'N1'!AM17&amp;'N1'!AN17&amp;'N1'!AO17&amp;'N1'!AZ17&amp;'N1'!AP17&amp;'N1'!AQ17&amp;'N1'!AR17&amp;'N1'!AS17&amp;'N1'!BA17</f>
        <v xml:space="preserve">Dalam mengerjakan proyek ini, Ananda SALWA aktif melibatkan diri dengan memberikan usulan tentang cara-cara untuk mengajak temannya membuka diri tentang agama dan keyakinan,membantu teman yang kesulitan dan memberikan kontribusi pada kelompoknya, </v>
      </c>
      <c r="I17" s="4">
        <f t="shared" si="0"/>
        <v>1</v>
      </c>
    </row>
    <row r="18" spans="1:9" ht="49.5" x14ac:dyDescent="0.25">
      <c r="A18" s="6"/>
      <c r="B18" s="7"/>
      <c r="C18" s="224">
        <v>11</v>
      </c>
      <c r="D18" s="225" t="str">
        <f>IF(SISWA!G18="","",SISWA!G18)</f>
        <v>WIJAYA</v>
      </c>
      <c r="E18" s="226" t="str">
        <f>IF('N1'!BI18=0,"",H18)</f>
        <v xml:space="preserve">Dalam mengerjakan proyek ini, Ananda WIJAYA aktif melibatkan diri dengan memberikan usulan tentang cara-cara untuk mengajak temannya membuka diri tentang agama dan keyakinan,membantu teman yang kesulitan dan memberikan kontribusi pada kelompoknya, </v>
      </c>
      <c r="F18" s="226"/>
      <c r="G18" s="7"/>
      <c r="H18" s="176" t="str">
        <f>"Dalam mengerjakan proyek ini, Ananda "&amp;D18&amp;" "&amp;'N1'!Z18&amp;'N1'!AA18&amp;'N1'!AB18&amp;'N1'!AC18&amp;'N1'!AW18&amp;'N1'!AD18&amp;'N1'!AE18&amp;'N1'!AF18&amp;'N1'!AG18&amp;'N1'!AX18&amp;'N1'!AH18&amp;'N1'!AI18&amp;'N1'!AJ18&amp;'N1'!AK18&amp;'N1'!AY18&amp;'N1'!AL18&amp;'N1'!AM18&amp;'N1'!AN18&amp;'N1'!AO18&amp;'N1'!AZ18&amp;'N1'!AP18&amp;'N1'!AQ18&amp;'N1'!AR18&amp;'N1'!AS18&amp;'N1'!BA18</f>
        <v xml:space="preserve">Dalam mengerjakan proyek ini, Ananda WIJAYA aktif melibatkan diri dengan memberikan usulan tentang cara-cara untuk mengajak temannya membuka diri tentang agama dan keyakinan,membantu teman yang kesulitan dan memberikan kontribusi pada kelompoknya, </v>
      </c>
      <c r="I18" s="4">
        <f t="shared" si="0"/>
        <v>1</v>
      </c>
    </row>
    <row r="19" spans="1:9" ht="16.5" x14ac:dyDescent="0.25">
      <c r="A19" s="6"/>
      <c r="B19" s="7"/>
      <c r="C19" s="224">
        <v>12</v>
      </c>
      <c r="D19" s="225" t="str">
        <f>IF(SISWA!G19="","",SISWA!G19)</f>
        <v/>
      </c>
      <c r="E19" s="226" t="str">
        <f>IF('N1'!BI19=0,"",H19)</f>
        <v/>
      </c>
      <c r="F19" s="226"/>
      <c r="G19" s="7"/>
      <c r="H19" s="176" t="str">
        <f>"Dalam mengerjakan proyek ini, Ananda "&amp;D19&amp;" "&amp;'N1'!Z19&amp;'N1'!AA19&amp;'N1'!AB19&amp;'N1'!AC19&amp;'N1'!AW19&amp;'N1'!AD19&amp;'N1'!AE19&amp;'N1'!AF19&amp;'N1'!AG19&amp;'N1'!AX19&amp;'N1'!AH19&amp;'N1'!AI19&amp;'N1'!AJ19&amp;'N1'!AK19&amp;'N1'!AY19&amp;'N1'!AL19&amp;'N1'!AM19&amp;'N1'!AN19&amp;'N1'!AO19&amp;'N1'!AZ19&amp;'N1'!AP19&amp;'N1'!AQ19&amp;'N1'!AR19&amp;'N1'!AS19&amp;'N1'!BA19</f>
        <v xml:space="preserve">Dalam mengerjakan proyek ini, Ananda  melibatkan diri dengan memberikan usulan tentang cara-cara untuk mengajak temannya membuka diri tentang agama dan keyakinan,membantu teman yang kesulitan dan memberikan kontribusi pada kelompoknya, </v>
      </c>
      <c r="I19" s="4" t="str">
        <f t="shared" si="0"/>
        <v/>
      </c>
    </row>
    <row r="20" spans="1:9" ht="16.5" x14ac:dyDescent="0.25">
      <c r="A20" s="6"/>
      <c r="B20" s="7"/>
      <c r="C20" s="224">
        <v>13</v>
      </c>
      <c r="D20" s="225" t="str">
        <f>IF(SISWA!G20="","",SISWA!G20)</f>
        <v/>
      </c>
      <c r="E20" s="226" t="str">
        <f>IF('N1'!BI20=0,"",H20)</f>
        <v/>
      </c>
      <c r="F20" s="226"/>
      <c r="G20" s="7"/>
      <c r="H20" s="176" t="str">
        <f>"Dalam mengerjakan proyek ini, Ananda "&amp;D20&amp;" "&amp;'N1'!Z20&amp;'N1'!AA20&amp;'N1'!AB20&amp;'N1'!AC20&amp;'N1'!AW20&amp;'N1'!AD20&amp;'N1'!AE20&amp;'N1'!AF20&amp;'N1'!AG20&amp;'N1'!AX20&amp;'N1'!AH20&amp;'N1'!AI20&amp;'N1'!AJ20&amp;'N1'!AK20&amp;'N1'!AY20&amp;'N1'!AL20&amp;'N1'!AM20&amp;'N1'!AN20&amp;'N1'!AO20&amp;'N1'!AZ20&amp;'N1'!AP20&amp;'N1'!AQ20&amp;'N1'!AR20&amp;'N1'!AS20&amp;'N1'!BA20</f>
        <v xml:space="preserve">Dalam mengerjakan proyek ini, Ananda  melibatkan diri dengan memberikan usulan tentang cara-cara untuk mengajak temannya membuka diri tentang agama dan keyakinan,membantu teman yang kesulitan dan memberikan kontribusi pada kelompoknya, </v>
      </c>
      <c r="I20" s="4" t="str">
        <f t="shared" si="0"/>
        <v/>
      </c>
    </row>
    <row r="21" spans="1:9" ht="16.5" x14ac:dyDescent="0.25">
      <c r="A21" s="6"/>
      <c r="B21" s="7"/>
      <c r="C21" s="224">
        <v>14</v>
      </c>
      <c r="D21" s="225" t="str">
        <f>IF(SISWA!G21="","",SISWA!G21)</f>
        <v/>
      </c>
      <c r="E21" s="226" t="str">
        <f>IF('N1'!BI21=0,"",H21)</f>
        <v/>
      </c>
      <c r="F21" s="226"/>
      <c r="G21" s="7"/>
      <c r="H21" s="176" t="str">
        <f>"Dalam mengerjakan proyek ini, Ananda "&amp;D21&amp;" "&amp;'N1'!Z21&amp;'N1'!AA21&amp;'N1'!AB21&amp;'N1'!AC21&amp;'N1'!AW21&amp;'N1'!AD21&amp;'N1'!AE21&amp;'N1'!AF21&amp;'N1'!AG21&amp;'N1'!AX21&amp;'N1'!AH21&amp;'N1'!AI21&amp;'N1'!AJ21&amp;'N1'!AK21&amp;'N1'!AY21&amp;'N1'!AL21&amp;'N1'!AM21&amp;'N1'!AN21&amp;'N1'!AO21&amp;'N1'!AZ21&amp;'N1'!AP21&amp;'N1'!AQ21&amp;'N1'!AR21&amp;'N1'!AS21&amp;'N1'!BA21</f>
        <v xml:space="preserve">Dalam mengerjakan proyek ini, Ananda  melibatkan diri dengan memberikan usulan tentang cara-cara untuk mengajak temannya membuka diri tentang agama dan keyakinan,membantu teman yang kesulitan dan memberikan kontribusi pada kelompoknya, </v>
      </c>
      <c r="I21" s="4" t="str">
        <f t="shared" si="0"/>
        <v/>
      </c>
    </row>
    <row r="22" spans="1:9" ht="16.5" x14ac:dyDescent="0.25">
      <c r="A22" s="6"/>
      <c r="B22" s="7"/>
      <c r="C22" s="224">
        <v>15</v>
      </c>
      <c r="D22" s="225" t="str">
        <f>IF(SISWA!G22="","",SISWA!G22)</f>
        <v/>
      </c>
      <c r="E22" s="226" t="str">
        <f>IF('N1'!BI22=0,"",H22)</f>
        <v/>
      </c>
      <c r="F22" s="226"/>
      <c r="G22" s="7"/>
      <c r="H22" s="176" t="str">
        <f>"Dalam mengerjakan proyek ini, Ananda "&amp;D22&amp;" "&amp;'N1'!Z22&amp;'N1'!AA22&amp;'N1'!AB22&amp;'N1'!AC22&amp;'N1'!AW22&amp;'N1'!AD22&amp;'N1'!AE22&amp;'N1'!AF22&amp;'N1'!AG22&amp;'N1'!AX22&amp;'N1'!AH22&amp;'N1'!AI22&amp;'N1'!AJ22&amp;'N1'!AK22&amp;'N1'!AY22&amp;'N1'!AL22&amp;'N1'!AM22&amp;'N1'!AN22&amp;'N1'!AO22&amp;'N1'!AZ22&amp;'N1'!AP22&amp;'N1'!AQ22&amp;'N1'!AR22&amp;'N1'!AS22&amp;'N1'!BA22</f>
        <v xml:space="preserve">Dalam mengerjakan proyek ini, Ananda  melibatkan diri dengan memberikan usulan tentang cara-cara untuk mengajak temannya membuka diri tentang agama dan keyakinan,membantu teman yang kesulitan dan memberikan kontribusi pada kelompoknya, </v>
      </c>
      <c r="I22" s="4" t="str">
        <f t="shared" si="0"/>
        <v/>
      </c>
    </row>
    <row r="23" spans="1:9" ht="16.5" x14ac:dyDescent="0.25">
      <c r="A23" s="6"/>
      <c r="B23" s="7"/>
      <c r="C23" s="224">
        <v>16</v>
      </c>
      <c r="D23" s="225" t="str">
        <f>IF(SISWA!G23="","",SISWA!G23)</f>
        <v/>
      </c>
      <c r="E23" s="226" t="str">
        <f>IF('N1'!BI23=0,"",H23)</f>
        <v/>
      </c>
      <c r="F23" s="226"/>
      <c r="G23" s="7"/>
      <c r="H23" s="176" t="str">
        <f>"Dalam mengerjakan proyek ini, Ananda "&amp;D23&amp;" "&amp;'N1'!Z23&amp;'N1'!AA23&amp;'N1'!AB23&amp;'N1'!AC23&amp;'N1'!AW23&amp;'N1'!AD23&amp;'N1'!AE23&amp;'N1'!AF23&amp;'N1'!AG23&amp;'N1'!AX23&amp;'N1'!AH23&amp;'N1'!AI23&amp;'N1'!AJ23&amp;'N1'!AK23&amp;'N1'!AY23&amp;'N1'!AL23&amp;'N1'!AM23&amp;'N1'!AN23&amp;'N1'!AO23&amp;'N1'!AZ23&amp;'N1'!AP23&amp;'N1'!AQ23&amp;'N1'!AR23&amp;'N1'!AS23&amp;'N1'!BA23</f>
        <v xml:space="preserve">Dalam mengerjakan proyek ini, Ananda  melibatkan diri dengan memberikan usulan tentang cara-cara untuk mengajak temannya membuka diri tentang agama dan keyakinan,membantu teman yang kesulitan dan memberikan kontribusi pada kelompoknya, </v>
      </c>
      <c r="I23" s="4" t="str">
        <f t="shared" si="0"/>
        <v/>
      </c>
    </row>
    <row r="24" spans="1:9" ht="16.5" x14ac:dyDescent="0.25">
      <c r="A24" s="6"/>
      <c r="B24" s="7"/>
      <c r="C24" s="224">
        <v>17</v>
      </c>
      <c r="D24" s="225" t="str">
        <f>IF(SISWA!G24="","",SISWA!G24)</f>
        <v/>
      </c>
      <c r="E24" s="226" t="str">
        <f>IF('N1'!BI24=0,"",H24)</f>
        <v/>
      </c>
      <c r="F24" s="226"/>
      <c r="G24" s="7"/>
      <c r="H24" s="176" t="str">
        <f>"Dalam mengerjakan proyek ini, Ananda "&amp;D24&amp;" "&amp;'N1'!Z24&amp;'N1'!AA24&amp;'N1'!AB24&amp;'N1'!AC24&amp;'N1'!AW24&amp;'N1'!AD24&amp;'N1'!AE24&amp;'N1'!AF24&amp;'N1'!AG24&amp;'N1'!AX24&amp;'N1'!AH24&amp;'N1'!AI24&amp;'N1'!AJ24&amp;'N1'!AK24&amp;'N1'!AY24&amp;'N1'!AL24&amp;'N1'!AM24&amp;'N1'!AN24&amp;'N1'!AO24&amp;'N1'!AZ24&amp;'N1'!AP24&amp;'N1'!AQ24&amp;'N1'!AR24&amp;'N1'!AS24&amp;'N1'!BA24</f>
        <v xml:space="preserve">Dalam mengerjakan proyek ini, Ananda  melibatkan diri dengan memberikan usulan tentang cara-cara untuk mengajak temannya membuka diri tentang agama dan keyakinan,membantu teman yang kesulitan dan memberikan kontribusi pada kelompoknya, </v>
      </c>
      <c r="I24" s="4" t="str">
        <f t="shared" si="0"/>
        <v/>
      </c>
    </row>
    <row r="25" spans="1:9" ht="16.5" x14ac:dyDescent="0.25">
      <c r="A25" s="6"/>
      <c r="B25" s="7"/>
      <c r="C25" s="224">
        <v>18</v>
      </c>
      <c r="D25" s="225" t="str">
        <f>IF(SISWA!G25="","",SISWA!G25)</f>
        <v/>
      </c>
      <c r="E25" s="226" t="str">
        <f>IF('N1'!BI25=0,"",H25)</f>
        <v/>
      </c>
      <c r="F25" s="226"/>
      <c r="G25" s="7"/>
      <c r="H25" s="176" t="str">
        <f>"Dalam mengerjakan proyek ini, Ananda "&amp;D25&amp;" "&amp;'N1'!Z25&amp;'N1'!AA25&amp;'N1'!AB25&amp;'N1'!AC25&amp;'N1'!AW25&amp;'N1'!AD25&amp;'N1'!AE25&amp;'N1'!AF25&amp;'N1'!AG25&amp;'N1'!AX25&amp;'N1'!AH25&amp;'N1'!AI25&amp;'N1'!AJ25&amp;'N1'!AK25&amp;'N1'!AY25&amp;'N1'!AL25&amp;'N1'!AM25&amp;'N1'!AN25&amp;'N1'!AO25&amp;'N1'!AZ25&amp;'N1'!AP25&amp;'N1'!AQ25&amp;'N1'!AR25&amp;'N1'!AS25&amp;'N1'!BA25</f>
        <v xml:space="preserve">Dalam mengerjakan proyek ini, Ananda  melibatkan diri dengan memberikan usulan tentang cara-cara untuk mengajak temannya membuka diri tentang agama dan keyakinan,membantu teman yang kesulitan dan memberikan kontribusi pada kelompoknya, </v>
      </c>
      <c r="I25" s="4" t="str">
        <f t="shared" si="0"/>
        <v/>
      </c>
    </row>
    <row r="26" spans="1:9" ht="16.5" x14ac:dyDescent="0.25">
      <c r="A26" s="6"/>
      <c r="B26" s="7"/>
      <c r="C26" s="224">
        <v>19</v>
      </c>
      <c r="D26" s="225" t="str">
        <f>IF(SISWA!G26="","",SISWA!G26)</f>
        <v/>
      </c>
      <c r="E26" s="226" t="str">
        <f>IF('N1'!BI26=0,"",H26)</f>
        <v/>
      </c>
      <c r="F26" s="226"/>
      <c r="G26" s="7"/>
      <c r="H26" s="176" t="str">
        <f>"Dalam mengerjakan proyek ini, Ananda "&amp;D26&amp;" "&amp;'N1'!Z26&amp;'N1'!AA26&amp;'N1'!AB26&amp;'N1'!AC26&amp;'N1'!AW26&amp;'N1'!AD26&amp;'N1'!AE26&amp;'N1'!AF26&amp;'N1'!AG26&amp;'N1'!AX26&amp;'N1'!AH26&amp;'N1'!AI26&amp;'N1'!AJ26&amp;'N1'!AK26&amp;'N1'!AY26&amp;'N1'!AL26&amp;'N1'!AM26&amp;'N1'!AN26&amp;'N1'!AO26&amp;'N1'!AZ26&amp;'N1'!AP26&amp;'N1'!AQ26&amp;'N1'!AR26&amp;'N1'!AS26&amp;'N1'!BA26</f>
        <v xml:space="preserve">Dalam mengerjakan proyek ini, Ananda  melibatkan diri dengan memberikan usulan tentang cara-cara untuk mengajak temannya membuka diri tentang agama dan keyakinan,membantu teman yang kesulitan dan memberikan kontribusi pada kelompoknya, </v>
      </c>
      <c r="I26" s="4" t="str">
        <f t="shared" si="0"/>
        <v/>
      </c>
    </row>
    <row r="27" spans="1:9" ht="16.5" x14ac:dyDescent="0.25">
      <c r="A27" s="6"/>
      <c r="B27" s="7"/>
      <c r="C27" s="224">
        <v>20</v>
      </c>
      <c r="D27" s="225" t="str">
        <f>IF(SISWA!G27="","",SISWA!G27)</f>
        <v/>
      </c>
      <c r="E27" s="226" t="str">
        <f>IF('N1'!BI27=0,"",H27)</f>
        <v/>
      </c>
      <c r="F27" s="226"/>
      <c r="G27" s="7"/>
      <c r="H27" s="176" t="str">
        <f>"Dalam mengerjakan proyek ini, Ananda "&amp;D27&amp;" "&amp;'N1'!Z27&amp;'N1'!AA27&amp;'N1'!AB27&amp;'N1'!AC27&amp;'N1'!AW27&amp;'N1'!AD27&amp;'N1'!AE27&amp;'N1'!AF27&amp;'N1'!AG27&amp;'N1'!AX27&amp;'N1'!AH27&amp;'N1'!AI27&amp;'N1'!AJ27&amp;'N1'!AK27&amp;'N1'!AY27&amp;'N1'!AL27&amp;'N1'!AM27&amp;'N1'!AN27&amp;'N1'!AO27&amp;'N1'!AZ27&amp;'N1'!AP27&amp;'N1'!AQ27&amp;'N1'!AR27&amp;'N1'!AS27&amp;'N1'!BA27</f>
        <v xml:space="preserve">Dalam mengerjakan proyek ini, Ananda  melibatkan diri dengan memberikan usulan tentang cara-cara untuk mengajak temannya membuka diri tentang agama dan keyakinan,membantu teman yang kesulitan dan memberikan kontribusi pada kelompoknya, </v>
      </c>
      <c r="I27" s="4" t="str">
        <f t="shared" si="0"/>
        <v/>
      </c>
    </row>
    <row r="28" spans="1:9" ht="16.5" x14ac:dyDescent="0.25">
      <c r="A28" s="6"/>
      <c r="B28" s="7"/>
      <c r="C28" s="224">
        <v>21</v>
      </c>
      <c r="D28" s="225" t="str">
        <f>IF(SISWA!G28="","",SISWA!G28)</f>
        <v/>
      </c>
      <c r="E28" s="226" t="str">
        <f>IF('N1'!BI28=0,"",H28)</f>
        <v/>
      </c>
      <c r="F28" s="226"/>
      <c r="G28" s="7"/>
      <c r="H28" s="176" t="str">
        <f>"Dalam mengerjakan proyek ini, Ananda "&amp;D28&amp;" "&amp;'N1'!Z28&amp;'N1'!AA28&amp;'N1'!AB28&amp;'N1'!AC28&amp;'N1'!AW28&amp;'N1'!AD28&amp;'N1'!AE28&amp;'N1'!AF28&amp;'N1'!AG28&amp;'N1'!AX28&amp;'N1'!AH28&amp;'N1'!AI28&amp;'N1'!AJ28&amp;'N1'!AK28&amp;'N1'!AY28&amp;'N1'!AL28&amp;'N1'!AM28&amp;'N1'!AN28&amp;'N1'!AO28&amp;'N1'!AZ28&amp;'N1'!AP28&amp;'N1'!AQ28&amp;'N1'!AR28&amp;'N1'!AS28&amp;'N1'!BA28</f>
        <v xml:space="preserve">Dalam mengerjakan proyek ini, Ananda  melibatkan diri dengan memberikan usulan tentang cara-cara untuk mengajak temannya membuka diri tentang agama dan keyakinan,membantu teman yang kesulitan dan memberikan kontribusi pada kelompoknya, </v>
      </c>
      <c r="I28" s="4" t="str">
        <f t="shared" si="0"/>
        <v/>
      </c>
    </row>
    <row r="29" spans="1:9" ht="16.5" x14ac:dyDescent="0.25">
      <c r="A29" s="6"/>
      <c r="B29" s="7"/>
      <c r="C29" s="224">
        <v>22</v>
      </c>
      <c r="D29" s="225" t="str">
        <f>IF(SISWA!G29="","",SISWA!G29)</f>
        <v/>
      </c>
      <c r="E29" s="226" t="str">
        <f>IF('N1'!BI29=0,"",H29)</f>
        <v/>
      </c>
      <c r="F29" s="226"/>
      <c r="G29" s="7"/>
      <c r="H29" s="176" t="str">
        <f>"Dalam mengerjakan proyek ini, Ananda "&amp;D29&amp;" "&amp;'N1'!Z29&amp;'N1'!AA29&amp;'N1'!AB29&amp;'N1'!AC29&amp;'N1'!AW29&amp;'N1'!AD29&amp;'N1'!AE29&amp;'N1'!AF29&amp;'N1'!AG29&amp;'N1'!AX29&amp;'N1'!AH29&amp;'N1'!AI29&amp;'N1'!AJ29&amp;'N1'!AK29&amp;'N1'!AY29&amp;'N1'!AL29&amp;'N1'!AM29&amp;'N1'!AN29&amp;'N1'!AO29&amp;'N1'!AZ29&amp;'N1'!AP29&amp;'N1'!AQ29&amp;'N1'!AR29&amp;'N1'!AS29&amp;'N1'!BA29</f>
        <v xml:space="preserve">Dalam mengerjakan proyek ini, Ananda  melibatkan diri dengan memberikan usulan tentang cara-cara untuk mengajak temannya membuka diri tentang agama dan keyakinan,membantu teman yang kesulitan dan memberikan kontribusi pada kelompoknya, </v>
      </c>
      <c r="I29" s="4" t="str">
        <f t="shared" si="0"/>
        <v/>
      </c>
    </row>
    <row r="30" spans="1:9" ht="16.5" x14ac:dyDescent="0.25">
      <c r="A30" s="6"/>
      <c r="B30" s="7"/>
      <c r="C30" s="224">
        <v>23</v>
      </c>
      <c r="D30" s="225" t="str">
        <f>IF(SISWA!G30="","",SISWA!G30)</f>
        <v/>
      </c>
      <c r="E30" s="226" t="str">
        <f>IF('N1'!BI30=0,"",H30)</f>
        <v/>
      </c>
      <c r="F30" s="226"/>
      <c r="G30" s="7"/>
      <c r="H30" s="176" t="str">
        <f>"Dalam mengerjakan proyek ini, Ananda "&amp;D30&amp;" "&amp;'N1'!Z30&amp;'N1'!AA30&amp;'N1'!AB30&amp;'N1'!AC30&amp;'N1'!AW30&amp;'N1'!AD30&amp;'N1'!AE30&amp;'N1'!AF30&amp;'N1'!AG30&amp;'N1'!AX30&amp;'N1'!AH30&amp;'N1'!AI30&amp;'N1'!AJ30&amp;'N1'!AK30&amp;'N1'!AY30&amp;'N1'!AL30&amp;'N1'!AM30&amp;'N1'!AN30&amp;'N1'!AO30&amp;'N1'!AZ30&amp;'N1'!AP30&amp;'N1'!AQ30&amp;'N1'!AR30&amp;'N1'!AS30&amp;'N1'!BA30</f>
        <v xml:space="preserve">Dalam mengerjakan proyek ini, Ananda  melibatkan diri dengan memberikan usulan tentang cara-cara untuk mengajak temannya membuka diri tentang agama dan keyakinan,membantu teman yang kesulitan dan memberikan kontribusi pada kelompoknya, </v>
      </c>
      <c r="I30" s="4" t="str">
        <f t="shared" si="0"/>
        <v/>
      </c>
    </row>
    <row r="31" spans="1:9" ht="16.5" x14ac:dyDescent="0.25">
      <c r="A31" s="6"/>
      <c r="B31" s="7"/>
      <c r="C31" s="224">
        <v>24</v>
      </c>
      <c r="D31" s="225" t="str">
        <f>IF(SISWA!G31="","",SISWA!G31)</f>
        <v/>
      </c>
      <c r="E31" s="226" t="str">
        <f>IF('N1'!BI31=0,"",H31)</f>
        <v/>
      </c>
      <c r="F31" s="226"/>
      <c r="G31" s="7"/>
      <c r="H31" s="176" t="str">
        <f>"Dalam mengerjakan proyek ini, Ananda "&amp;D31&amp;" "&amp;'N1'!Z31&amp;'N1'!AA31&amp;'N1'!AB31&amp;'N1'!AC31&amp;'N1'!AW31&amp;'N1'!AD31&amp;'N1'!AE31&amp;'N1'!AF31&amp;'N1'!AG31&amp;'N1'!AX31&amp;'N1'!AH31&amp;'N1'!AI31&amp;'N1'!AJ31&amp;'N1'!AK31&amp;'N1'!AY31&amp;'N1'!AL31&amp;'N1'!AM31&amp;'N1'!AN31&amp;'N1'!AO31&amp;'N1'!AZ31&amp;'N1'!AP31&amp;'N1'!AQ31&amp;'N1'!AR31&amp;'N1'!AS31&amp;'N1'!BA31</f>
        <v xml:space="preserve">Dalam mengerjakan proyek ini, Ananda  melibatkan diri dengan memberikan usulan tentang cara-cara untuk mengajak temannya membuka diri tentang agama dan keyakinan,membantu teman yang kesulitan dan memberikan kontribusi pada kelompoknya, </v>
      </c>
      <c r="I31" s="4" t="str">
        <f t="shared" si="0"/>
        <v/>
      </c>
    </row>
    <row r="32" spans="1:9" ht="16.5" x14ac:dyDescent="0.25">
      <c r="A32" s="6"/>
      <c r="B32" s="7"/>
      <c r="C32" s="224">
        <v>25</v>
      </c>
      <c r="D32" s="225" t="str">
        <f>IF(SISWA!G32="","",SISWA!G32)</f>
        <v/>
      </c>
      <c r="E32" s="226" t="str">
        <f>IF('N1'!BI32=0,"",H32)</f>
        <v/>
      </c>
      <c r="F32" s="226"/>
      <c r="G32" s="7"/>
      <c r="H32" s="176" t="str">
        <f>"Dalam mengerjakan proyek ini, Ananda "&amp;D32&amp;" "&amp;'N1'!Z32&amp;'N1'!AA32&amp;'N1'!AB32&amp;'N1'!AC32&amp;'N1'!AW32&amp;'N1'!AD32&amp;'N1'!AE32&amp;'N1'!AF32&amp;'N1'!AG32&amp;'N1'!AX32&amp;'N1'!AH32&amp;'N1'!AI32&amp;'N1'!AJ32&amp;'N1'!AK32&amp;'N1'!AY32&amp;'N1'!AL32&amp;'N1'!AM32&amp;'N1'!AN32&amp;'N1'!AO32&amp;'N1'!AZ32&amp;'N1'!AP32&amp;'N1'!AQ32&amp;'N1'!AR32&amp;'N1'!AS32&amp;'N1'!BA32</f>
        <v xml:space="preserve">Dalam mengerjakan proyek ini, Ananda  melibatkan diri dengan memberikan usulan tentang cara-cara untuk mengajak temannya membuka diri tentang agama dan keyakinan,membantu teman yang kesulitan dan memberikan kontribusi pada kelompoknya, </v>
      </c>
      <c r="I32" s="4" t="str">
        <f t="shared" si="0"/>
        <v/>
      </c>
    </row>
    <row r="33" spans="1:9" ht="16.5" x14ac:dyDescent="0.25">
      <c r="A33" s="6"/>
      <c r="B33" s="7"/>
      <c r="C33" s="224">
        <v>26</v>
      </c>
      <c r="D33" s="225" t="str">
        <f>IF(SISWA!G33="","",SISWA!G33)</f>
        <v/>
      </c>
      <c r="E33" s="226" t="str">
        <f>IF('N1'!BI33=0,"",H33)</f>
        <v/>
      </c>
      <c r="F33" s="226"/>
      <c r="G33" s="7"/>
      <c r="H33" s="176" t="str">
        <f>"Dalam mengerjakan proyek ini, Ananda "&amp;D33&amp;" "&amp;'N1'!Z33&amp;'N1'!AA33&amp;'N1'!AB33&amp;'N1'!AC33&amp;'N1'!AW33&amp;'N1'!AD33&amp;'N1'!AE33&amp;'N1'!AF33&amp;'N1'!AG33&amp;'N1'!AX33&amp;'N1'!AH33&amp;'N1'!AI33&amp;'N1'!AJ33&amp;'N1'!AK33&amp;'N1'!AY33&amp;'N1'!AL33&amp;'N1'!AM33&amp;'N1'!AN33&amp;'N1'!AO33&amp;'N1'!AZ33&amp;'N1'!AP33&amp;'N1'!AQ33&amp;'N1'!AR33&amp;'N1'!AS33&amp;'N1'!BA33</f>
        <v xml:space="preserve">Dalam mengerjakan proyek ini, Ananda  melibatkan diri dengan memberikan usulan tentang cara-cara untuk mengajak temannya membuka diri tentang agama dan keyakinan,membantu teman yang kesulitan dan memberikan kontribusi pada kelompoknya, </v>
      </c>
      <c r="I33" s="4" t="str">
        <f t="shared" si="0"/>
        <v/>
      </c>
    </row>
    <row r="34" spans="1:9" ht="16.5" x14ac:dyDescent="0.25">
      <c r="A34" s="6"/>
      <c r="B34" s="7"/>
      <c r="C34" s="224">
        <v>27</v>
      </c>
      <c r="D34" s="225" t="str">
        <f>IF(SISWA!G34="","",SISWA!G34)</f>
        <v/>
      </c>
      <c r="E34" s="226" t="str">
        <f>IF('N1'!BI34=0,"",H34)</f>
        <v/>
      </c>
      <c r="F34" s="226"/>
      <c r="G34" s="7"/>
      <c r="H34" s="176" t="str">
        <f>"Dalam mengerjakan proyek ini, Ananda "&amp;D34&amp;" "&amp;'N1'!Z34&amp;'N1'!AA34&amp;'N1'!AB34&amp;'N1'!AC34&amp;'N1'!AW34&amp;'N1'!AD34&amp;'N1'!AE34&amp;'N1'!AF34&amp;'N1'!AG34&amp;'N1'!AX34&amp;'N1'!AH34&amp;'N1'!AI34&amp;'N1'!AJ34&amp;'N1'!AK34&amp;'N1'!AY34&amp;'N1'!AL34&amp;'N1'!AM34&amp;'N1'!AN34&amp;'N1'!AO34&amp;'N1'!AZ34&amp;'N1'!AP34&amp;'N1'!AQ34&amp;'N1'!AR34&amp;'N1'!AS34&amp;'N1'!BA34</f>
        <v xml:space="preserve">Dalam mengerjakan proyek ini, Ananda  melibatkan diri dengan memberikan usulan tentang cara-cara untuk mengajak temannya membuka diri tentang agama dan keyakinan,membantu teman yang kesulitan dan memberikan kontribusi pada kelompoknya, </v>
      </c>
      <c r="I34" s="4" t="str">
        <f t="shared" si="0"/>
        <v/>
      </c>
    </row>
    <row r="35" spans="1:9" ht="16.5" x14ac:dyDescent="0.25">
      <c r="A35" s="6"/>
      <c r="B35" s="7"/>
      <c r="C35" s="224">
        <v>28</v>
      </c>
      <c r="D35" s="225" t="str">
        <f>IF(SISWA!G35="","",SISWA!G35)</f>
        <v/>
      </c>
      <c r="E35" s="226" t="str">
        <f>IF('N1'!BI35=0,"",H35)</f>
        <v/>
      </c>
      <c r="F35" s="226"/>
      <c r="G35" s="7"/>
      <c r="H35" s="176" t="str">
        <f>"Dalam mengerjakan proyek ini, Ananda "&amp;D35&amp;" "&amp;'N1'!Z35&amp;'N1'!AA35&amp;'N1'!AB35&amp;'N1'!AC35&amp;'N1'!AW35&amp;'N1'!AD35&amp;'N1'!AE35&amp;'N1'!AF35&amp;'N1'!AG35&amp;'N1'!AX35&amp;'N1'!AH35&amp;'N1'!AI35&amp;'N1'!AJ35&amp;'N1'!AK35&amp;'N1'!AY35&amp;'N1'!AL35&amp;'N1'!AM35&amp;'N1'!AN35&amp;'N1'!AO35&amp;'N1'!AZ35&amp;'N1'!AP35&amp;'N1'!AQ35&amp;'N1'!AR35&amp;'N1'!AS35&amp;'N1'!BA35</f>
        <v xml:space="preserve">Dalam mengerjakan proyek ini, Ananda  melibatkan diri dengan memberikan usulan tentang cara-cara untuk mengajak temannya membuka diri tentang agama dan keyakinan,membantu teman yang kesulitan dan memberikan kontribusi pada kelompoknya, </v>
      </c>
      <c r="I35" s="4" t="str">
        <f t="shared" si="0"/>
        <v/>
      </c>
    </row>
    <row r="36" spans="1:9" ht="16.5" x14ac:dyDescent="0.25">
      <c r="A36" s="6"/>
      <c r="B36" s="7"/>
      <c r="C36" s="224">
        <v>29</v>
      </c>
      <c r="D36" s="225" t="str">
        <f>IF(SISWA!G36="","",SISWA!G36)</f>
        <v/>
      </c>
      <c r="E36" s="226" t="str">
        <f>IF('N1'!BI36=0,"",H36)</f>
        <v/>
      </c>
      <c r="F36" s="226"/>
      <c r="G36" s="7"/>
      <c r="H36" s="176" t="str">
        <f>"Dalam mengerjakan proyek ini, Ananda "&amp;D36&amp;" "&amp;'N1'!Z36&amp;'N1'!AA36&amp;'N1'!AB36&amp;'N1'!AC36&amp;'N1'!AW36&amp;'N1'!AD36&amp;'N1'!AE36&amp;'N1'!AF36&amp;'N1'!AG36&amp;'N1'!AX36&amp;'N1'!AH36&amp;'N1'!AI36&amp;'N1'!AJ36&amp;'N1'!AK36&amp;'N1'!AY36&amp;'N1'!AL36&amp;'N1'!AM36&amp;'N1'!AN36&amp;'N1'!AO36&amp;'N1'!AZ36&amp;'N1'!AP36&amp;'N1'!AQ36&amp;'N1'!AR36&amp;'N1'!AS36&amp;'N1'!BA36</f>
        <v xml:space="preserve">Dalam mengerjakan proyek ini, Ananda  melibatkan diri dengan memberikan usulan tentang cara-cara untuk mengajak temannya membuka diri tentang agama dan keyakinan,membantu teman yang kesulitan dan memberikan kontribusi pada kelompoknya, </v>
      </c>
      <c r="I36" s="4" t="str">
        <f t="shared" si="0"/>
        <v/>
      </c>
    </row>
    <row r="37" spans="1:9" ht="16.5" x14ac:dyDescent="0.25">
      <c r="A37" s="6"/>
      <c r="B37" s="7"/>
      <c r="C37" s="224">
        <v>30</v>
      </c>
      <c r="D37" s="225" t="str">
        <f>IF(SISWA!G37="","",SISWA!G37)</f>
        <v/>
      </c>
      <c r="E37" s="226" t="str">
        <f>IF('N1'!BI37=0,"",H37)</f>
        <v/>
      </c>
      <c r="F37" s="226"/>
      <c r="G37" s="7"/>
      <c r="H37" s="176" t="str">
        <f>"Dalam mengerjakan proyek ini, Ananda "&amp;D37&amp;" "&amp;'N1'!Z37&amp;'N1'!AA37&amp;'N1'!AB37&amp;'N1'!AC37&amp;'N1'!AW37&amp;'N1'!AD37&amp;'N1'!AE37&amp;'N1'!AF37&amp;'N1'!AG37&amp;'N1'!AX37&amp;'N1'!AH37&amp;'N1'!AI37&amp;'N1'!AJ37&amp;'N1'!AK37&amp;'N1'!AY37&amp;'N1'!AL37&amp;'N1'!AM37&amp;'N1'!AN37&amp;'N1'!AO37&amp;'N1'!AZ37&amp;'N1'!AP37&amp;'N1'!AQ37&amp;'N1'!AR37&amp;'N1'!AS37&amp;'N1'!BA37</f>
        <v xml:space="preserve">Dalam mengerjakan proyek ini, Ananda  melibatkan diri dengan memberikan usulan tentang cara-cara untuk mengajak temannya membuka diri tentang agama dan keyakinan,membantu teman yang kesulitan dan memberikan kontribusi pada kelompoknya, </v>
      </c>
      <c r="I37" s="4" t="str">
        <f t="shared" si="0"/>
        <v/>
      </c>
    </row>
    <row r="38" spans="1:9" ht="16.5" x14ac:dyDescent="0.25">
      <c r="A38" s="6"/>
      <c r="B38" s="7"/>
      <c r="C38" s="224">
        <v>31</v>
      </c>
      <c r="D38" s="225" t="str">
        <f>IF(SISWA!G38="","",SISWA!G38)</f>
        <v/>
      </c>
      <c r="E38" s="226" t="str">
        <f>IF('N1'!BI38=0,"",H38)</f>
        <v/>
      </c>
      <c r="F38" s="226"/>
      <c r="G38" s="7"/>
      <c r="H38" s="176" t="str">
        <f>"Dalam mengerjakan proyek ini, Ananda "&amp;D38&amp;" "&amp;'N1'!Z38&amp;'N1'!AA38&amp;'N1'!AB38&amp;'N1'!AC38&amp;'N1'!AW38&amp;'N1'!AD38&amp;'N1'!AE38&amp;'N1'!AF38&amp;'N1'!AG38&amp;'N1'!AX38&amp;'N1'!AH38&amp;'N1'!AI38&amp;'N1'!AJ38&amp;'N1'!AK38&amp;'N1'!AY38&amp;'N1'!AL38&amp;'N1'!AM38&amp;'N1'!AN38&amp;'N1'!AO38&amp;'N1'!AZ38&amp;'N1'!AP38&amp;'N1'!AQ38&amp;'N1'!AR38&amp;'N1'!AS38&amp;'N1'!BA38</f>
        <v xml:space="preserve">Dalam mengerjakan proyek ini, Ananda  melibatkan diri dengan memberikan usulan tentang cara-cara untuk mengajak temannya membuka diri tentang agama dan keyakinan,membantu teman yang kesulitan dan memberikan kontribusi pada kelompoknya, </v>
      </c>
      <c r="I38" s="4" t="str">
        <f t="shared" si="0"/>
        <v/>
      </c>
    </row>
    <row r="39" spans="1:9" ht="16.5" x14ac:dyDescent="0.25">
      <c r="A39" s="6"/>
      <c r="B39" s="7"/>
      <c r="C39" s="224">
        <v>32</v>
      </c>
      <c r="D39" s="225" t="str">
        <f>IF(SISWA!G39="","",SISWA!G39)</f>
        <v/>
      </c>
      <c r="E39" s="226" t="str">
        <f>IF('N1'!BI39=0,"",H39)</f>
        <v/>
      </c>
      <c r="F39" s="226"/>
      <c r="G39" s="7"/>
      <c r="H39" s="176" t="str">
        <f>"Dalam mengerjakan proyek ini, Ananda "&amp;D39&amp;" "&amp;'N1'!Z39&amp;'N1'!AA39&amp;'N1'!AB39&amp;'N1'!AC39&amp;'N1'!AW39&amp;'N1'!AD39&amp;'N1'!AE39&amp;'N1'!AF39&amp;'N1'!AG39&amp;'N1'!AX39&amp;'N1'!AH39&amp;'N1'!AI39&amp;'N1'!AJ39&amp;'N1'!AK39&amp;'N1'!AY39&amp;'N1'!AL39&amp;'N1'!AM39&amp;'N1'!AN39&amp;'N1'!AO39&amp;'N1'!AZ39&amp;'N1'!AP39&amp;'N1'!AQ39&amp;'N1'!AR39&amp;'N1'!AS39&amp;'N1'!BA39</f>
        <v xml:space="preserve">Dalam mengerjakan proyek ini, Ananda  melibatkan diri dengan memberikan usulan tentang cara-cara untuk mengajak temannya membuka diri tentang agama dan keyakinan,membantu teman yang kesulitan dan memberikan kontribusi pada kelompoknya, </v>
      </c>
      <c r="I39" s="4" t="str">
        <f t="shared" si="0"/>
        <v/>
      </c>
    </row>
    <row r="40" spans="1:9" ht="16.5" x14ac:dyDescent="0.25">
      <c r="A40" s="6"/>
      <c r="B40" s="7"/>
      <c r="C40" s="224">
        <v>33</v>
      </c>
      <c r="D40" s="225" t="str">
        <f>IF(SISWA!G40="","",SISWA!G40)</f>
        <v/>
      </c>
      <c r="E40" s="226" t="str">
        <f>IF('N1'!BI40=0,"",H40)</f>
        <v/>
      </c>
      <c r="F40" s="226"/>
      <c r="G40" s="7"/>
      <c r="H40" s="176" t="str">
        <f>"Dalam mengerjakan proyek ini, Ananda "&amp;D40&amp;" "&amp;'N1'!Z40&amp;'N1'!AA40&amp;'N1'!AB40&amp;'N1'!AC40&amp;'N1'!AW40&amp;'N1'!AD40&amp;'N1'!AE40&amp;'N1'!AF40&amp;'N1'!AG40&amp;'N1'!AX40&amp;'N1'!AH40&amp;'N1'!AI40&amp;'N1'!AJ40&amp;'N1'!AK40&amp;'N1'!AY40&amp;'N1'!AL40&amp;'N1'!AM40&amp;'N1'!AN40&amp;'N1'!AO40&amp;'N1'!AZ40&amp;'N1'!AP40&amp;'N1'!AQ40&amp;'N1'!AR40&amp;'N1'!AS40&amp;'N1'!BA40</f>
        <v xml:space="preserve">Dalam mengerjakan proyek ini, Ananda  melibatkan diri dengan memberikan usulan tentang cara-cara untuk mengajak temannya membuka diri tentang agama dan keyakinan,membantu teman yang kesulitan dan memberikan kontribusi pada kelompoknya, </v>
      </c>
      <c r="I40" s="4" t="str">
        <f t="shared" si="0"/>
        <v/>
      </c>
    </row>
    <row r="41" spans="1:9" ht="16.5" x14ac:dyDescent="0.25">
      <c r="A41" s="6"/>
      <c r="B41" s="7"/>
      <c r="C41" s="224">
        <v>34</v>
      </c>
      <c r="D41" s="225" t="str">
        <f>IF(SISWA!G41="","",SISWA!G41)</f>
        <v/>
      </c>
      <c r="E41" s="226" t="str">
        <f>IF('N1'!BI41=0,"",H41)</f>
        <v/>
      </c>
      <c r="F41" s="226"/>
      <c r="G41" s="7"/>
      <c r="H41" s="176" t="str">
        <f>"Dalam mengerjakan proyek ini, Ananda "&amp;D41&amp;" "&amp;'N1'!Z41&amp;'N1'!AA41&amp;'N1'!AB41&amp;'N1'!AC41&amp;'N1'!AW41&amp;'N1'!AD41&amp;'N1'!AE41&amp;'N1'!AF41&amp;'N1'!AG41&amp;'N1'!AX41&amp;'N1'!AH41&amp;'N1'!AI41&amp;'N1'!AJ41&amp;'N1'!AK41&amp;'N1'!AY41&amp;'N1'!AL41&amp;'N1'!AM41&amp;'N1'!AN41&amp;'N1'!AO41&amp;'N1'!AZ41&amp;'N1'!AP41&amp;'N1'!AQ41&amp;'N1'!AR41&amp;'N1'!AS41&amp;'N1'!BA41</f>
        <v xml:space="preserve">Dalam mengerjakan proyek ini, Ananda  melibatkan diri dengan memberikan usulan tentang cara-cara untuk mengajak temannya membuka diri tentang agama dan keyakinan,membantu teman yang kesulitan dan memberikan kontribusi pada kelompoknya, </v>
      </c>
      <c r="I41" s="4" t="str">
        <f t="shared" si="0"/>
        <v/>
      </c>
    </row>
    <row r="42" spans="1:9" ht="16.5" x14ac:dyDescent="0.25">
      <c r="A42" s="6"/>
      <c r="B42" s="7"/>
      <c r="C42" s="224">
        <v>35</v>
      </c>
      <c r="D42" s="225" t="str">
        <f>IF(SISWA!G42="","",SISWA!G42)</f>
        <v/>
      </c>
      <c r="E42" s="226" t="str">
        <f>IF('N1'!BI42=0,"",H42)</f>
        <v/>
      </c>
      <c r="F42" s="226"/>
      <c r="G42" s="7"/>
      <c r="H42" s="176" t="str">
        <f>"Dalam mengerjakan proyek ini, Ananda "&amp;D42&amp;" "&amp;'N1'!Z42&amp;'N1'!AA42&amp;'N1'!AB42&amp;'N1'!AC42&amp;'N1'!AW42&amp;'N1'!AD42&amp;'N1'!AE42&amp;'N1'!AF42&amp;'N1'!AG42&amp;'N1'!AX42&amp;'N1'!AH42&amp;'N1'!AI42&amp;'N1'!AJ42&amp;'N1'!AK42&amp;'N1'!AY42&amp;'N1'!AL42&amp;'N1'!AM42&amp;'N1'!AN42&amp;'N1'!AO42&amp;'N1'!AZ42&amp;'N1'!AP42&amp;'N1'!AQ42&amp;'N1'!AR42&amp;'N1'!AS42&amp;'N1'!BA42</f>
        <v xml:space="preserve">Dalam mengerjakan proyek ini, Ananda  melibatkan diri dengan memberikan usulan tentang cara-cara untuk mengajak temannya membuka diri tentang agama dan keyakinan,membantu teman yang kesulitan dan memberikan kontribusi pada kelompoknya, </v>
      </c>
      <c r="I42" s="4" t="str">
        <f t="shared" si="0"/>
        <v/>
      </c>
    </row>
    <row r="43" spans="1:9" ht="16.5" x14ac:dyDescent="0.25">
      <c r="A43" s="6"/>
      <c r="B43" s="7"/>
      <c r="C43" s="224">
        <v>36</v>
      </c>
      <c r="D43" s="225" t="str">
        <f>IF(SISWA!G43="","",SISWA!G43)</f>
        <v/>
      </c>
      <c r="E43" s="226" t="str">
        <f>IF('N1'!BI43=0,"",H43)</f>
        <v/>
      </c>
      <c r="F43" s="226"/>
      <c r="G43" s="7"/>
      <c r="H43" s="176" t="str">
        <f>"Dalam mengerjakan proyek ini, Ananda "&amp;D43&amp;" "&amp;'N1'!Z43&amp;'N1'!AA43&amp;'N1'!AB43&amp;'N1'!AC43&amp;'N1'!AW43&amp;'N1'!AD43&amp;'N1'!AE43&amp;'N1'!AF43&amp;'N1'!AG43&amp;'N1'!AX43&amp;'N1'!AH43&amp;'N1'!AI43&amp;'N1'!AJ43&amp;'N1'!AK43&amp;'N1'!AY43&amp;'N1'!AL43&amp;'N1'!AM43&amp;'N1'!AN43&amp;'N1'!AO43&amp;'N1'!AZ43&amp;'N1'!AP43&amp;'N1'!AQ43&amp;'N1'!AR43&amp;'N1'!AS43&amp;'N1'!BA43</f>
        <v xml:space="preserve">Dalam mengerjakan proyek ini, Ananda  melibatkan diri dengan memberikan usulan tentang cara-cara untuk mengajak temannya membuka diri tentang agama dan keyakinan,membantu teman yang kesulitan dan memberikan kontribusi pada kelompoknya, </v>
      </c>
      <c r="I43" s="4" t="str">
        <f t="shared" si="0"/>
        <v/>
      </c>
    </row>
    <row r="44" spans="1:9" ht="16.5" x14ac:dyDescent="0.25">
      <c r="A44" s="6"/>
      <c r="B44" s="7"/>
      <c r="C44" s="224">
        <v>37</v>
      </c>
      <c r="D44" s="225" t="str">
        <f>IF(SISWA!G44="","",SISWA!G44)</f>
        <v/>
      </c>
      <c r="E44" s="226" t="str">
        <f>IF('N1'!BI44=0,"",H44)</f>
        <v/>
      </c>
      <c r="F44" s="226"/>
      <c r="G44" s="7"/>
      <c r="H44" s="176" t="str">
        <f>"Dalam mengerjakan proyek ini, Ananda "&amp;D44&amp;" "&amp;'N1'!Z44&amp;'N1'!AA44&amp;'N1'!AB44&amp;'N1'!AC44&amp;'N1'!AW44&amp;'N1'!AD44&amp;'N1'!AE44&amp;'N1'!AF44&amp;'N1'!AG44&amp;'N1'!AX44&amp;'N1'!AH44&amp;'N1'!AI44&amp;'N1'!AJ44&amp;'N1'!AK44&amp;'N1'!AY44&amp;'N1'!AL44&amp;'N1'!AM44&amp;'N1'!AN44&amp;'N1'!AO44&amp;'N1'!AZ44&amp;'N1'!AP44&amp;'N1'!AQ44&amp;'N1'!AR44&amp;'N1'!AS44&amp;'N1'!BA44</f>
        <v xml:space="preserve">Dalam mengerjakan proyek ini, Ananda  melibatkan diri dengan memberikan usulan tentang cara-cara untuk mengajak temannya membuka diri tentang agama dan keyakinan,membantu teman yang kesulitan dan memberikan kontribusi pada kelompoknya, </v>
      </c>
      <c r="I44" s="4" t="str">
        <f t="shared" si="0"/>
        <v/>
      </c>
    </row>
    <row r="45" spans="1:9" ht="16.5" x14ac:dyDescent="0.25">
      <c r="A45" s="6"/>
      <c r="B45" s="7"/>
      <c r="C45" s="224">
        <v>38</v>
      </c>
      <c r="D45" s="225" t="str">
        <f>IF(SISWA!G45="","",SISWA!G45)</f>
        <v/>
      </c>
      <c r="E45" s="226" t="str">
        <f>IF('N1'!BI45=0,"",H45)</f>
        <v/>
      </c>
      <c r="F45" s="226"/>
      <c r="G45" s="7"/>
      <c r="H45" s="176" t="str">
        <f>"Dalam mengerjakan proyek ini, Ananda "&amp;D45&amp;" "&amp;'N1'!Z45&amp;'N1'!AA45&amp;'N1'!AB45&amp;'N1'!AC45&amp;'N1'!AW45&amp;'N1'!AD45&amp;'N1'!AE45&amp;'N1'!AF45&amp;'N1'!AG45&amp;'N1'!AX45&amp;'N1'!AH45&amp;'N1'!AI45&amp;'N1'!AJ45&amp;'N1'!AK45&amp;'N1'!AY45&amp;'N1'!AL45&amp;'N1'!AM45&amp;'N1'!AN45&amp;'N1'!AO45&amp;'N1'!AZ45&amp;'N1'!AP45&amp;'N1'!AQ45&amp;'N1'!AR45&amp;'N1'!AS45&amp;'N1'!BA45</f>
        <v xml:space="preserve">Dalam mengerjakan proyek ini, Ananda  melibatkan diri dengan memberikan usulan tentang cara-cara untuk mengajak temannya membuka diri tentang agama dan keyakinan,membantu teman yang kesulitan dan memberikan kontribusi pada kelompoknya, </v>
      </c>
      <c r="I45" s="4" t="str">
        <f t="shared" si="0"/>
        <v/>
      </c>
    </row>
    <row r="46" spans="1:9" ht="16.5" x14ac:dyDescent="0.25">
      <c r="A46" s="6"/>
      <c r="B46" s="7"/>
      <c r="C46" s="224">
        <v>39</v>
      </c>
      <c r="D46" s="225" t="str">
        <f>IF(SISWA!G46="","",SISWA!G46)</f>
        <v/>
      </c>
      <c r="E46" s="226" t="str">
        <f>IF('N1'!BI46=0,"",H46)</f>
        <v/>
      </c>
      <c r="F46" s="226"/>
      <c r="G46" s="7"/>
      <c r="H46" s="176" t="str">
        <f>"Dalam mengerjakan proyek ini, Ananda "&amp;D46&amp;" "&amp;'N1'!Z46&amp;'N1'!AA46&amp;'N1'!AB46&amp;'N1'!AC46&amp;'N1'!AW46&amp;'N1'!AD46&amp;'N1'!AE46&amp;'N1'!AF46&amp;'N1'!AG46&amp;'N1'!AX46&amp;'N1'!AH46&amp;'N1'!AI46&amp;'N1'!AJ46&amp;'N1'!AK46&amp;'N1'!AY46&amp;'N1'!AL46&amp;'N1'!AM46&amp;'N1'!AN46&amp;'N1'!AO46&amp;'N1'!AZ46&amp;'N1'!AP46&amp;'N1'!AQ46&amp;'N1'!AR46&amp;'N1'!AS46&amp;'N1'!BA46</f>
        <v xml:space="preserve">Dalam mengerjakan proyek ini, Ananda  melibatkan diri dengan memberikan usulan tentang cara-cara untuk mengajak temannya membuka diri tentang agama dan keyakinan,membantu teman yang kesulitan dan memberikan kontribusi pada kelompoknya, </v>
      </c>
      <c r="I46" s="4" t="str">
        <f t="shared" si="0"/>
        <v/>
      </c>
    </row>
    <row r="47" spans="1:9" ht="16.5" x14ac:dyDescent="0.25">
      <c r="A47" s="6"/>
      <c r="B47" s="7"/>
      <c r="C47" s="224">
        <v>40</v>
      </c>
      <c r="D47" s="225" t="str">
        <f>IF(SISWA!G47="","",SISWA!G47)</f>
        <v/>
      </c>
      <c r="E47" s="226" t="str">
        <f>IF('N1'!BI47=0,"",H47)</f>
        <v/>
      </c>
      <c r="F47" s="226"/>
      <c r="G47" s="7"/>
      <c r="H47" s="176" t="str">
        <f>"Dalam mengerjakan proyek ini, Ananda "&amp;D47&amp;" "&amp;'N1'!Z47&amp;'N1'!AA47&amp;'N1'!AB47&amp;'N1'!AC47&amp;'N1'!AW47&amp;'N1'!AD47&amp;'N1'!AE47&amp;'N1'!AF47&amp;'N1'!AG47&amp;'N1'!AX47&amp;'N1'!AH47&amp;'N1'!AI47&amp;'N1'!AJ47&amp;'N1'!AK47&amp;'N1'!AY47&amp;'N1'!AL47&amp;'N1'!AM47&amp;'N1'!AN47&amp;'N1'!AO47&amp;'N1'!AZ47&amp;'N1'!AP47&amp;'N1'!AQ47&amp;'N1'!AR47&amp;'N1'!AS47&amp;'N1'!BA47</f>
        <v xml:space="preserve">Dalam mengerjakan proyek ini, Ananda  melibatkan diri dengan memberikan usulan tentang cara-cara untuk mengajak temannya membuka diri tentang agama dan keyakinan,membantu teman yang kesulitan dan memberikan kontribusi pada kelompoknya, </v>
      </c>
      <c r="I47" s="4" t="str">
        <f t="shared" si="0"/>
        <v/>
      </c>
    </row>
    <row r="48" spans="1:9" ht="16.5" x14ac:dyDescent="0.25">
      <c r="A48" s="6"/>
      <c r="B48" s="7"/>
      <c r="C48" s="224">
        <v>41</v>
      </c>
      <c r="D48" s="225" t="str">
        <f>IF(SISWA!G48="","",SISWA!G48)</f>
        <v/>
      </c>
      <c r="E48" s="226" t="str">
        <f>IF('N1'!BI48=0,"",H48)</f>
        <v/>
      </c>
      <c r="F48" s="226"/>
      <c r="G48" s="7"/>
      <c r="H48" s="176" t="str">
        <f>"Dalam mengerjakan proyek ini, Ananda "&amp;D48&amp;" "&amp;'N1'!Z48&amp;'N1'!AA48&amp;'N1'!AB48&amp;'N1'!AC48&amp;'N1'!AW48&amp;'N1'!AD48&amp;'N1'!AE48&amp;'N1'!AF48&amp;'N1'!AG48&amp;'N1'!AX48&amp;'N1'!AH48&amp;'N1'!AI48&amp;'N1'!AJ48&amp;'N1'!AK48&amp;'N1'!AY48&amp;'N1'!AL48&amp;'N1'!AM48&amp;'N1'!AN48&amp;'N1'!AO48&amp;'N1'!AZ48&amp;'N1'!AP48&amp;'N1'!AQ48&amp;'N1'!AR48&amp;'N1'!AS48&amp;'N1'!BA48</f>
        <v xml:space="preserve">Dalam mengerjakan proyek ini, Ananda  melibatkan diri dengan memberikan usulan tentang cara-cara untuk mengajak temannya membuka diri tentang agama dan keyakinan,membantu teman yang kesulitan dan memberikan kontribusi pada kelompoknya, </v>
      </c>
      <c r="I48" s="4" t="str">
        <f t="shared" si="0"/>
        <v/>
      </c>
    </row>
    <row r="49" spans="1:9" ht="16.5" x14ac:dyDescent="0.25">
      <c r="A49" s="6"/>
      <c r="B49" s="7"/>
      <c r="C49" s="224">
        <v>42</v>
      </c>
      <c r="D49" s="225" t="str">
        <f>IF(SISWA!G49="","",SISWA!G49)</f>
        <v/>
      </c>
      <c r="E49" s="226" t="str">
        <f>IF('N1'!BI49=0,"",H49)</f>
        <v/>
      </c>
      <c r="F49" s="226"/>
      <c r="G49" s="7"/>
      <c r="H49" s="176" t="str">
        <f>"Dalam mengerjakan proyek ini, Ananda "&amp;D49&amp;" "&amp;'N1'!Z49&amp;'N1'!AA49&amp;'N1'!AB49&amp;'N1'!AC49&amp;'N1'!AW49&amp;'N1'!AD49&amp;'N1'!AE49&amp;'N1'!AF49&amp;'N1'!AG49&amp;'N1'!AX49&amp;'N1'!AH49&amp;'N1'!AI49&amp;'N1'!AJ49&amp;'N1'!AK49&amp;'N1'!AY49&amp;'N1'!AL49&amp;'N1'!AM49&amp;'N1'!AN49&amp;'N1'!AO49&amp;'N1'!AZ49&amp;'N1'!AP49&amp;'N1'!AQ49&amp;'N1'!AR49&amp;'N1'!AS49&amp;'N1'!BA49</f>
        <v xml:space="preserve">Dalam mengerjakan proyek ini, Ananda  melibatkan diri dengan memberikan usulan tentang cara-cara untuk mengajak temannya membuka diri tentang agama dan keyakinan,membantu teman yang kesulitan dan memberikan kontribusi pada kelompoknya, </v>
      </c>
      <c r="I49" s="4" t="str">
        <f t="shared" si="0"/>
        <v/>
      </c>
    </row>
    <row r="50" spans="1:9" ht="16.5" x14ac:dyDescent="0.25">
      <c r="A50" s="6"/>
      <c r="B50" s="7"/>
      <c r="C50" s="224">
        <v>43</v>
      </c>
      <c r="D50" s="225" t="str">
        <f>IF(SISWA!G50="","",SISWA!G50)</f>
        <v/>
      </c>
      <c r="E50" s="226" t="str">
        <f>IF('N1'!BI50=0,"",H50)</f>
        <v/>
      </c>
      <c r="F50" s="226"/>
      <c r="G50" s="7"/>
      <c r="H50" s="176" t="str">
        <f>"Dalam mengerjakan proyek ini, Ananda "&amp;D50&amp;" "&amp;'N1'!Z50&amp;'N1'!AA50&amp;'N1'!AB50&amp;'N1'!AC50&amp;'N1'!AW50&amp;'N1'!AD50&amp;'N1'!AE50&amp;'N1'!AF50&amp;'N1'!AG50&amp;'N1'!AX50&amp;'N1'!AH50&amp;'N1'!AI50&amp;'N1'!AJ50&amp;'N1'!AK50&amp;'N1'!AY50&amp;'N1'!AL50&amp;'N1'!AM50&amp;'N1'!AN50&amp;'N1'!AO50&amp;'N1'!AZ50&amp;'N1'!AP50&amp;'N1'!AQ50&amp;'N1'!AR50&amp;'N1'!AS50&amp;'N1'!BA50</f>
        <v xml:space="preserve">Dalam mengerjakan proyek ini, Ananda  melibatkan diri dengan memberikan usulan tentang cara-cara untuk mengajak temannya membuka diri tentang agama dan keyakinan,membantu teman yang kesulitan dan memberikan kontribusi pada kelompoknya, </v>
      </c>
      <c r="I50" s="4" t="str">
        <f t="shared" si="0"/>
        <v/>
      </c>
    </row>
    <row r="51" spans="1:9" ht="16.5" x14ac:dyDescent="0.25">
      <c r="A51" s="6"/>
      <c r="B51" s="7"/>
      <c r="C51" s="224">
        <v>44</v>
      </c>
      <c r="D51" s="225" t="str">
        <f>IF(SISWA!G51="","",SISWA!G51)</f>
        <v/>
      </c>
      <c r="E51" s="226" t="str">
        <f>IF('N1'!BI51=0,"",H51)</f>
        <v/>
      </c>
      <c r="F51" s="226"/>
      <c r="G51" s="7"/>
      <c r="H51" s="176" t="str">
        <f>"Dalam mengerjakan proyek ini, Ananda "&amp;D51&amp;" "&amp;'N1'!Z51&amp;'N1'!AA51&amp;'N1'!AB51&amp;'N1'!AC51&amp;'N1'!AW51&amp;'N1'!AD51&amp;'N1'!AE51&amp;'N1'!AF51&amp;'N1'!AG51&amp;'N1'!AX51&amp;'N1'!AH51&amp;'N1'!AI51&amp;'N1'!AJ51&amp;'N1'!AK51&amp;'N1'!AY51&amp;'N1'!AL51&amp;'N1'!AM51&amp;'N1'!AN51&amp;'N1'!AO51&amp;'N1'!AZ51&amp;'N1'!AP51&amp;'N1'!AQ51&amp;'N1'!AR51&amp;'N1'!AS51&amp;'N1'!BA51</f>
        <v xml:space="preserve">Dalam mengerjakan proyek ini, Ananda  melibatkan diri dengan memberikan usulan tentang cara-cara untuk mengajak temannya membuka diri tentang agama dan keyakinan,membantu teman yang kesulitan dan memberikan kontribusi pada kelompoknya, </v>
      </c>
      <c r="I51" s="4" t="str">
        <f t="shared" si="0"/>
        <v/>
      </c>
    </row>
    <row r="52" spans="1:9" ht="16.5" x14ac:dyDescent="0.25">
      <c r="A52" s="6"/>
      <c r="B52" s="7"/>
      <c r="C52" s="224">
        <v>45</v>
      </c>
      <c r="D52" s="225" t="str">
        <f>IF(SISWA!G52="","",SISWA!G52)</f>
        <v/>
      </c>
      <c r="E52" s="226" t="str">
        <f>IF('N1'!BI52=0,"",H52)</f>
        <v/>
      </c>
      <c r="F52" s="226"/>
      <c r="G52" s="7"/>
      <c r="H52" s="176" t="str">
        <f>"Dalam mengerjakan proyek ini, Ananda "&amp;D52&amp;" "&amp;'N1'!Z52&amp;'N1'!AA52&amp;'N1'!AB52&amp;'N1'!AC52&amp;'N1'!AW52&amp;'N1'!AD52&amp;'N1'!AE52&amp;'N1'!AF52&amp;'N1'!AG52&amp;'N1'!AX52&amp;'N1'!AH52&amp;'N1'!AI52&amp;'N1'!AJ52&amp;'N1'!AK52&amp;'N1'!AY52&amp;'N1'!AL52&amp;'N1'!AM52&amp;'N1'!AN52&amp;'N1'!AO52&amp;'N1'!AZ52&amp;'N1'!AP52&amp;'N1'!AQ52&amp;'N1'!AR52&amp;'N1'!AS52&amp;'N1'!BA52</f>
        <v xml:space="preserve">Dalam mengerjakan proyek ini, Ananda  melibatkan diri dengan memberikan usulan tentang cara-cara untuk mengajak temannya membuka diri tentang agama dan keyakinan,membantu teman yang kesulitan dan memberikan kontribusi pada kelompoknya, </v>
      </c>
      <c r="I52" s="4" t="str">
        <f t="shared" si="0"/>
        <v/>
      </c>
    </row>
    <row r="53" spans="1:9" ht="16.5" x14ac:dyDescent="0.25">
      <c r="A53" s="6"/>
      <c r="B53" s="7"/>
      <c r="C53" s="224">
        <v>46</v>
      </c>
      <c r="D53" s="225" t="str">
        <f>IF(SISWA!G53="","",SISWA!G53)</f>
        <v/>
      </c>
      <c r="E53" s="226" t="str">
        <f>IF('N1'!BI53=0,"",H53)</f>
        <v/>
      </c>
      <c r="F53" s="226"/>
      <c r="G53" s="7"/>
      <c r="H53" s="176" t="str">
        <f>"Dalam mengerjakan proyek ini, Ananda "&amp;D53&amp;" "&amp;'N1'!Z53&amp;'N1'!AA53&amp;'N1'!AB53&amp;'N1'!AC53&amp;'N1'!AW53&amp;'N1'!AD53&amp;'N1'!AE53&amp;'N1'!AF53&amp;'N1'!AG53&amp;'N1'!AX53&amp;'N1'!AH53&amp;'N1'!AI53&amp;'N1'!AJ53&amp;'N1'!AK53&amp;'N1'!AY53&amp;'N1'!AL53&amp;'N1'!AM53&amp;'N1'!AN53&amp;'N1'!AO53&amp;'N1'!AZ53&amp;'N1'!AP53&amp;'N1'!AQ53&amp;'N1'!AR53&amp;'N1'!AS53&amp;'N1'!BA53</f>
        <v xml:space="preserve">Dalam mengerjakan proyek ini, Ananda  melibatkan diri dengan memberikan usulan tentang cara-cara untuk mengajak temannya membuka diri tentang agama dan keyakinan,membantu teman yang kesulitan dan memberikan kontribusi pada kelompoknya, </v>
      </c>
      <c r="I53" s="4" t="str">
        <f t="shared" si="0"/>
        <v/>
      </c>
    </row>
    <row r="54" spans="1:9" ht="16.5" x14ac:dyDescent="0.25">
      <c r="A54" s="6"/>
      <c r="B54" s="7"/>
      <c r="C54" s="224">
        <v>47</v>
      </c>
      <c r="D54" s="225" t="str">
        <f>IF(SISWA!G54="","",SISWA!G54)</f>
        <v/>
      </c>
      <c r="E54" s="226" t="str">
        <f>IF('N1'!BI54=0,"",H54)</f>
        <v/>
      </c>
      <c r="F54" s="226"/>
      <c r="G54" s="7"/>
      <c r="H54" s="176" t="str">
        <f>"Dalam mengerjakan proyek ini, Ananda "&amp;D54&amp;" "&amp;'N1'!Z54&amp;'N1'!AA54&amp;'N1'!AB54&amp;'N1'!AC54&amp;'N1'!AW54&amp;'N1'!AD54&amp;'N1'!AE54&amp;'N1'!AF54&amp;'N1'!AG54&amp;'N1'!AX54&amp;'N1'!AH54&amp;'N1'!AI54&amp;'N1'!AJ54&amp;'N1'!AK54&amp;'N1'!AY54&amp;'N1'!AL54&amp;'N1'!AM54&amp;'N1'!AN54&amp;'N1'!AO54&amp;'N1'!AZ54&amp;'N1'!AP54&amp;'N1'!AQ54&amp;'N1'!AR54&amp;'N1'!AS54&amp;'N1'!BA54</f>
        <v xml:space="preserve">Dalam mengerjakan proyek ini, Ananda  melibatkan diri dengan memberikan usulan tentang cara-cara untuk mengajak temannya membuka diri tentang agama dan keyakinan,membantu teman yang kesulitan dan memberikan kontribusi pada kelompoknya, </v>
      </c>
      <c r="I54" s="4" t="str">
        <f t="shared" si="0"/>
        <v/>
      </c>
    </row>
    <row r="55" spans="1:9" ht="16.5" x14ac:dyDescent="0.25">
      <c r="A55" s="6"/>
      <c r="B55" s="7"/>
      <c r="C55" s="224">
        <v>48</v>
      </c>
      <c r="D55" s="225" t="str">
        <f>IF(SISWA!G55="","",SISWA!G55)</f>
        <v/>
      </c>
      <c r="E55" s="226" t="str">
        <f>IF('N1'!BI55=0,"",H55)</f>
        <v/>
      </c>
      <c r="F55" s="226"/>
      <c r="G55" s="7"/>
      <c r="H55" s="176" t="str">
        <f>"Dalam mengerjakan proyek ini, Ananda "&amp;D55&amp;" "&amp;'N1'!Z55&amp;'N1'!AA55&amp;'N1'!AB55&amp;'N1'!AC55&amp;'N1'!AW55&amp;'N1'!AD55&amp;'N1'!AE55&amp;'N1'!AF55&amp;'N1'!AG55&amp;'N1'!AX55&amp;'N1'!AH55&amp;'N1'!AI55&amp;'N1'!AJ55&amp;'N1'!AK55&amp;'N1'!AY55&amp;'N1'!AL55&amp;'N1'!AM55&amp;'N1'!AN55&amp;'N1'!AO55&amp;'N1'!AZ55&amp;'N1'!AP55&amp;'N1'!AQ55&amp;'N1'!AR55&amp;'N1'!AS55&amp;'N1'!BA55</f>
        <v xml:space="preserve">Dalam mengerjakan proyek ini, Ananda  melibatkan diri dengan memberikan usulan tentang cara-cara untuk mengajak temannya membuka diri tentang agama dan keyakinan,membantu teman yang kesulitan dan memberikan kontribusi pada kelompoknya, </v>
      </c>
      <c r="I55" s="4" t="str">
        <f t="shared" si="0"/>
        <v/>
      </c>
    </row>
    <row r="56" spans="1:9" ht="16.5" x14ac:dyDescent="0.25">
      <c r="A56" s="6"/>
      <c r="B56" s="7"/>
      <c r="C56" s="224">
        <v>49</v>
      </c>
      <c r="D56" s="225" t="str">
        <f>IF(SISWA!G56="","",SISWA!G56)</f>
        <v/>
      </c>
      <c r="E56" s="226" t="str">
        <f>IF('N1'!BI56=0,"",H56)</f>
        <v/>
      </c>
      <c r="F56" s="226"/>
      <c r="G56" s="7"/>
      <c r="H56" s="176" t="str">
        <f>"Dalam mengerjakan proyek ini, Ananda "&amp;D56&amp;" "&amp;'N1'!Z56&amp;'N1'!AA56&amp;'N1'!AB56&amp;'N1'!AC56&amp;'N1'!AW56&amp;'N1'!AD56&amp;'N1'!AE56&amp;'N1'!AF56&amp;'N1'!AG56&amp;'N1'!AX56&amp;'N1'!AH56&amp;'N1'!AI56&amp;'N1'!AJ56&amp;'N1'!AK56&amp;'N1'!AY56&amp;'N1'!AL56&amp;'N1'!AM56&amp;'N1'!AN56&amp;'N1'!AO56&amp;'N1'!AZ56&amp;'N1'!AP56&amp;'N1'!AQ56&amp;'N1'!AR56&amp;'N1'!AS56&amp;'N1'!BA56</f>
        <v xml:space="preserve">Dalam mengerjakan proyek ini, Ananda  melibatkan diri dengan memberikan usulan tentang cara-cara untuk mengajak temannya membuka diri tentang agama dan keyakinan,membantu teman yang kesulitan dan memberikan kontribusi pada kelompoknya, </v>
      </c>
      <c r="I56" s="4" t="str">
        <f t="shared" si="0"/>
        <v/>
      </c>
    </row>
    <row r="57" spans="1:9" ht="16.5" x14ac:dyDescent="0.25">
      <c r="A57" s="6"/>
      <c r="B57" s="7"/>
      <c r="C57" s="224">
        <v>50</v>
      </c>
      <c r="D57" s="225" t="str">
        <f>IF(SISWA!G57="","",SISWA!G57)</f>
        <v/>
      </c>
      <c r="E57" s="226" t="str">
        <f>IF('N1'!BI57=0,"",H57)</f>
        <v/>
      </c>
      <c r="F57" s="226"/>
      <c r="G57" s="7"/>
      <c r="H57" s="176" t="str">
        <f>"Dalam mengerjakan proyek ini, Ananda "&amp;D57&amp;" "&amp;'N1'!Z57&amp;'N1'!AA57&amp;'N1'!AB57&amp;'N1'!AC57&amp;'N1'!AW57&amp;'N1'!AD57&amp;'N1'!AE57&amp;'N1'!AF57&amp;'N1'!AG57&amp;'N1'!AX57&amp;'N1'!AH57&amp;'N1'!AI57&amp;'N1'!AJ57&amp;'N1'!AK57&amp;'N1'!AY57&amp;'N1'!AL57&amp;'N1'!AM57&amp;'N1'!AN57&amp;'N1'!AO57&amp;'N1'!AZ57&amp;'N1'!AP57&amp;'N1'!AQ57&amp;'N1'!AR57&amp;'N1'!AS57&amp;'N1'!BA57</f>
        <v xml:space="preserve">Dalam mengerjakan proyek ini, Ananda  melibatkan diri dengan memberikan usulan tentang cara-cara untuk mengajak temannya membuka diri tentang agama dan keyakinan,membantu teman yang kesulitan dan memberikan kontribusi pada kelompoknya, </v>
      </c>
      <c r="I57" s="4" t="str">
        <f t="shared" si="0"/>
        <v/>
      </c>
    </row>
    <row r="58" spans="1:9" x14ac:dyDescent="0.25">
      <c r="A58" s="6"/>
      <c r="B58" s="7"/>
      <c r="C58" s="7"/>
      <c r="D58" s="7"/>
      <c r="E58" s="7"/>
      <c r="F58" s="7"/>
      <c r="G58" s="7"/>
    </row>
    <row r="59" spans="1:9" x14ac:dyDescent="0.25">
      <c r="A59" s="6"/>
      <c r="B59" s="7"/>
      <c r="C59" s="7"/>
      <c r="D59" s="7"/>
      <c r="E59" s="7"/>
      <c r="F59" s="7"/>
      <c r="G59" s="7"/>
    </row>
    <row r="60" spans="1:9" x14ac:dyDescent="0.25">
      <c r="A60" s="6"/>
      <c r="B60" s="7"/>
      <c r="C60" s="7"/>
      <c r="D60" s="161">
        <f>HOME!E20</f>
        <v>9</v>
      </c>
      <c r="E60" s="7"/>
      <c r="F60" s="7"/>
      <c r="G60" s="7"/>
    </row>
    <row r="61" spans="1:9" x14ac:dyDescent="0.25">
      <c r="A61" s="8"/>
      <c r="B61" s="8"/>
      <c r="C61" s="8"/>
      <c r="D61" s="8"/>
      <c r="E61" s="8"/>
      <c r="F61" s="8"/>
      <c r="G61" s="8"/>
    </row>
    <row r="62" spans="1:9" x14ac:dyDescent="0.25">
      <c r="A62" s="8"/>
      <c r="B62" s="8"/>
      <c r="C62" s="8"/>
      <c r="D62" s="8"/>
      <c r="E62" s="8"/>
      <c r="F62" s="8"/>
      <c r="G62" s="8"/>
    </row>
    <row r="63" spans="1:9" x14ac:dyDescent="0.25">
      <c r="A63" s="8"/>
      <c r="B63" s="8"/>
      <c r="C63" s="8"/>
      <c r="D63" s="8"/>
      <c r="E63" s="8"/>
      <c r="F63" s="8"/>
      <c r="G63" s="8"/>
    </row>
    <row r="64" spans="1:9" x14ac:dyDescent="0.25">
      <c r="A64" s="8"/>
      <c r="B64" s="8"/>
      <c r="C64" s="8"/>
      <c r="D64" s="8"/>
      <c r="E64" s="8"/>
      <c r="F64" s="8"/>
      <c r="G64" s="8"/>
    </row>
    <row r="65" spans="1:7" x14ac:dyDescent="0.25">
      <c r="A65" s="8"/>
      <c r="B65" s="8"/>
      <c r="C65" s="8"/>
      <c r="D65" s="8"/>
      <c r="E65" s="8"/>
      <c r="F65" s="8"/>
      <c r="G65" s="8"/>
    </row>
    <row r="66" spans="1:7" x14ac:dyDescent="0.25">
      <c r="A66" s="8"/>
      <c r="B66" s="8"/>
      <c r="C66" s="8"/>
      <c r="D66" s="8"/>
      <c r="E66" s="8"/>
      <c r="F66" s="8"/>
      <c r="G66" s="8"/>
    </row>
    <row r="67" spans="1:7" x14ac:dyDescent="0.25">
      <c r="A67" s="8"/>
      <c r="B67" s="8"/>
      <c r="C67" s="8"/>
      <c r="D67" s="8"/>
      <c r="E67" s="8"/>
      <c r="F67" s="8"/>
      <c r="G67" s="8"/>
    </row>
    <row r="68" spans="1:7" x14ac:dyDescent="0.25">
      <c r="A68" s="8"/>
      <c r="B68" s="8"/>
      <c r="C68" s="8"/>
      <c r="D68" s="8"/>
      <c r="E68" s="8"/>
      <c r="F68" s="8"/>
      <c r="G68" s="8"/>
    </row>
    <row r="69" spans="1:7" x14ac:dyDescent="0.25">
      <c r="A69" s="8"/>
      <c r="B69" s="8"/>
      <c r="C69" s="8"/>
      <c r="D69" s="8"/>
      <c r="E69" s="8"/>
      <c r="F69" s="8"/>
      <c r="G69" s="8"/>
    </row>
    <row r="70" spans="1:7" x14ac:dyDescent="0.25">
      <c r="A70" s="8"/>
      <c r="B70" s="8"/>
      <c r="C70" s="8"/>
      <c r="D70" s="8"/>
      <c r="E70" s="8"/>
      <c r="F70" s="8"/>
      <c r="G70" s="8"/>
    </row>
    <row r="71" spans="1:7" x14ac:dyDescent="0.25">
      <c r="A71" s="8"/>
      <c r="B71" s="8"/>
      <c r="C71" s="8"/>
      <c r="D71" s="8"/>
      <c r="E71" s="8"/>
      <c r="F71" s="8"/>
      <c r="G71" s="8"/>
    </row>
    <row r="72" spans="1:7" x14ac:dyDescent="0.25">
      <c r="A72" s="8"/>
      <c r="B72" s="8"/>
      <c r="C72" s="8"/>
      <c r="D72" s="8"/>
      <c r="E72" s="8"/>
      <c r="F72" s="8"/>
      <c r="G72" s="8"/>
    </row>
  </sheetData>
  <sheetProtection algorithmName="SHA-512" hashValue="PmIvVM4S3Voa/BAuIZYDmB3qygBSHjkSfn2ah8bmGsXHV0vP6cP5GJKt7ph0aEbrJIT1gBR41PwLcvSceYexRQ==" saltValue="X4wHLBA5GxGwIYTMrIOWOA==" spinCount="100000" sheet="1" objects="1" scenarios="1"/>
  <mergeCells count="3">
    <mergeCell ref="E5:F5"/>
    <mergeCell ref="C5:C7"/>
    <mergeCell ref="D5:D7"/>
  </mergeCells>
  <pageMargins left="0.7" right="0.7" top="0.75" bottom="0.75" header="0.3" footer="0.3"/>
  <pageSetup paperSize="9"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226"/>
  <sheetViews>
    <sheetView showGridLines="0" showRowColHeaders="0" view="pageBreakPreview" zoomScaleNormal="100" zoomScaleSheetLayoutView="100" workbookViewId="0">
      <pane xSplit="2" ySplit="1" topLeftCell="C10" activePane="bottomRight" state="frozen"/>
      <selection pane="topRight" activeCell="C1" sqref="C1"/>
      <selection pane="bottomLeft" activeCell="A2" sqref="A2"/>
      <selection pane="bottomRight" activeCell="C66" sqref="C66:G69"/>
    </sheetView>
  </sheetViews>
  <sheetFormatPr defaultColWidth="0" defaultRowHeight="15" x14ac:dyDescent="0.25"/>
  <cols>
    <col min="1" max="1" width="36.28515625" style="4" customWidth="1"/>
    <col min="2" max="2" width="6.5703125" style="4" customWidth="1"/>
    <col min="3" max="3" width="8.7109375" style="4" customWidth="1"/>
    <col min="4" max="4" width="13" style="4" customWidth="1"/>
    <col min="5" max="6" width="10" style="4" customWidth="1"/>
    <col min="7" max="7" width="12.140625" style="4" customWidth="1"/>
    <col min="8" max="8" width="8.7109375" style="4" customWidth="1"/>
    <col min="9" max="9" width="9.42578125" style="4" customWidth="1"/>
    <col min="10" max="10" width="8.7109375" style="4" customWidth="1"/>
    <col min="11" max="11" width="13.140625" style="4" customWidth="1"/>
    <col min="12" max="12" width="9.42578125" style="4" customWidth="1"/>
    <col min="13" max="13" width="2.85546875" style="4" customWidth="1"/>
    <col min="14" max="18" width="9.140625" style="4" customWidth="1"/>
    <col min="19" max="27" width="0" style="4" hidden="1" customWidth="1"/>
    <col min="28" max="16384" width="9.140625" style="4" hidden="1"/>
  </cols>
  <sheetData>
    <row r="1" spans="1:27" ht="37.5" customHeight="1" x14ac:dyDescent="0.25">
      <c r="A1" s="403"/>
      <c r="B1" s="6"/>
      <c r="C1" s="6"/>
      <c r="D1" s="6"/>
      <c r="E1" s="6"/>
      <c r="F1" s="6"/>
      <c r="G1" s="6"/>
      <c r="H1" s="6"/>
      <c r="I1" s="6"/>
      <c r="J1" s="6"/>
      <c r="K1" s="6"/>
      <c r="L1" s="6"/>
      <c r="M1" s="6"/>
      <c r="N1" s="404">
        <v>1</v>
      </c>
      <c r="O1" s="403"/>
      <c r="P1" s="403"/>
      <c r="Q1" s="403"/>
      <c r="R1" s="403"/>
      <c r="S1" s="403"/>
      <c r="T1" s="403"/>
      <c r="U1" s="403"/>
      <c r="V1" s="403"/>
      <c r="W1" s="403"/>
      <c r="X1" s="403"/>
      <c r="Y1" s="403"/>
      <c r="Z1" s="403"/>
      <c r="AA1" s="403"/>
    </row>
    <row r="2" spans="1:27" x14ac:dyDescent="0.25">
      <c r="A2" s="403"/>
      <c r="B2" s="6"/>
      <c r="C2" s="8"/>
      <c r="D2" s="8"/>
      <c r="E2" s="8"/>
      <c r="F2" s="8"/>
      <c r="G2" s="8"/>
      <c r="H2" s="8"/>
      <c r="I2" s="8"/>
      <c r="J2" s="8"/>
      <c r="K2" s="8"/>
      <c r="L2" s="8"/>
      <c r="M2" s="6"/>
      <c r="N2" s="403"/>
      <c r="O2" s="403"/>
      <c r="P2" s="403"/>
      <c r="Q2" s="403"/>
      <c r="R2" s="403"/>
      <c r="S2" s="403"/>
      <c r="T2" s="403"/>
      <c r="U2" s="403"/>
      <c r="V2" s="403"/>
      <c r="W2" s="403"/>
      <c r="X2" s="403"/>
      <c r="Y2" s="403"/>
      <c r="Z2" s="403"/>
      <c r="AA2" s="403"/>
    </row>
    <row r="3" spans="1:27" ht="18" x14ac:dyDescent="0.25">
      <c r="A3" s="403"/>
      <c r="B3" s="6"/>
      <c r="C3" s="681" t="s">
        <v>599</v>
      </c>
      <c r="D3" s="681"/>
      <c r="E3" s="681"/>
      <c r="F3" s="681"/>
      <c r="G3" s="681"/>
      <c r="H3" s="681"/>
      <c r="I3" s="681"/>
      <c r="J3" s="681"/>
      <c r="K3" s="681"/>
      <c r="L3" s="681"/>
      <c r="M3" s="6"/>
      <c r="O3" s="403"/>
      <c r="P3" s="403"/>
      <c r="Q3" s="403"/>
      <c r="R3" s="403"/>
      <c r="S3" s="403"/>
      <c r="T3" s="403"/>
      <c r="U3" s="403"/>
      <c r="V3" s="403"/>
      <c r="W3" s="403"/>
      <c r="X3" s="403"/>
      <c r="Y3" s="403"/>
      <c r="Z3" s="403"/>
      <c r="AA3" s="403"/>
    </row>
    <row r="4" spans="1:27" ht="18" x14ac:dyDescent="0.25">
      <c r="A4" s="403"/>
      <c r="B4" s="6"/>
      <c r="C4" s="681" t="s">
        <v>598</v>
      </c>
      <c r="D4" s="681"/>
      <c r="E4" s="681"/>
      <c r="F4" s="681"/>
      <c r="G4" s="681"/>
      <c r="H4" s="681"/>
      <c r="I4" s="681"/>
      <c r="J4" s="681"/>
      <c r="K4" s="681"/>
      <c r="L4" s="681"/>
      <c r="M4" s="6"/>
      <c r="N4" s="403"/>
      <c r="O4" s="403"/>
      <c r="P4" s="403"/>
      <c r="Q4" s="403"/>
      <c r="R4" s="403"/>
      <c r="S4" s="403"/>
      <c r="T4" s="403"/>
      <c r="U4" s="403"/>
      <c r="V4" s="403"/>
      <c r="W4" s="403"/>
      <c r="X4" s="403"/>
      <c r="Y4" s="403"/>
      <c r="Z4" s="403"/>
      <c r="AA4" s="403"/>
    </row>
    <row r="5" spans="1:27" x14ac:dyDescent="0.25">
      <c r="A5" s="403"/>
      <c r="B5" s="6"/>
      <c r="C5" s="8"/>
      <c r="D5" s="8"/>
      <c r="E5" s="8"/>
      <c r="F5" s="8"/>
      <c r="G5" s="8"/>
      <c r="H5" s="8"/>
      <c r="I5" s="8"/>
      <c r="J5" s="8"/>
      <c r="K5" s="8"/>
      <c r="L5" s="8"/>
      <c r="M5" s="6"/>
      <c r="N5" s="403"/>
      <c r="O5" s="403"/>
      <c r="P5" s="403"/>
      <c r="Q5" s="403"/>
      <c r="R5" s="403"/>
      <c r="S5" s="403"/>
      <c r="T5" s="403"/>
      <c r="U5" s="403"/>
      <c r="V5" s="403"/>
      <c r="W5" s="403"/>
      <c r="X5" s="403"/>
      <c r="Y5" s="403"/>
      <c r="Z5" s="403"/>
      <c r="AA5" s="403"/>
    </row>
    <row r="6" spans="1:27" x14ac:dyDescent="0.25">
      <c r="A6" s="403"/>
      <c r="B6" s="6"/>
      <c r="C6" s="8"/>
      <c r="D6" s="8"/>
      <c r="E6" s="8"/>
      <c r="F6" s="8"/>
      <c r="G6" s="8"/>
      <c r="H6" s="8"/>
      <c r="I6" s="8"/>
      <c r="J6" s="8"/>
      <c r="K6" s="8"/>
      <c r="L6" s="8"/>
      <c r="M6" s="6"/>
      <c r="N6" s="403"/>
      <c r="O6" s="403"/>
      <c r="P6" s="403"/>
      <c r="Q6" s="403"/>
      <c r="R6" s="403"/>
      <c r="S6" s="403"/>
      <c r="T6" s="403"/>
      <c r="U6" s="403"/>
      <c r="V6" s="403"/>
      <c r="W6" s="403"/>
      <c r="X6" s="403"/>
      <c r="Y6" s="403"/>
      <c r="Z6" s="403"/>
      <c r="AA6" s="403"/>
    </row>
    <row r="7" spans="1:27" s="176" customFormat="1" ht="16.5" customHeight="1" x14ac:dyDescent="0.25">
      <c r="A7" s="403"/>
      <c r="B7" s="405"/>
      <c r="C7" s="406" t="s">
        <v>597</v>
      </c>
      <c r="D7" s="173"/>
      <c r="E7" s="406" t="str">
        <f>": "&amp;HOME!E4</f>
        <v>: SD Negeri 2 Tulusbesar</v>
      </c>
      <c r="F7" s="173"/>
      <c r="G7" s="406"/>
      <c r="H7" s="406"/>
      <c r="I7" s="406"/>
      <c r="J7" s="406" t="s">
        <v>564</v>
      </c>
      <c r="K7" s="406" t="str">
        <f>HOME!E8</f>
        <v>I</v>
      </c>
      <c r="L7" s="406"/>
      <c r="M7" s="405"/>
      <c r="N7" s="407"/>
      <c r="O7" s="407"/>
      <c r="P7" s="407"/>
      <c r="Q7" s="407"/>
      <c r="R7" s="407"/>
      <c r="S7" s="407"/>
      <c r="T7" s="407"/>
      <c r="U7" s="407"/>
      <c r="V7" s="407"/>
      <c r="W7" s="407"/>
      <c r="X7" s="407"/>
      <c r="Y7" s="407"/>
      <c r="Z7" s="407"/>
      <c r="AA7" s="407"/>
    </row>
    <row r="8" spans="1:27" s="176" customFormat="1" ht="16.5" customHeight="1" x14ac:dyDescent="0.25">
      <c r="A8" s="403"/>
      <c r="B8" s="405"/>
      <c r="C8" s="406" t="s">
        <v>596</v>
      </c>
      <c r="D8" s="173"/>
      <c r="E8" s="406" t="str">
        <f>": "&amp;HOME!E7</f>
        <v>: Jl.Mangundarmo, 85 Tulusbesar. Tumpang</v>
      </c>
      <c r="F8" s="173"/>
      <c r="G8" s="406"/>
      <c r="H8" s="406"/>
      <c r="I8" s="406"/>
      <c r="J8" s="406" t="s">
        <v>565</v>
      </c>
      <c r="K8" s="406" t="str">
        <f>HOME!E9</f>
        <v>A</v>
      </c>
      <c r="L8" s="406"/>
      <c r="M8"/>
      <c r="N8" s="407"/>
      <c r="O8" s="407"/>
      <c r="P8" s="407"/>
      <c r="Q8" s="407"/>
      <c r="R8" s="407"/>
      <c r="S8" s="407"/>
      <c r="T8" s="407"/>
      <c r="U8" s="407"/>
      <c r="V8" s="407"/>
      <c r="W8" s="407"/>
      <c r="X8" s="407"/>
      <c r="Y8" s="407"/>
      <c r="Z8" s="407"/>
      <c r="AA8" s="407"/>
    </row>
    <row r="9" spans="1:27" s="176" customFormat="1" ht="16.5" customHeight="1" x14ac:dyDescent="0.25">
      <c r="A9" s="403"/>
      <c r="B9" s="405"/>
      <c r="C9" s="406" t="s">
        <v>595</v>
      </c>
      <c r="D9" s="173"/>
      <c r="E9" s="408" t="str">
        <f>": "&amp;VLOOKUP($N$1,SISWA!$C$5:$W$58,2,FALSE)</f>
        <v>: AS KAYRA ROHMAN DIKHA</v>
      </c>
      <c r="F9" s="173"/>
      <c r="G9" s="406"/>
      <c r="H9" s="406"/>
      <c r="I9" s="406"/>
      <c r="J9" s="406" t="s">
        <v>594</v>
      </c>
      <c r="K9" s="406" t="str">
        <f>HOME!E15</f>
        <v>2024/2025</v>
      </c>
      <c r="L9" s="406"/>
      <c r="M9" s="405"/>
      <c r="N9" s="407"/>
      <c r="O9" s="407"/>
      <c r="P9" s="407"/>
      <c r="Q9" s="407"/>
      <c r="R9" s="407"/>
      <c r="S9" s="407"/>
      <c r="T9" s="407"/>
      <c r="U9" s="407"/>
      <c r="V9" s="407"/>
      <c r="W9" s="407"/>
      <c r="X9" s="407"/>
      <c r="Y9" s="407"/>
      <c r="Z9" s="407"/>
      <c r="AA9" s="407"/>
    </row>
    <row r="10" spans="1:27" s="176" customFormat="1" ht="16.5" customHeight="1" x14ac:dyDescent="0.25">
      <c r="A10" s="403"/>
      <c r="B10" s="405"/>
      <c r="C10" s="406" t="s">
        <v>593</v>
      </c>
      <c r="D10" s="173"/>
      <c r="E10" s="409" t="str">
        <f>": "&amp;VLOOKUP($N$1,SISWA!$C$5:$W$58,3,FALSE)</f>
        <v>: 3160205464</v>
      </c>
      <c r="F10" s="173"/>
      <c r="G10" s="406"/>
      <c r="H10" s="406"/>
      <c r="I10" s="406"/>
      <c r="J10" s="406"/>
      <c r="K10" s="406"/>
      <c r="L10" s="406"/>
      <c r="M10" s="405"/>
      <c r="N10" s="407"/>
      <c r="O10" s="407"/>
      <c r="P10" s="407"/>
      <c r="Q10" s="407"/>
      <c r="R10" s="407"/>
      <c r="S10" s="407"/>
      <c r="T10" s="407"/>
      <c r="U10" s="407"/>
      <c r="V10" s="407"/>
      <c r="W10" s="407"/>
      <c r="X10" s="407"/>
      <c r="Y10" s="407"/>
      <c r="Z10" s="407"/>
      <c r="AA10" s="407"/>
    </row>
    <row r="11" spans="1:27" x14ac:dyDescent="0.25">
      <c r="A11" s="403"/>
      <c r="B11" s="6"/>
      <c r="C11" s="410"/>
      <c r="D11" s="8"/>
      <c r="E11" s="410"/>
      <c r="F11" s="410"/>
      <c r="G11" s="410"/>
      <c r="H11" s="410"/>
      <c r="I11" s="410"/>
      <c r="J11" s="410"/>
      <c r="K11" s="410"/>
      <c r="L11" s="410"/>
      <c r="M11" s="6"/>
      <c r="N11" s="403"/>
      <c r="O11" s="403"/>
      <c r="P11" s="403"/>
      <c r="Q11" s="403"/>
      <c r="R11" s="403"/>
      <c r="S11" s="403"/>
      <c r="T11" s="403"/>
      <c r="U11" s="403"/>
      <c r="V11" s="403"/>
      <c r="W11" s="403"/>
      <c r="X11" s="403"/>
      <c r="Y11" s="403"/>
      <c r="Z11" s="403"/>
      <c r="AA11" s="403"/>
    </row>
    <row r="12" spans="1:27" x14ac:dyDescent="0.25">
      <c r="A12" s="403"/>
      <c r="B12" s="6"/>
      <c r="C12" s="411" t="s">
        <v>956</v>
      </c>
      <c r="E12" s="411" t="str">
        <f>DESKPRY!E8</f>
        <v>KEWIRAUSAHAAN (COOKING CLASS SALAD BUAH)</v>
      </c>
      <c r="F12" s="410"/>
      <c r="G12" s="410"/>
      <c r="H12" s="410"/>
      <c r="I12" s="410"/>
      <c r="J12" s="410"/>
      <c r="K12" s="410"/>
      <c r="L12" s="410"/>
      <c r="M12" s="6"/>
      <c r="N12" s="403"/>
      <c r="O12" s="403"/>
      <c r="P12" s="403"/>
      <c r="Q12" s="403"/>
      <c r="R12" s="403"/>
      <c r="S12" s="403"/>
      <c r="T12" s="403"/>
      <c r="U12" s="403"/>
      <c r="V12" s="403"/>
      <c r="W12" s="403"/>
      <c r="X12" s="403"/>
      <c r="Y12" s="403"/>
      <c r="Z12" s="403"/>
      <c r="AA12" s="403"/>
    </row>
    <row r="13" spans="1:27" ht="15.75" thickBot="1" x14ac:dyDescent="0.3">
      <c r="A13" s="403"/>
      <c r="B13" s="6"/>
      <c r="C13" s="8"/>
      <c r="D13" s="412"/>
      <c r="E13" s="412"/>
      <c r="F13" s="412"/>
      <c r="G13" s="412"/>
      <c r="H13" s="412"/>
      <c r="I13" s="412"/>
      <c r="J13" s="412"/>
      <c r="K13" s="412"/>
      <c r="L13" s="8"/>
      <c r="M13" s="6"/>
      <c r="N13" s="403"/>
      <c r="O13" s="403"/>
      <c r="P13" s="403"/>
      <c r="Q13" s="403"/>
      <c r="R13" s="403"/>
      <c r="S13" s="403"/>
      <c r="T13" s="403"/>
      <c r="U13" s="403"/>
      <c r="V13" s="403"/>
      <c r="W13" s="403"/>
      <c r="X13" s="403"/>
      <c r="Y13" s="403"/>
      <c r="Z13" s="403"/>
      <c r="AA13" s="403"/>
    </row>
    <row r="14" spans="1:27" ht="15" customHeight="1" x14ac:dyDescent="0.25">
      <c r="A14" s="403"/>
      <c r="B14" s="6"/>
      <c r="C14" s="686" t="str">
        <f>DESKPRY!C10</f>
        <v>Proyek ini adalah proyek pertama di kelas 1. Proyek ini diharapkan membangun tiga dimensi Profil Pelajar Pancasila, yakni Beriman, Bertakwa Kepada Tuhan Yang Maha Esa, dan Berakhlak Mulia, kreatif dan bergotong royong. Pada proyek ini, siswa belajar untuk membuka diri mengenal stigma dan stereotip yang ia punya terhadap orang yang baru dikenal, mengeksplorasi pengetahuan (dari segi hukum, kebijakan, juga norma sosial) dan mengenal lebih dekat keberagaman agama dan keyakinan di Indonesia, mereduksi prasangka, refleksi diri, dan bersama-sama mewujudkan pelajaran yang mereka dapat melalui aksi nyata</v>
      </c>
      <c r="D14" s="687"/>
      <c r="E14" s="687"/>
      <c r="F14" s="687"/>
      <c r="G14" s="687"/>
      <c r="H14" s="687"/>
      <c r="I14" s="687"/>
      <c r="J14" s="687"/>
      <c r="K14" s="688"/>
      <c r="L14" s="8"/>
      <c r="M14" s="6"/>
      <c r="N14" s="403"/>
      <c r="O14" s="403"/>
      <c r="P14" s="403"/>
      <c r="Q14" s="403"/>
      <c r="R14" s="403"/>
      <c r="S14" s="403"/>
      <c r="T14" s="403"/>
      <c r="U14" s="403"/>
      <c r="V14" s="403"/>
      <c r="W14" s="403"/>
      <c r="X14" s="403"/>
      <c r="Y14" s="403"/>
      <c r="Z14" s="403"/>
      <c r="AA14" s="403"/>
    </row>
    <row r="15" spans="1:27" x14ac:dyDescent="0.25">
      <c r="A15" s="403"/>
      <c r="B15" s="6"/>
      <c r="C15" s="689"/>
      <c r="D15" s="660"/>
      <c r="E15" s="660"/>
      <c r="F15" s="660"/>
      <c r="G15" s="660"/>
      <c r="H15" s="660"/>
      <c r="I15" s="660"/>
      <c r="J15" s="660"/>
      <c r="K15" s="690"/>
      <c r="L15" s="8"/>
      <c r="M15" s="6"/>
      <c r="N15" s="403"/>
      <c r="O15" s="403"/>
      <c r="P15" s="403"/>
      <c r="Q15" s="403"/>
      <c r="R15" s="403"/>
      <c r="S15" s="403"/>
      <c r="T15" s="403"/>
      <c r="U15" s="403"/>
      <c r="V15" s="403"/>
      <c r="W15" s="403"/>
      <c r="X15" s="403"/>
      <c r="Y15" s="403"/>
      <c r="Z15" s="403"/>
      <c r="AA15" s="403"/>
    </row>
    <row r="16" spans="1:27" x14ac:dyDescent="0.25">
      <c r="A16" s="403"/>
      <c r="B16" s="6"/>
      <c r="C16" s="689"/>
      <c r="D16" s="660"/>
      <c r="E16" s="660"/>
      <c r="F16" s="660"/>
      <c r="G16" s="660"/>
      <c r="H16" s="660"/>
      <c r="I16" s="660"/>
      <c r="J16" s="660"/>
      <c r="K16" s="690"/>
      <c r="L16" s="8"/>
      <c r="M16" s="6"/>
      <c r="N16" s="403"/>
      <c r="O16" s="403"/>
      <c r="P16" s="403"/>
      <c r="Q16" s="403"/>
      <c r="R16" s="403"/>
      <c r="S16" s="403"/>
      <c r="T16" s="403"/>
      <c r="U16" s="403"/>
      <c r="V16" s="403"/>
      <c r="W16" s="403"/>
      <c r="X16" s="403"/>
      <c r="Y16" s="403"/>
      <c r="Z16" s="403"/>
      <c r="AA16" s="403"/>
    </row>
    <row r="17" spans="1:27" x14ac:dyDescent="0.25">
      <c r="A17" s="403"/>
      <c r="B17" s="6"/>
      <c r="C17" s="689"/>
      <c r="D17" s="660"/>
      <c r="E17" s="660"/>
      <c r="F17" s="660"/>
      <c r="G17" s="660"/>
      <c r="H17" s="660"/>
      <c r="I17" s="660"/>
      <c r="J17" s="660"/>
      <c r="K17" s="690"/>
      <c r="L17" s="8"/>
      <c r="M17" s="6"/>
      <c r="N17" s="403"/>
      <c r="O17" s="403"/>
      <c r="P17" s="403"/>
      <c r="Q17" s="403"/>
      <c r="R17" s="403"/>
      <c r="S17" s="403"/>
      <c r="T17" s="403"/>
      <c r="U17" s="403"/>
      <c r="V17" s="403"/>
      <c r="W17" s="403"/>
      <c r="X17" s="403"/>
      <c r="Y17" s="403"/>
      <c r="Z17" s="403"/>
      <c r="AA17" s="403"/>
    </row>
    <row r="18" spans="1:27" x14ac:dyDescent="0.25">
      <c r="A18" s="403"/>
      <c r="B18" s="6"/>
      <c r="C18" s="689"/>
      <c r="D18" s="660"/>
      <c r="E18" s="660"/>
      <c r="F18" s="660"/>
      <c r="G18" s="660"/>
      <c r="H18" s="660"/>
      <c r="I18" s="660"/>
      <c r="J18" s="660"/>
      <c r="K18" s="690"/>
      <c r="L18" s="8"/>
      <c r="M18" s="6"/>
      <c r="N18" s="403"/>
      <c r="O18" s="403"/>
      <c r="P18" s="403"/>
      <c r="Q18" s="403"/>
      <c r="R18" s="403"/>
      <c r="S18" s="403"/>
      <c r="T18" s="403"/>
      <c r="U18" s="403"/>
      <c r="V18" s="403"/>
      <c r="W18" s="403"/>
      <c r="X18" s="403"/>
      <c r="Y18" s="403"/>
      <c r="Z18" s="403"/>
      <c r="AA18" s="403"/>
    </row>
    <row r="19" spans="1:27" x14ac:dyDescent="0.25">
      <c r="A19" s="403"/>
      <c r="B19" s="6"/>
      <c r="C19" s="689"/>
      <c r="D19" s="660"/>
      <c r="E19" s="660"/>
      <c r="F19" s="660"/>
      <c r="G19" s="660"/>
      <c r="H19" s="660"/>
      <c r="I19" s="660"/>
      <c r="J19" s="660"/>
      <c r="K19" s="690"/>
      <c r="L19" s="8"/>
      <c r="M19" s="6"/>
      <c r="N19" s="403"/>
      <c r="O19" s="403"/>
      <c r="P19" s="403"/>
      <c r="Q19" s="403"/>
      <c r="R19" s="403"/>
      <c r="S19" s="403"/>
      <c r="T19" s="403"/>
      <c r="U19" s="403"/>
      <c r="V19" s="403"/>
      <c r="W19" s="403"/>
      <c r="X19" s="403"/>
      <c r="Y19" s="403"/>
      <c r="Z19" s="403"/>
      <c r="AA19" s="403"/>
    </row>
    <row r="20" spans="1:27" x14ac:dyDescent="0.25">
      <c r="A20" s="403"/>
      <c r="B20" s="6"/>
      <c r="C20" s="689"/>
      <c r="D20" s="660"/>
      <c r="E20" s="660"/>
      <c r="F20" s="660"/>
      <c r="G20" s="660"/>
      <c r="H20" s="660"/>
      <c r="I20" s="660"/>
      <c r="J20" s="660"/>
      <c r="K20" s="690"/>
      <c r="L20" s="8"/>
      <c r="M20" s="6"/>
      <c r="N20" s="403"/>
      <c r="O20" s="403"/>
      <c r="P20" s="403"/>
      <c r="Q20" s="403"/>
      <c r="R20" s="403"/>
      <c r="S20" s="403"/>
      <c r="T20" s="403"/>
      <c r="U20" s="403"/>
      <c r="V20" s="403"/>
      <c r="W20" s="403"/>
      <c r="X20" s="403"/>
      <c r="Y20" s="403"/>
      <c r="Z20" s="403"/>
      <c r="AA20" s="403"/>
    </row>
    <row r="21" spans="1:27" ht="15.75" thickBot="1" x14ac:dyDescent="0.3">
      <c r="A21" s="403"/>
      <c r="B21" s="6"/>
      <c r="C21" s="691"/>
      <c r="D21" s="692"/>
      <c r="E21" s="692"/>
      <c r="F21" s="692"/>
      <c r="G21" s="692"/>
      <c r="H21" s="692"/>
      <c r="I21" s="692"/>
      <c r="J21" s="692"/>
      <c r="K21" s="693"/>
      <c r="L21" s="8"/>
      <c r="M21" s="6"/>
      <c r="N21" s="403"/>
      <c r="O21" s="403"/>
      <c r="P21" s="403"/>
      <c r="Q21" s="403"/>
      <c r="R21" s="403"/>
      <c r="S21" s="403"/>
      <c r="T21" s="403"/>
      <c r="U21" s="403"/>
      <c r="V21" s="403"/>
      <c r="W21" s="403"/>
      <c r="X21" s="403"/>
      <c r="Y21" s="403"/>
      <c r="Z21" s="403"/>
      <c r="AA21" s="403"/>
    </row>
    <row r="22" spans="1:27" x14ac:dyDescent="0.25">
      <c r="A22" s="403"/>
      <c r="B22" s="6"/>
      <c r="C22" s="8"/>
      <c r="D22" s="8"/>
      <c r="E22" s="8"/>
      <c r="F22" s="8"/>
      <c r="G22" s="8"/>
      <c r="H22" s="8"/>
      <c r="I22" s="8"/>
      <c r="J22" s="8"/>
      <c r="K22" s="8"/>
      <c r="L22" s="8"/>
      <c r="M22" s="6"/>
      <c r="N22" s="403"/>
      <c r="O22" s="403"/>
      <c r="P22" s="403"/>
      <c r="Q22" s="403"/>
      <c r="R22" s="403"/>
      <c r="S22" s="403"/>
      <c r="T22" s="403"/>
      <c r="U22" s="403"/>
      <c r="V22" s="403"/>
      <c r="W22" s="403"/>
      <c r="X22" s="403"/>
      <c r="Y22" s="403"/>
      <c r="Z22" s="403"/>
      <c r="AA22" s="403"/>
    </row>
    <row r="23" spans="1:27" hidden="1" x14ac:dyDescent="0.25">
      <c r="A23" s="403"/>
      <c r="B23" s="6"/>
      <c r="C23" s="8"/>
      <c r="D23" s="411" t="s">
        <v>592</v>
      </c>
      <c r="E23" s="411">
        <f>DESKPRY!E18</f>
        <v>0</v>
      </c>
      <c r="F23" s="8"/>
      <c r="G23" s="8"/>
      <c r="H23" s="8"/>
      <c r="I23" s="8"/>
      <c r="J23" s="8"/>
      <c r="K23" s="8"/>
      <c r="L23" s="8"/>
      <c r="M23" s="6"/>
      <c r="N23" s="403"/>
      <c r="O23" s="403"/>
      <c r="P23" s="403"/>
      <c r="Q23" s="403"/>
      <c r="R23" s="403"/>
      <c r="S23" s="403"/>
      <c r="T23" s="403"/>
      <c r="U23" s="403"/>
      <c r="V23" s="403"/>
      <c r="W23" s="403"/>
      <c r="X23" s="403"/>
      <c r="Y23" s="403"/>
      <c r="Z23" s="403"/>
      <c r="AA23" s="403"/>
    </row>
    <row r="24" spans="1:27" hidden="1" x14ac:dyDescent="0.25">
      <c r="A24" s="403"/>
      <c r="B24" s="6"/>
      <c r="C24" s="8"/>
      <c r="D24" s="8"/>
      <c r="E24" s="8"/>
      <c r="F24" s="8"/>
      <c r="G24" s="8"/>
      <c r="H24" s="8"/>
      <c r="I24" s="8"/>
      <c r="J24" s="8"/>
      <c r="K24" s="8"/>
      <c r="L24" s="8"/>
      <c r="M24" s="6"/>
      <c r="N24" s="403"/>
      <c r="O24" s="403"/>
      <c r="P24" s="403"/>
      <c r="Q24" s="403"/>
      <c r="R24" s="403"/>
      <c r="S24" s="403"/>
      <c r="T24" s="403"/>
      <c r="U24" s="403"/>
      <c r="V24" s="403"/>
      <c r="W24" s="403"/>
      <c r="X24" s="403"/>
      <c r="Y24" s="403"/>
      <c r="Z24" s="403"/>
      <c r="AA24" s="403"/>
    </row>
    <row r="25" spans="1:27" hidden="1" x14ac:dyDescent="0.25">
      <c r="A25" s="403"/>
      <c r="B25" s="6"/>
      <c r="C25" s="8"/>
      <c r="D25" s="656">
        <f>DESKPRY!C20</f>
        <v>0</v>
      </c>
      <c r="E25" s="657"/>
      <c r="F25" s="657"/>
      <c r="G25" s="657"/>
      <c r="H25" s="657"/>
      <c r="I25" s="657"/>
      <c r="J25" s="657"/>
      <c r="K25" s="658"/>
      <c r="L25" s="8"/>
      <c r="M25" s="6"/>
      <c r="N25" s="403"/>
      <c r="O25" s="403"/>
      <c r="P25" s="403"/>
      <c r="Q25" s="403"/>
      <c r="R25" s="403"/>
      <c r="S25" s="403"/>
      <c r="T25" s="403"/>
      <c r="U25" s="403"/>
      <c r="V25" s="403"/>
      <c r="W25" s="403"/>
      <c r="X25" s="403"/>
      <c r="Y25" s="403"/>
      <c r="Z25" s="403"/>
      <c r="AA25" s="403"/>
    </row>
    <row r="26" spans="1:27" hidden="1" x14ac:dyDescent="0.25">
      <c r="A26" s="403"/>
      <c r="B26" s="6"/>
      <c r="C26" s="8"/>
      <c r="D26" s="659"/>
      <c r="E26" s="660"/>
      <c r="F26" s="660"/>
      <c r="G26" s="660"/>
      <c r="H26" s="660"/>
      <c r="I26" s="660"/>
      <c r="J26" s="660"/>
      <c r="K26" s="661"/>
      <c r="L26" s="8"/>
      <c r="M26" s="6"/>
      <c r="N26" s="403"/>
      <c r="O26" s="403"/>
      <c r="P26" s="403"/>
      <c r="Q26" s="403"/>
      <c r="R26" s="403"/>
      <c r="S26" s="403"/>
      <c r="T26" s="403"/>
      <c r="U26" s="403"/>
      <c r="V26" s="403"/>
      <c r="W26" s="403"/>
      <c r="X26" s="403"/>
      <c r="Y26" s="403"/>
      <c r="Z26" s="403"/>
      <c r="AA26" s="403"/>
    </row>
    <row r="27" spans="1:27" hidden="1" x14ac:dyDescent="0.25">
      <c r="A27" s="403"/>
      <c r="B27" s="6"/>
      <c r="C27" s="8"/>
      <c r="D27" s="659"/>
      <c r="E27" s="660"/>
      <c r="F27" s="660"/>
      <c r="G27" s="660"/>
      <c r="H27" s="660"/>
      <c r="I27" s="660"/>
      <c r="J27" s="660"/>
      <c r="K27" s="661"/>
      <c r="L27" s="8"/>
      <c r="M27" s="6"/>
      <c r="N27" s="403"/>
      <c r="O27" s="403"/>
      <c r="P27" s="403"/>
      <c r="Q27" s="403"/>
      <c r="R27" s="403"/>
      <c r="S27" s="403"/>
      <c r="T27" s="403"/>
      <c r="U27" s="403"/>
      <c r="V27" s="403"/>
      <c r="W27" s="403"/>
      <c r="X27" s="403"/>
      <c r="Y27" s="403"/>
      <c r="Z27" s="403"/>
      <c r="AA27" s="403"/>
    </row>
    <row r="28" spans="1:27" hidden="1" x14ac:dyDescent="0.25">
      <c r="A28" s="403"/>
      <c r="B28" s="6"/>
      <c r="C28" s="8"/>
      <c r="D28" s="659"/>
      <c r="E28" s="660"/>
      <c r="F28" s="660"/>
      <c r="G28" s="660"/>
      <c r="H28" s="660"/>
      <c r="I28" s="660"/>
      <c r="J28" s="660"/>
      <c r="K28" s="661"/>
      <c r="L28" s="8"/>
      <c r="M28" s="6"/>
      <c r="N28" s="403"/>
      <c r="O28" s="403"/>
      <c r="P28" s="403"/>
      <c r="Q28" s="403"/>
      <c r="R28" s="403"/>
      <c r="S28" s="403"/>
      <c r="T28" s="403"/>
      <c r="U28" s="403"/>
      <c r="V28" s="403"/>
      <c r="W28" s="403"/>
      <c r="X28" s="403"/>
      <c r="Y28" s="403"/>
      <c r="Z28" s="403"/>
      <c r="AA28" s="403"/>
    </row>
    <row r="29" spans="1:27" hidden="1" x14ac:dyDescent="0.25">
      <c r="A29" s="403"/>
      <c r="B29" s="6"/>
      <c r="C29" s="8"/>
      <c r="D29" s="659"/>
      <c r="E29" s="660"/>
      <c r="F29" s="660"/>
      <c r="G29" s="660"/>
      <c r="H29" s="660"/>
      <c r="I29" s="660"/>
      <c r="J29" s="660"/>
      <c r="K29" s="661"/>
      <c r="L29" s="8"/>
      <c r="M29" s="6"/>
      <c r="N29" s="403"/>
      <c r="O29" s="403"/>
      <c r="P29" s="403"/>
      <c r="Q29" s="403"/>
      <c r="R29" s="403"/>
      <c r="S29" s="403"/>
      <c r="T29" s="403"/>
      <c r="U29" s="403"/>
      <c r="V29" s="403"/>
      <c r="W29" s="403"/>
      <c r="X29" s="403"/>
      <c r="Y29" s="403"/>
      <c r="Z29" s="403"/>
      <c r="AA29" s="403"/>
    </row>
    <row r="30" spans="1:27" hidden="1" x14ac:dyDescent="0.25">
      <c r="A30" s="403"/>
      <c r="B30" s="6"/>
      <c r="C30" s="8"/>
      <c r="D30" s="659"/>
      <c r="E30" s="660"/>
      <c r="F30" s="660"/>
      <c r="G30" s="660"/>
      <c r="H30" s="660"/>
      <c r="I30" s="660"/>
      <c r="J30" s="660"/>
      <c r="K30" s="661"/>
      <c r="L30" s="8"/>
      <c r="M30" s="6"/>
      <c r="N30" s="403"/>
      <c r="O30" s="403"/>
      <c r="P30" s="403"/>
      <c r="Q30" s="403"/>
      <c r="R30" s="403"/>
      <c r="S30" s="403"/>
      <c r="T30" s="403"/>
      <c r="U30" s="403"/>
      <c r="V30" s="403"/>
      <c r="W30" s="403"/>
      <c r="X30" s="403"/>
      <c r="Y30" s="403"/>
      <c r="Z30" s="403"/>
      <c r="AA30" s="403"/>
    </row>
    <row r="31" spans="1:27" hidden="1" x14ac:dyDescent="0.25">
      <c r="A31" s="403"/>
      <c r="B31" s="6"/>
      <c r="C31" s="8"/>
      <c r="D31" s="659"/>
      <c r="E31" s="660"/>
      <c r="F31" s="660"/>
      <c r="G31" s="660"/>
      <c r="H31" s="660"/>
      <c r="I31" s="660"/>
      <c r="J31" s="660"/>
      <c r="K31" s="661"/>
      <c r="L31" s="8"/>
      <c r="M31" s="6"/>
      <c r="N31" s="403"/>
      <c r="O31" s="403"/>
      <c r="P31" s="403"/>
      <c r="Q31" s="403"/>
      <c r="R31" s="403"/>
      <c r="S31" s="403"/>
      <c r="T31" s="403"/>
      <c r="U31" s="403"/>
      <c r="V31" s="403"/>
      <c r="W31" s="403"/>
      <c r="X31" s="403"/>
      <c r="Y31" s="403"/>
      <c r="Z31" s="403"/>
      <c r="AA31" s="403"/>
    </row>
    <row r="32" spans="1:27" hidden="1" x14ac:dyDescent="0.25">
      <c r="A32" s="403"/>
      <c r="B32" s="6"/>
      <c r="C32" s="8"/>
      <c r="D32" s="662"/>
      <c r="E32" s="663"/>
      <c r="F32" s="663"/>
      <c r="G32" s="663"/>
      <c r="H32" s="663"/>
      <c r="I32" s="663"/>
      <c r="J32" s="663"/>
      <c r="K32" s="664"/>
      <c r="L32" s="8"/>
      <c r="M32" s="6"/>
      <c r="N32" s="403"/>
      <c r="O32" s="403"/>
      <c r="P32" s="403"/>
      <c r="Q32" s="403"/>
      <c r="R32" s="403"/>
      <c r="S32" s="403"/>
      <c r="T32" s="403"/>
      <c r="U32" s="403"/>
      <c r="V32" s="403"/>
      <c r="W32" s="403"/>
      <c r="X32" s="403"/>
      <c r="Y32" s="403"/>
      <c r="Z32" s="403"/>
      <c r="AA32" s="403"/>
    </row>
    <row r="33" spans="1:27" hidden="1" x14ac:dyDescent="0.25">
      <c r="A33" s="403"/>
      <c r="B33" s="6"/>
      <c r="C33" s="8"/>
      <c r="D33" s="8"/>
      <c r="E33" s="8"/>
      <c r="F33" s="8"/>
      <c r="G33" s="8"/>
      <c r="H33" s="8"/>
      <c r="I33" s="8"/>
      <c r="J33" s="8"/>
      <c r="K33" s="8"/>
      <c r="L33" s="8"/>
      <c r="M33" s="6"/>
      <c r="N33" s="403"/>
      <c r="O33" s="403"/>
      <c r="P33" s="403"/>
      <c r="Q33" s="403"/>
      <c r="R33" s="403"/>
      <c r="S33" s="403"/>
      <c r="T33" s="403"/>
      <c r="U33" s="403"/>
      <c r="V33" s="403"/>
      <c r="W33" s="403"/>
      <c r="X33" s="403"/>
      <c r="Y33" s="403"/>
      <c r="Z33" s="403"/>
      <c r="AA33" s="403"/>
    </row>
    <row r="34" spans="1:27" hidden="1" x14ac:dyDescent="0.25">
      <c r="A34" s="403"/>
      <c r="B34" s="6"/>
      <c r="C34" s="8"/>
      <c r="D34" s="411" t="s">
        <v>591</v>
      </c>
      <c r="E34" s="411" t="e">
        <f>DESKPRY!#REF!</f>
        <v>#REF!</v>
      </c>
      <c r="F34" s="8"/>
      <c r="G34" s="8"/>
      <c r="H34" s="8"/>
      <c r="I34" s="8"/>
      <c r="J34" s="8"/>
      <c r="K34" s="8"/>
      <c r="L34" s="8"/>
      <c r="M34" s="6"/>
      <c r="N34" s="403"/>
      <c r="O34" s="403"/>
      <c r="P34" s="403"/>
      <c r="Q34" s="403"/>
      <c r="R34" s="403"/>
      <c r="S34" s="403"/>
      <c r="T34" s="403"/>
      <c r="U34" s="403"/>
      <c r="V34" s="403"/>
      <c r="W34" s="403"/>
      <c r="X34" s="403"/>
      <c r="Y34" s="403"/>
      <c r="Z34" s="403"/>
      <c r="AA34" s="403"/>
    </row>
    <row r="35" spans="1:27" hidden="1" x14ac:dyDescent="0.25">
      <c r="A35" s="403"/>
      <c r="B35" s="6"/>
      <c r="C35" s="8"/>
      <c r="D35" s="8"/>
      <c r="E35" s="8"/>
      <c r="F35" s="8"/>
      <c r="G35" s="8"/>
      <c r="H35" s="8"/>
      <c r="I35" s="8"/>
      <c r="J35" s="8"/>
      <c r="K35" s="8"/>
      <c r="L35" s="8"/>
      <c r="M35" s="6"/>
      <c r="N35" s="403"/>
      <c r="O35" s="403"/>
      <c r="P35" s="403"/>
      <c r="Q35" s="403"/>
      <c r="R35" s="403"/>
      <c r="S35" s="403"/>
      <c r="T35" s="403"/>
      <c r="U35" s="403"/>
      <c r="V35" s="403"/>
      <c r="W35" s="403"/>
      <c r="X35" s="403"/>
      <c r="Y35" s="403"/>
      <c r="Z35" s="403"/>
      <c r="AA35" s="403"/>
    </row>
    <row r="36" spans="1:27" hidden="1" x14ac:dyDescent="0.25">
      <c r="A36" s="403"/>
      <c r="B36" s="6"/>
      <c r="C36" s="8"/>
      <c r="D36" s="665" t="e">
        <f>DESKPRY!#REF!</f>
        <v>#REF!</v>
      </c>
      <c r="E36" s="666"/>
      <c r="F36" s="666"/>
      <c r="G36" s="666"/>
      <c r="H36" s="666"/>
      <c r="I36" s="666"/>
      <c r="J36" s="666"/>
      <c r="K36" s="667"/>
      <c r="L36" s="8"/>
      <c r="M36" s="6"/>
      <c r="N36" s="403"/>
      <c r="O36" s="403"/>
      <c r="P36" s="403"/>
      <c r="Q36" s="403"/>
      <c r="R36" s="403"/>
      <c r="S36" s="403"/>
      <c r="T36" s="403"/>
      <c r="U36" s="403"/>
      <c r="V36" s="403"/>
      <c r="W36" s="403"/>
      <c r="X36" s="403"/>
      <c r="Y36" s="403"/>
      <c r="Z36" s="403"/>
      <c r="AA36" s="403"/>
    </row>
    <row r="37" spans="1:27" hidden="1" x14ac:dyDescent="0.25">
      <c r="A37" s="403"/>
      <c r="B37" s="6"/>
      <c r="C37" s="8"/>
      <c r="D37" s="668"/>
      <c r="E37" s="669"/>
      <c r="F37" s="669"/>
      <c r="G37" s="669"/>
      <c r="H37" s="669"/>
      <c r="I37" s="669"/>
      <c r="J37" s="669"/>
      <c r="K37" s="670"/>
      <c r="L37" s="8"/>
      <c r="M37" s="6"/>
      <c r="N37" s="403"/>
      <c r="O37" s="403"/>
      <c r="P37" s="403"/>
      <c r="Q37" s="403"/>
      <c r="R37" s="403"/>
      <c r="S37" s="403"/>
      <c r="T37" s="403"/>
      <c r="U37" s="403"/>
      <c r="V37" s="403"/>
      <c r="W37" s="403"/>
      <c r="X37" s="403"/>
      <c r="Y37" s="403"/>
      <c r="Z37" s="403"/>
      <c r="AA37" s="403"/>
    </row>
    <row r="38" spans="1:27" hidden="1" x14ac:dyDescent="0.25">
      <c r="A38" s="403"/>
      <c r="B38" s="6"/>
      <c r="C38" s="8"/>
      <c r="D38" s="668"/>
      <c r="E38" s="669"/>
      <c r="F38" s="669"/>
      <c r="G38" s="669"/>
      <c r="H38" s="669"/>
      <c r="I38" s="669"/>
      <c r="J38" s="669"/>
      <c r="K38" s="670"/>
      <c r="L38" s="8"/>
      <c r="M38" s="6"/>
      <c r="N38" s="403"/>
      <c r="O38" s="403"/>
      <c r="P38" s="403"/>
      <c r="Q38" s="403"/>
      <c r="R38" s="403"/>
      <c r="S38" s="403"/>
      <c r="T38" s="403"/>
      <c r="U38" s="403"/>
      <c r="V38" s="403"/>
      <c r="W38" s="403"/>
      <c r="X38" s="403"/>
      <c r="Y38" s="403"/>
      <c r="Z38" s="403"/>
      <c r="AA38" s="403"/>
    </row>
    <row r="39" spans="1:27" hidden="1" x14ac:dyDescent="0.25">
      <c r="A39" s="403"/>
      <c r="B39" s="6"/>
      <c r="C39" s="8"/>
      <c r="D39" s="668"/>
      <c r="E39" s="669"/>
      <c r="F39" s="669"/>
      <c r="G39" s="669"/>
      <c r="H39" s="669"/>
      <c r="I39" s="669"/>
      <c r="J39" s="669"/>
      <c r="K39" s="670"/>
      <c r="L39" s="8"/>
      <c r="M39" s="6"/>
      <c r="N39" s="403"/>
      <c r="O39" s="403"/>
      <c r="P39" s="403"/>
      <c r="Q39" s="403"/>
      <c r="R39" s="403"/>
      <c r="S39" s="403"/>
      <c r="T39" s="403"/>
      <c r="U39" s="403"/>
      <c r="V39" s="403"/>
      <c r="W39" s="403"/>
      <c r="X39" s="403"/>
      <c r="Y39" s="403"/>
      <c r="Z39" s="403"/>
      <c r="AA39" s="403"/>
    </row>
    <row r="40" spans="1:27" hidden="1" x14ac:dyDescent="0.25">
      <c r="A40" s="403"/>
      <c r="B40" s="6"/>
      <c r="C40" s="8"/>
      <c r="D40" s="668"/>
      <c r="E40" s="669"/>
      <c r="F40" s="669"/>
      <c r="G40" s="669"/>
      <c r="H40" s="669"/>
      <c r="I40" s="669"/>
      <c r="J40" s="669"/>
      <c r="K40" s="670"/>
      <c r="L40" s="8"/>
      <c r="M40" s="6"/>
      <c r="N40" s="403"/>
      <c r="O40" s="403"/>
      <c r="P40" s="403"/>
      <c r="Q40" s="403"/>
      <c r="R40" s="403"/>
      <c r="S40" s="403"/>
      <c r="T40" s="403"/>
      <c r="U40" s="403"/>
      <c r="V40" s="403"/>
      <c r="W40" s="403"/>
      <c r="X40" s="403"/>
      <c r="Y40" s="403"/>
      <c r="Z40" s="403"/>
      <c r="AA40" s="403"/>
    </row>
    <row r="41" spans="1:27" hidden="1" x14ac:dyDescent="0.25">
      <c r="A41" s="403"/>
      <c r="B41" s="6"/>
      <c r="C41" s="8"/>
      <c r="D41" s="668"/>
      <c r="E41" s="669"/>
      <c r="F41" s="669"/>
      <c r="G41" s="669"/>
      <c r="H41" s="669"/>
      <c r="I41" s="669"/>
      <c r="J41" s="669"/>
      <c r="K41" s="670"/>
      <c r="L41" s="8"/>
      <c r="M41" s="6"/>
      <c r="N41" s="403"/>
      <c r="O41" s="403"/>
      <c r="P41" s="403"/>
      <c r="Q41" s="403"/>
      <c r="R41" s="403"/>
      <c r="S41" s="403"/>
      <c r="T41" s="403"/>
      <c r="U41" s="403"/>
      <c r="V41" s="403"/>
      <c r="W41" s="403"/>
      <c r="X41" s="403"/>
      <c r="Y41" s="403"/>
      <c r="Z41" s="403"/>
      <c r="AA41" s="403"/>
    </row>
    <row r="42" spans="1:27" hidden="1" x14ac:dyDescent="0.25">
      <c r="A42" s="403"/>
      <c r="B42" s="6"/>
      <c r="C42" s="8"/>
      <c r="D42" s="668"/>
      <c r="E42" s="669"/>
      <c r="F42" s="669"/>
      <c r="G42" s="669"/>
      <c r="H42" s="669"/>
      <c r="I42" s="669"/>
      <c r="J42" s="669"/>
      <c r="K42" s="670"/>
      <c r="L42" s="8"/>
      <c r="M42" s="6"/>
      <c r="N42" s="403"/>
      <c r="O42" s="403"/>
      <c r="P42" s="403"/>
      <c r="Q42" s="403"/>
      <c r="R42" s="403"/>
      <c r="S42" s="403"/>
      <c r="T42" s="403"/>
      <c r="U42" s="403"/>
      <c r="V42" s="403"/>
      <c r="W42" s="403"/>
      <c r="X42" s="403"/>
      <c r="Y42" s="403"/>
      <c r="Z42" s="403"/>
      <c r="AA42" s="403"/>
    </row>
    <row r="43" spans="1:27" hidden="1" x14ac:dyDescent="0.25">
      <c r="A43" s="403"/>
      <c r="B43" s="6"/>
      <c r="C43" s="8"/>
      <c r="D43" s="671"/>
      <c r="E43" s="672"/>
      <c r="F43" s="672"/>
      <c r="G43" s="672"/>
      <c r="H43" s="672"/>
      <c r="I43" s="672"/>
      <c r="J43" s="672"/>
      <c r="K43" s="673"/>
      <c r="L43" s="8"/>
      <c r="M43" s="6"/>
      <c r="N43" s="403"/>
      <c r="O43" s="403"/>
      <c r="P43" s="403"/>
      <c r="Q43" s="403"/>
      <c r="R43" s="403"/>
      <c r="S43" s="403"/>
      <c r="T43" s="403"/>
      <c r="U43" s="403"/>
      <c r="V43" s="403"/>
      <c r="W43" s="403"/>
      <c r="X43" s="403"/>
      <c r="Y43" s="403"/>
      <c r="Z43" s="403"/>
      <c r="AA43" s="403"/>
    </row>
    <row r="44" spans="1:27" hidden="1" x14ac:dyDescent="0.25">
      <c r="A44" s="403"/>
      <c r="B44" s="6"/>
      <c r="C44" s="8"/>
      <c r="D44" s="8"/>
      <c r="E44" s="8"/>
      <c r="F44" s="8"/>
      <c r="G44" s="8"/>
      <c r="H44" s="8"/>
      <c r="I44" s="8"/>
      <c r="J44" s="8"/>
      <c r="K44" s="8"/>
      <c r="L44" s="8"/>
      <c r="M44" s="6"/>
      <c r="N44" s="403"/>
      <c r="O44" s="403"/>
      <c r="P44" s="403"/>
      <c r="Q44" s="403"/>
      <c r="R44" s="403"/>
      <c r="S44" s="403"/>
      <c r="T44" s="403"/>
      <c r="U44" s="403"/>
      <c r="V44" s="403"/>
      <c r="W44" s="403"/>
      <c r="X44" s="403"/>
      <c r="Y44" s="403"/>
      <c r="Z44" s="403"/>
      <c r="AA44" s="403"/>
    </row>
    <row r="45" spans="1:27" hidden="1" x14ac:dyDescent="0.25">
      <c r="A45" s="403"/>
      <c r="B45" s="6"/>
      <c r="C45" s="8"/>
      <c r="D45" s="8"/>
      <c r="E45" s="8"/>
      <c r="F45" s="8"/>
      <c r="G45" s="8"/>
      <c r="H45" s="8"/>
      <c r="I45" s="8"/>
      <c r="J45" s="8"/>
      <c r="K45" s="8"/>
      <c r="L45" s="8"/>
      <c r="M45" s="6"/>
      <c r="N45" s="403"/>
      <c r="O45" s="403"/>
      <c r="P45" s="403"/>
      <c r="Q45" s="403"/>
      <c r="R45" s="403"/>
      <c r="S45" s="403"/>
      <c r="T45" s="403"/>
      <c r="U45" s="403"/>
      <c r="V45" s="403"/>
      <c r="W45" s="403"/>
      <c r="X45" s="403"/>
      <c r="Y45" s="403"/>
      <c r="Z45" s="403"/>
      <c r="AA45" s="403"/>
    </row>
    <row r="46" spans="1:27" hidden="1" x14ac:dyDescent="0.25">
      <c r="A46" s="403"/>
      <c r="B46" s="6"/>
      <c r="C46" s="8"/>
      <c r="D46" s="8"/>
      <c r="E46" s="8"/>
      <c r="F46" s="8"/>
      <c r="G46" s="8"/>
      <c r="H46" s="8"/>
      <c r="I46" s="8"/>
      <c r="J46" s="8"/>
      <c r="K46" s="8"/>
      <c r="L46" s="8"/>
      <c r="M46" s="6"/>
      <c r="N46" s="403"/>
      <c r="O46" s="403"/>
      <c r="P46" s="403"/>
      <c r="Q46" s="403"/>
      <c r="R46" s="403"/>
      <c r="S46" s="403"/>
      <c r="T46" s="403"/>
      <c r="U46" s="403"/>
      <c r="V46" s="403"/>
      <c r="W46" s="403"/>
      <c r="X46" s="403"/>
      <c r="Y46" s="403"/>
      <c r="Z46" s="403"/>
      <c r="AA46" s="403"/>
    </row>
    <row r="47" spans="1:27" hidden="1" x14ac:dyDescent="0.25">
      <c r="A47" s="403"/>
      <c r="B47" s="6"/>
      <c r="C47" s="8"/>
      <c r="D47" s="8"/>
      <c r="E47" s="8"/>
      <c r="F47" s="8"/>
      <c r="G47" s="8"/>
      <c r="H47" s="8"/>
      <c r="I47" s="8"/>
      <c r="J47" s="8"/>
      <c r="K47" s="8"/>
      <c r="L47" s="8"/>
      <c r="M47" s="6"/>
      <c r="N47" s="403"/>
      <c r="O47" s="403"/>
      <c r="P47" s="403"/>
      <c r="Q47" s="403"/>
      <c r="R47" s="403"/>
      <c r="S47" s="403"/>
      <c r="T47" s="403"/>
      <c r="U47" s="403"/>
      <c r="V47" s="403"/>
      <c r="W47" s="403"/>
      <c r="X47" s="403"/>
      <c r="Y47" s="403"/>
      <c r="Z47" s="403"/>
      <c r="AA47" s="403"/>
    </row>
    <row r="48" spans="1:27" hidden="1" x14ac:dyDescent="0.25">
      <c r="A48" s="403"/>
      <c r="B48" s="6"/>
      <c r="C48" s="8"/>
      <c r="D48" s="8"/>
      <c r="E48" s="8"/>
      <c r="F48" s="8"/>
      <c r="G48" s="8"/>
      <c r="H48" s="8"/>
      <c r="I48" s="8"/>
      <c r="J48" s="8"/>
      <c r="K48" s="8"/>
      <c r="L48" s="8"/>
      <c r="M48" s="6"/>
      <c r="N48" s="403"/>
      <c r="O48" s="403"/>
      <c r="P48" s="403"/>
      <c r="Q48" s="403"/>
      <c r="R48" s="403"/>
      <c r="S48" s="403"/>
      <c r="T48" s="403"/>
      <c r="U48" s="403"/>
      <c r="V48" s="403"/>
      <c r="W48" s="403"/>
      <c r="X48" s="403"/>
      <c r="Y48" s="403"/>
      <c r="Z48" s="403"/>
      <c r="AA48" s="403"/>
    </row>
    <row r="49" spans="1:27" hidden="1" x14ac:dyDescent="0.25">
      <c r="A49" s="403"/>
      <c r="B49" s="6"/>
      <c r="C49" s="8"/>
      <c r="D49" s="8"/>
      <c r="E49" s="8"/>
      <c r="F49" s="8"/>
      <c r="G49" s="8"/>
      <c r="H49" s="8"/>
      <c r="I49" s="8"/>
      <c r="J49" s="8"/>
      <c r="K49" s="8"/>
      <c r="L49" s="8"/>
      <c r="M49" s="6"/>
      <c r="N49" s="403"/>
      <c r="O49" s="403"/>
      <c r="P49" s="403"/>
      <c r="Q49" s="403"/>
      <c r="R49" s="403"/>
      <c r="S49" s="403"/>
      <c r="T49" s="403"/>
      <c r="U49" s="403"/>
      <c r="V49" s="403"/>
      <c r="W49" s="403"/>
      <c r="X49" s="403"/>
      <c r="Y49" s="403"/>
      <c r="Z49" s="403"/>
      <c r="AA49" s="403"/>
    </row>
    <row r="50" spans="1:27" hidden="1" x14ac:dyDescent="0.25">
      <c r="A50" s="403"/>
      <c r="B50" s="6"/>
      <c r="C50" s="8"/>
      <c r="D50" s="8"/>
      <c r="E50" s="8"/>
      <c r="F50" s="8"/>
      <c r="G50" s="8"/>
      <c r="H50" s="8"/>
      <c r="I50" s="8"/>
      <c r="J50" s="8"/>
      <c r="K50" s="8"/>
      <c r="L50" s="8"/>
      <c r="M50" s="6"/>
      <c r="N50" s="403"/>
      <c r="O50" s="403"/>
      <c r="P50" s="403"/>
      <c r="Q50" s="403"/>
      <c r="R50" s="403"/>
      <c r="S50" s="403"/>
      <c r="T50" s="403"/>
      <c r="U50" s="403"/>
      <c r="V50" s="403"/>
      <c r="W50" s="403"/>
      <c r="X50" s="403"/>
      <c r="Y50" s="403"/>
      <c r="Z50" s="403"/>
      <c r="AA50" s="403"/>
    </row>
    <row r="51" spans="1:27" hidden="1" x14ac:dyDescent="0.25">
      <c r="A51" s="403"/>
      <c r="B51" s="6"/>
      <c r="C51" s="8"/>
      <c r="D51" s="8"/>
      <c r="E51" s="8"/>
      <c r="F51" s="8"/>
      <c r="G51" s="8"/>
      <c r="H51" s="8"/>
      <c r="I51" s="8"/>
      <c r="J51" s="8"/>
      <c r="K51" s="8"/>
      <c r="L51" s="8"/>
      <c r="M51" s="6"/>
      <c r="N51" s="403"/>
      <c r="O51" s="403"/>
      <c r="P51" s="403"/>
      <c r="Q51" s="403"/>
      <c r="R51" s="403"/>
      <c r="S51" s="403"/>
      <c r="T51" s="403"/>
      <c r="U51" s="403"/>
      <c r="V51" s="403"/>
      <c r="W51" s="403"/>
      <c r="X51" s="403"/>
      <c r="Y51" s="403"/>
      <c r="Z51" s="403"/>
      <c r="AA51" s="403"/>
    </row>
    <row r="52" spans="1:27" hidden="1" x14ac:dyDescent="0.25">
      <c r="A52" s="403"/>
      <c r="B52" s="6"/>
      <c r="C52" s="8"/>
      <c r="D52" s="8"/>
      <c r="E52" s="8"/>
      <c r="F52" s="8"/>
      <c r="G52" s="8"/>
      <c r="H52" s="8"/>
      <c r="I52" s="8"/>
      <c r="J52" s="8"/>
      <c r="K52" s="8"/>
      <c r="L52" s="8"/>
      <c r="M52" s="6"/>
      <c r="N52" s="403"/>
      <c r="O52" s="403"/>
      <c r="P52" s="403"/>
      <c r="Q52" s="403"/>
      <c r="R52" s="403"/>
      <c r="S52" s="403"/>
      <c r="T52" s="403"/>
      <c r="U52" s="403"/>
      <c r="V52" s="403"/>
      <c r="W52" s="403"/>
      <c r="X52" s="403"/>
      <c r="Y52" s="403"/>
      <c r="Z52" s="403"/>
      <c r="AA52" s="403"/>
    </row>
    <row r="53" spans="1:27" x14ac:dyDescent="0.25">
      <c r="A53" s="403"/>
      <c r="B53" s="6"/>
      <c r="C53" s="645" t="str">
        <f>DESKPRY!E8</f>
        <v>KEWIRAUSAHAAN (COOKING CLASS SALAD BUAH)</v>
      </c>
      <c r="D53" s="645"/>
      <c r="E53" s="645"/>
      <c r="F53" s="645"/>
      <c r="G53" s="645"/>
      <c r="H53" s="643" t="s">
        <v>570</v>
      </c>
      <c r="I53" s="643" t="s">
        <v>569</v>
      </c>
      <c r="J53" s="643" t="s">
        <v>568</v>
      </c>
      <c r="K53" s="643" t="s">
        <v>567</v>
      </c>
      <c r="L53" s="8"/>
      <c r="M53" s="6"/>
      <c r="N53" s="403"/>
      <c r="O53" s="403"/>
      <c r="P53" s="403"/>
      <c r="Q53" s="403"/>
      <c r="R53" s="403"/>
      <c r="S53" s="403"/>
      <c r="T53" s="403"/>
      <c r="U53" s="403"/>
      <c r="V53" s="403"/>
      <c r="W53" s="403"/>
      <c r="X53" s="403"/>
      <c r="Y53" s="403"/>
      <c r="Z53" s="403"/>
      <c r="AA53" s="403"/>
    </row>
    <row r="54" spans="1:27" x14ac:dyDescent="0.25">
      <c r="A54" s="403"/>
      <c r="B54" s="6"/>
      <c r="C54" s="645"/>
      <c r="D54" s="645"/>
      <c r="E54" s="645"/>
      <c r="F54" s="645"/>
      <c r="G54" s="645"/>
      <c r="H54" s="643"/>
      <c r="I54" s="643"/>
      <c r="J54" s="643"/>
      <c r="K54" s="643"/>
      <c r="L54" s="8"/>
      <c r="M54" s="6"/>
      <c r="N54" s="403"/>
      <c r="O54" s="403"/>
      <c r="P54" s="403"/>
      <c r="Q54" s="403"/>
      <c r="R54" s="403"/>
      <c r="S54" s="403"/>
      <c r="T54" s="403"/>
      <c r="U54" s="403"/>
      <c r="V54" s="403"/>
      <c r="W54" s="403"/>
      <c r="X54" s="403"/>
      <c r="Y54" s="403"/>
      <c r="Z54" s="403"/>
      <c r="AA54" s="403"/>
    </row>
    <row r="55" spans="1:27" ht="15" customHeight="1" x14ac:dyDescent="0.25">
      <c r="A55" s="403"/>
      <c r="B55" s="6"/>
      <c r="C55" s="638" t="str">
        <f>IF(PRYK1!C11="","",PRYK1!C11)</f>
        <v xml:space="preserve">Beriman, Bertakwa Kepada Tuhan Yang Maha Esa, dan Berakhlak Mulia </v>
      </c>
      <c r="D55" s="639"/>
      <c r="E55" s="639"/>
      <c r="F55" s="639"/>
      <c r="G55" s="639"/>
      <c r="H55" s="639"/>
      <c r="I55" s="639"/>
      <c r="J55" s="639"/>
      <c r="K55" s="640"/>
      <c r="L55" s="8"/>
      <c r="M55" s="6"/>
      <c r="N55" s="403"/>
      <c r="O55" s="403"/>
      <c r="P55" s="403"/>
      <c r="Q55" s="403"/>
      <c r="R55" s="403"/>
      <c r="S55" s="403"/>
      <c r="T55" s="403"/>
      <c r="U55" s="403"/>
      <c r="V55" s="403"/>
      <c r="W55" s="403"/>
      <c r="X55" s="403"/>
      <c r="Y55" s="403"/>
      <c r="Z55" s="403"/>
      <c r="AA55" s="403"/>
    </row>
    <row r="56" spans="1:27" ht="15" customHeight="1" x14ac:dyDescent="0.25">
      <c r="A56" s="403"/>
      <c r="B56" s="6"/>
      <c r="C56" s="641" t="str">
        <f>PRYK1!K11&amp;"- "&amp;PRYK1!P11</f>
        <v>Menjaga Lingkungan Alam Sekitar- Membiasakan bersyukur atas lingkungan alam sekitar dan berlatih untuk menjaganya</v>
      </c>
      <c r="D56" s="641"/>
      <c r="E56" s="641"/>
      <c r="F56" s="641"/>
      <c r="G56" s="641"/>
      <c r="H56" s="642">
        <f>VLOOKUP($N$1,'N1'!$C$8:$X$57,3,FALSE)</f>
        <v>0</v>
      </c>
      <c r="I56" s="652">
        <f>VLOOKUP($N$1,'N1'!$C$8:$X$57,4,FALSE)</f>
        <v>0</v>
      </c>
      <c r="J56" s="652" t="str">
        <f>VLOOKUP($N$1,'N1'!$C$8:$X$57,5,FALSE)</f>
        <v>V</v>
      </c>
      <c r="K56" s="652">
        <f>VLOOKUP($N$1,'N1'!$C$8:$X$57,6,FALSE)</f>
        <v>0</v>
      </c>
      <c r="L56" s="8"/>
      <c r="M56" s="6"/>
      <c r="N56" s="403"/>
      <c r="O56" s="403"/>
      <c r="P56" s="403"/>
      <c r="Q56" s="403"/>
      <c r="R56" s="403"/>
      <c r="S56" s="403"/>
      <c r="T56" s="403"/>
      <c r="U56" s="403"/>
      <c r="V56" s="403"/>
      <c r="W56" s="403"/>
      <c r="X56" s="403"/>
      <c r="Y56" s="403"/>
      <c r="Z56" s="403"/>
      <c r="AA56" s="403"/>
    </row>
    <row r="57" spans="1:27" ht="15" customHeight="1" x14ac:dyDescent="0.25">
      <c r="A57" s="403"/>
      <c r="B57" s="6"/>
      <c r="C57" s="641"/>
      <c r="D57" s="641"/>
      <c r="E57" s="641"/>
      <c r="F57" s="641"/>
      <c r="G57" s="641"/>
      <c r="H57" s="642"/>
      <c r="I57" s="653"/>
      <c r="J57" s="653"/>
      <c r="K57" s="653"/>
      <c r="L57" s="8"/>
      <c r="M57" s="6"/>
      <c r="N57" s="403"/>
      <c r="O57" s="403"/>
      <c r="P57" s="403"/>
      <c r="Q57" s="403"/>
      <c r="R57" s="403"/>
      <c r="S57" s="403"/>
      <c r="T57" s="403"/>
      <c r="U57" s="403"/>
      <c r="V57" s="403"/>
      <c r="W57" s="403"/>
      <c r="X57" s="403"/>
      <c r="Y57" s="403"/>
      <c r="Z57" s="403"/>
      <c r="AA57" s="403"/>
    </row>
    <row r="58" spans="1:27" ht="15" customHeight="1" x14ac:dyDescent="0.25">
      <c r="A58" s="403"/>
      <c r="B58" s="6"/>
      <c r="C58" s="641"/>
      <c r="D58" s="641"/>
      <c r="E58" s="641"/>
      <c r="F58" s="641"/>
      <c r="G58" s="641"/>
      <c r="H58" s="642"/>
      <c r="I58" s="653"/>
      <c r="J58" s="653"/>
      <c r="K58" s="653"/>
      <c r="L58" s="8"/>
      <c r="M58" s="6"/>
      <c r="N58" s="403"/>
      <c r="O58" s="403"/>
      <c r="P58" s="403"/>
      <c r="Q58" s="403"/>
      <c r="R58" s="403"/>
      <c r="S58" s="403"/>
      <c r="T58" s="403"/>
      <c r="U58" s="403"/>
      <c r="V58" s="403"/>
      <c r="W58" s="403"/>
      <c r="X58" s="403"/>
      <c r="Y58" s="403"/>
      <c r="Z58" s="403"/>
      <c r="AA58" s="403"/>
    </row>
    <row r="59" spans="1:27" ht="15" customHeight="1" x14ac:dyDescent="0.25">
      <c r="A59" s="403"/>
      <c r="B59" s="6"/>
      <c r="C59" s="641"/>
      <c r="D59" s="641"/>
      <c r="E59" s="641"/>
      <c r="F59" s="641"/>
      <c r="G59" s="641"/>
      <c r="H59" s="642"/>
      <c r="I59" s="654"/>
      <c r="J59" s="654"/>
      <c r="K59" s="654"/>
      <c r="L59" s="8"/>
      <c r="M59" s="6"/>
      <c r="N59" s="403"/>
      <c r="O59" s="403"/>
      <c r="P59" s="403"/>
      <c r="Q59" s="403"/>
      <c r="R59" s="403"/>
      <c r="S59" s="403"/>
      <c r="T59" s="403"/>
      <c r="U59" s="403"/>
      <c r="V59" s="403"/>
      <c r="W59" s="403"/>
      <c r="X59" s="403"/>
      <c r="Y59" s="403"/>
      <c r="Z59" s="403"/>
      <c r="AA59" s="403"/>
    </row>
    <row r="60" spans="1:27" ht="15" customHeight="1" x14ac:dyDescent="0.25">
      <c r="A60" s="403"/>
      <c r="B60" s="6"/>
      <c r="C60" s="638" t="str">
        <f>IF(PRYK1!C16="","",PRYK1!C16)</f>
        <v>Bergotong-Royong</v>
      </c>
      <c r="D60" s="639"/>
      <c r="E60" s="639"/>
      <c r="F60" s="639"/>
      <c r="G60" s="639"/>
      <c r="H60" s="639"/>
      <c r="I60" s="639"/>
      <c r="J60" s="639"/>
      <c r="K60" s="640"/>
      <c r="L60" s="8"/>
      <c r="M60" s="6"/>
      <c r="N60" s="403"/>
      <c r="O60" s="403"/>
      <c r="P60" s="403"/>
      <c r="Q60" s="403"/>
      <c r="R60" s="403"/>
      <c r="S60" s="403"/>
      <c r="T60" s="403"/>
      <c r="U60" s="403"/>
      <c r="V60" s="403"/>
      <c r="W60" s="403"/>
      <c r="X60" s="403"/>
      <c r="Y60" s="403"/>
      <c r="Z60" s="403"/>
      <c r="AA60" s="403"/>
    </row>
    <row r="61" spans="1:27" ht="15" customHeight="1" x14ac:dyDescent="0.25">
      <c r="A61" s="403"/>
      <c r="B61" s="6"/>
      <c r="C61" s="655" t="s">
        <v>1300</v>
      </c>
      <c r="D61" s="641"/>
      <c r="E61" s="641"/>
      <c r="F61" s="641"/>
      <c r="G61" s="641"/>
      <c r="H61" s="642">
        <f>VLOOKUP($N$1,'N1'!$C$8:$X$57,7,FALSE)</f>
        <v>0</v>
      </c>
      <c r="I61" s="642" t="str">
        <f>VLOOKUP($N$1,'N1'!$C$8:$X$57,8,FALSE)</f>
        <v>V</v>
      </c>
      <c r="J61" s="642">
        <f>VLOOKUP($N$1,'N1'!$C$8:$X$57,9,FALSE)</f>
        <v>0</v>
      </c>
      <c r="K61" s="642">
        <f>VLOOKUP($N$1,'N1'!$C$8:$X$57,10,FALSE)</f>
        <v>0</v>
      </c>
      <c r="L61" s="8"/>
      <c r="M61" s="6"/>
      <c r="N61" s="403"/>
      <c r="O61" s="403"/>
      <c r="P61" s="403"/>
      <c r="Q61" s="403"/>
      <c r="R61" s="403"/>
      <c r="S61" s="403"/>
      <c r="T61" s="403"/>
      <c r="U61" s="403"/>
      <c r="V61" s="403"/>
      <c r="W61" s="403"/>
      <c r="X61" s="403"/>
      <c r="Y61" s="403"/>
      <c r="Z61" s="403"/>
      <c r="AA61" s="403"/>
    </row>
    <row r="62" spans="1:27" ht="15" customHeight="1" x14ac:dyDescent="0.25">
      <c r="A62" s="403"/>
      <c r="B62" s="6"/>
      <c r="C62" s="641"/>
      <c r="D62" s="641"/>
      <c r="E62" s="641"/>
      <c r="F62" s="641"/>
      <c r="G62" s="641"/>
      <c r="H62" s="642"/>
      <c r="I62" s="642"/>
      <c r="J62" s="642"/>
      <c r="K62" s="642"/>
      <c r="L62" s="8"/>
      <c r="M62" s="6"/>
      <c r="N62" s="403"/>
      <c r="O62" s="403"/>
      <c r="P62" s="403"/>
      <c r="Q62" s="403"/>
      <c r="R62" s="403"/>
      <c r="S62" s="403"/>
      <c r="T62" s="403"/>
      <c r="U62" s="403"/>
      <c r="V62" s="403"/>
      <c r="W62" s="403"/>
      <c r="X62" s="403"/>
      <c r="Y62" s="403"/>
      <c r="Z62" s="403"/>
      <c r="AA62" s="403"/>
    </row>
    <row r="63" spans="1:27" ht="15" customHeight="1" x14ac:dyDescent="0.25">
      <c r="A63" s="403"/>
      <c r="B63" s="6"/>
      <c r="C63" s="641"/>
      <c r="D63" s="641"/>
      <c r="E63" s="641"/>
      <c r="F63" s="641"/>
      <c r="G63" s="641"/>
      <c r="H63" s="642"/>
      <c r="I63" s="642"/>
      <c r="J63" s="642"/>
      <c r="K63" s="642"/>
      <c r="L63" s="8"/>
      <c r="M63" s="6"/>
      <c r="N63" s="403"/>
      <c r="O63" s="403"/>
      <c r="P63" s="403"/>
      <c r="Q63" s="403"/>
      <c r="R63" s="403"/>
      <c r="S63" s="403"/>
      <c r="T63" s="403"/>
      <c r="U63" s="403"/>
      <c r="V63" s="403"/>
      <c r="W63" s="403"/>
      <c r="X63" s="403"/>
      <c r="Y63" s="403"/>
      <c r="Z63" s="403"/>
      <c r="AA63" s="403"/>
    </row>
    <row r="64" spans="1:27" x14ac:dyDescent="0.25">
      <c r="A64" s="403"/>
      <c r="B64" s="6"/>
      <c r="C64" s="641"/>
      <c r="D64" s="641"/>
      <c r="E64" s="641"/>
      <c r="F64" s="641"/>
      <c r="G64" s="641"/>
      <c r="H64" s="642"/>
      <c r="I64" s="642"/>
      <c r="J64" s="642"/>
      <c r="K64" s="642"/>
      <c r="L64" s="8"/>
      <c r="M64" s="6"/>
      <c r="N64" s="403"/>
      <c r="O64" s="403"/>
      <c r="P64" s="403"/>
      <c r="Q64" s="403"/>
      <c r="R64" s="403"/>
      <c r="S64" s="403"/>
      <c r="T64" s="403"/>
      <c r="U64" s="403"/>
      <c r="V64" s="403"/>
      <c r="W64" s="403"/>
      <c r="X64" s="403"/>
      <c r="Y64" s="403"/>
      <c r="Z64" s="403"/>
      <c r="AA64" s="403"/>
    </row>
    <row r="65" spans="1:27" x14ac:dyDescent="0.25">
      <c r="A65" s="403"/>
      <c r="B65" s="6"/>
      <c r="C65" s="674" t="s">
        <v>1301</v>
      </c>
      <c r="D65" s="639"/>
      <c r="E65" s="639"/>
      <c r="F65" s="639"/>
      <c r="G65" s="639"/>
      <c r="H65" s="639"/>
      <c r="I65" s="639"/>
      <c r="J65" s="639"/>
      <c r="K65" s="640"/>
      <c r="L65" s="8"/>
      <c r="M65" s="6"/>
      <c r="N65" s="403"/>
      <c r="O65" s="403"/>
      <c r="P65" s="403"/>
      <c r="Q65" s="403"/>
      <c r="R65" s="403"/>
      <c r="S65" s="403"/>
      <c r="T65" s="403"/>
      <c r="U65" s="403"/>
      <c r="V65" s="403"/>
      <c r="W65" s="403"/>
      <c r="X65" s="403"/>
      <c r="Y65" s="403"/>
      <c r="Z65" s="403"/>
      <c r="AA65" s="403"/>
    </row>
    <row r="66" spans="1:27" x14ac:dyDescent="0.25">
      <c r="A66" s="403"/>
      <c r="B66" s="6"/>
      <c r="C66" s="655" t="s">
        <v>1302</v>
      </c>
      <c r="D66" s="641"/>
      <c r="E66" s="641"/>
      <c r="F66" s="641"/>
      <c r="G66" s="641"/>
      <c r="H66" s="642">
        <f>VLOOKUP($N$1,'N1'!$C$8:$X$57,11,FALSE)</f>
        <v>0</v>
      </c>
      <c r="I66" s="642">
        <f>VLOOKUP($N$1,'N1'!$C$8:$X$57,12,FALSE)</f>
        <v>0</v>
      </c>
      <c r="J66" s="642">
        <f>VLOOKUP($N$1,'N1'!$C$8:$X$57,13,FALSE)</f>
        <v>0</v>
      </c>
      <c r="K66" s="642" t="str">
        <f>VLOOKUP($N$1,'N1'!$C$8:$X$57,14,FALSE)</f>
        <v>V</v>
      </c>
      <c r="L66" s="8"/>
      <c r="M66" s="6"/>
      <c r="N66" s="403"/>
      <c r="O66" s="403"/>
      <c r="P66" s="403"/>
      <c r="Q66" s="403"/>
      <c r="R66" s="403"/>
      <c r="S66" s="403"/>
      <c r="T66" s="403"/>
      <c r="U66" s="403"/>
      <c r="V66" s="403"/>
      <c r="W66" s="403"/>
      <c r="X66" s="403"/>
      <c r="Y66" s="403"/>
      <c r="Z66" s="403"/>
      <c r="AA66" s="403"/>
    </row>
    <row r="67" spans="1:27" x14ac:dyDescent="0.25">
      <c r="A67" s="403"/>
      <c r="B67" s="6"/>
      <c r="C67" s="641"/>
      <c r="D67" s="641"/>
      <c r="E67" s="641"/>
      <c r="F67" s="641"/>
      <c r="G67" s="641"/>
      <c r="H67" s="642"/>
      <c r="I67" s="642"/>
      <c r="J67" s="642"/>
      <c r="K67" s="642"/>
      <c r="L67" s="8"/>
      <c r="M67" s="6"/>
      <c r="N67" s="403"/>
      <c r="O67" s="403"/>
      <c r="P67" s="403"/>
      <c r="Q67" s="403"/>
      <c r="R67" s="403"/>
      <c r="S67" s="403"/>
      <c r="T67" s="403"/>
      <c r="U67" s="403"/>
      <c r="V67" s="403"/>
      <c r="W67" s="403"/>
      <c r="X67" s="403"/>
      <c r="Y67" s="403"/>
      <c r="Z67" s="403"/>
      <c r="AA67" s="403"/>
    </row>
    <row r="68" spans="1:27" x14ac:dyDescent="0.25">
      <c r="A68" s="403"/>
      <c r="B68" s="6"/>
      <c r="C68" s="641"/>
      <c r="D68" s="641"/>
      <c r="E68" s="641"/>
      <c r="F68" s="641"/>
      <c r="G68" s="641"/>
      <c r="H68" s="642"/>
      <c r="I68" s="642"/>
      <c r="J68" s="642"/>
      <c r="K68" s="642"/>
      <c r="L68" s="8"/>
      <c r="M68" s="6"/>
      <c r="N68" s="403"/>
      <c r="O68" s="403"/>
      <c r="P68" s="403"/>
      <c r="Q68" s="403"/>
      <c r="R68" s="403"/>
      <c r="S68" s="403"/>
      <c r="T68" s="403"/>
      <c r="U68" s="403"/>
      <c r="V68" s="403"/>
      <c r="W68" s="403"/>
      <c r="X68" s="403"/>
      <c r="Y68" s="403"/>
      <c r="Z68" s="403"/>
      <c r="AA68" s="403"/>
    </row>
    <row r="69" spans="1:27" x14ac:dyDescent="0.25">
      <c r="A69" s="403"/>
      <c r="B69" s="6"/>
      <c r="C69" s="641"/>
      <c r="D69" s="641"/>
      <c r="E69" s="641"/>
      <c r="F69" s="641"/>
      <c r="G69" s="641"/>
      <c r="H69" s="642"/>
      <c r="I69" s="642"/>
      <c r="J69" s="642"/>
      <c r="K69" s="642"/>
      <c r="L69" s="8"/>
      <c r="M69" s="6"/>
      <c r="N69" s="403"/>
      <c r="O69" s="403"/>
      <c r="P69" s="403"/>
      <c r="Q69" s="403"/>
      <c r="R69" s="403"/>
      <c r="S69" s="403"/>
      <c r="T69" s="403"/>
      <c r="U69" s="403"/>
      <c r="V69" s="403"/>
      <c r="W69" s="403"/>
      <c r="X69" s="403"/>
      <c r="Y69" s="403"/>
      <c r="Z69" s="403"/>
      <c r="AA69" s="403"/>
    </row>
    <row r="70" spans="1:27" x14ac:dyDescent="0.25">
      <c r="A70" s="403"/>
      <c r="B70" s="6"/>
      <c r="C70" s="638" t="str">
        <f>IF(PRYK1!C26="","",PRYK1!C26)</f>
        <v/>
      </c>
      <c r="D70" s="639"/>
      <c r="E70" s="639"/>
      <c r="F70" s="639"/>
      <c r="G70" s="639"/>
      <c r="H70" s="639"/>
      <c r="I70" s="639"/>
      <c r="J70" s="639"/>
      <c r="K70" s="640"/>
      <c r="L70" s="8"/>
      <c r="M70" s="6"/>
      <c r="N70" s="403"/>
      <c r="O70" s="403"/>
      <c r="P70" s="403"/>
      <c r="Q70" s="403"/>
      <c r="R70" s="403"/>
      <c r="S70" s="403"/>
      <c r="T70" s="403"/>
      <c r="U70" s="403"/>
      <c r="V70" s="403"/>
      <c r="W70" s="403"/>
      <c r="X70" s="403"/>
      <c r="Y70" s="403"/>
      <c r="Z70" s="403"/>
      <c r="AA70" s="403"/>
    </row>
    <row r="71" spans="1:27" x14ac:dyDescent="0.25">
      <c r="A71" s="403"/>
      <c r="B71" s="6"/>
      <c r="C71" s="641" t="str">
        <f>IF(PRYK1!K26&amp;"- "&amp;PRYK1!P26="","",PRYK1!K26&amp;"- "&amp;PRYK1!P26)</f>
        <v xml:space="preserve">- </v>
      </c>
      <c r="D71" s="641"/>
      <c r="E71" s="641"/>
      <c r="F71" s="641"/>
      <c r="G71" s="641"/>
      <c r="H71" s="642">
        <f>VLOOKUP($N$1,'N1'!$C$8:$X$57,15,FALSE)</f>
        <v>0</v>
      </c>
      <c r="I71" s="642">
        <f>VLOOKUP($N$1,'N1'!$C$8:$X$57,16,FALSE)</f>
        <v>0</v>
      </c>
      <c r="J71" s="642">
        <f>VLOOKUP($N$1,'N1'!$C$8:$X$57,17,FALSE)</f>
        <v>0</v>
      </c>
      <c r="K71" s="642">
        <f>VLOOKUP($N$1,'N1'!$C$8:$X$57,18,FALSE)</f>
        <v>0</v>
      </c>
      <c r="L71" s="8"/>
      <c r="M71" s="6"/>
      <c r="N71" s="403"/>
      <c r="O71" s="403"/>
      <c r="P71" s="403"/>
      <c r="Q71" s="403"/>
      <c r="R71" s="403"/>
      <c r="S71" s="403"/>
      <c r="T71" s="403"/>
      <c r="U71" s="403"/>
      <c r="V71" s="403"/>
      <c r="W71" s="403"/>
      <c r="X71" s="403"/>
      <c r="Y71" s="403"/>
      <c r="Z71" s="403"/>
      <c r="AA71" s="403"/>
    </row>
    <row r="72" spans="1:27" x14ac:dyDescent="0.25">
      <c r="A72" s="403"/>
      <c r="B72" s="6"/>
      <c r="C72" s="641"/>
      <c r="D72" s="641"/>
      <c r="E72" s="641"/>
      <c r="F72" s="641"/>
      <c r="G72" s="641"/>
      <c r="H72" s="642"/>
      <c r="I72" s="642"/>
      <c r="J72" s="642"/>
      <c r="K72" s="642"/>
      <c r="L72" s="8"/>
      <c r="M72" s="6"/>
      <c r="N72" s="403"/>
      <c r="O72" s="403"/>
      <c r="P72" s="403"/>
      <c r="Q72" s="403"/>
      <c r="R72" s="403"/>
      <c r="S72" s="403"/>
      <c r="T72" s="403"/>
      <c r="U72" s="403"/>
      <c r="V72" s="403"/>
      <c r="W72" s="403"/>
      <c r="X72" s="403"/>
      <c r="Y72" s="403"/>
      <c r="Z72" s="403"/>
      <c r="AA72" s="403"/>
    </row>
    <row r="73" spans="1:27" x14ac:dyDescent="0.25">
      <c r="A73" s="403"/>
      <c r="B73" s="6"/>
      <c r="C73" s="641"/>
      <c r="D73" s="641"/>
      <c r="E73" s="641"/>
      <c r="F73" s="641"/>
      <c r="G73" s="641"/>
      <c r="H73" s="642"/>
      <c r="I73" s="642"/>
      <c r="J73" s="642"/>
      <c r="K73" s="642"/>
      <c r="L73" s="8"/>
      <c r="M73" s="6"/>
      <c r="N73" s="403"/>
      <c r="O73" s="403"/>
      <c r="P73" s="403"/>
      <c r="Q73" s="403"/>
      <c r="R73" s="403"/>
      <c r="S73" s="403"/>
      <c r="T73" s="403"/>
      <c r="U73" s="403"/>
      <c r="V73" s="403"/>
      <c r="W73" s="403"/>
      <c r="X73" s="403"/>
      <c r="Y73" s="403"/>
      <c r="Z73" s="403"/>
      <c r="AA73" s="403"/>
    </row>
    <row r="74" spans="1:27" x14ac:dyDescent="0.25">
      <c r="A74" s="403"/>
      <c r="B74" s="6"/>
      <c r="C74" s="641"/>
      <c r="D74" s="641"/>
      <c r="E74" s="641"/>
      <c r="F74" s="641"/>
      <c r="G74" s="641"/>
      <c r="H74" s="642"/>
      <c r="I74" s="642"/>
      <c r="J74" s="642"/>
      <c r="K74" s="642"/>
      <c r="L74" s="8"/>
      <c r="M74" s="6"/>
      <c r="N74" s="403"/>
      <c r="O74" s="403"/>
      <c r="P74" s="403"/>
      <c r="Q74" s="403"/>
      <c r="R74" s="403"/>
      <c r="S74" s="403"/>
      <c r="T74" s="403"/>
      <c r="U74" s="403"/>
      <c r="V74" s="403"/>
      <c r="W74" s="403"/>
      <c r="X74" s="403"/>
      <c r="Y74" s="403"/>
      <c r="Z74" s="403"/>
      <c r="AA74" s="403"/>
    </row>
    <row r="75" spans="1:27" x14ac:dyDescent="0.25">
      <c r="A75" s="403"/>
      <c r="B75" s="6"/>
      <c r="C75" s="638" t="str">
        <f>IF(PRYK1!C31="","",PRYK1!C31)</f>
        <v/>
      </c>
      <c r="D75" s="639"/>
      <c r="E75" s="639"/>
      <c r="F75" s="639"/>
      <c r="G75" s="639"/>
      <c r="H75" s="639"/>
      <c r="I75" s="639"/>
      <c r="J75" s="639"/>
      <c r="K75" s="640"/>
      <c r="L75" s="8"/>
      <c r="M75" s="6"/>
      <c r="N75" s="403"/>
      <c r="O75" s="403"/>
      <c r="P75" s="403"/>
      <c r="Q75" s="403"/>
      <c r="R75" s="403"/>
      <c r="S75" s="403"/>
      <c r="T75" s="403"/>
      <c r="U75" s="403"/>
      <c r="V75" s="403"/>
      <c r="W75" s="403"/>
      <c r="X75" s="403"/>
      <c r="Y75" s="403"/>
      <c r="Z75" s="403"/>
      <c r="AA75" s="403"/>
    </row>
    <row r="76" spans="1:27" x14ac:dyDescent="0.25">
      <c r="A76" s="403"/>
      <c r="B76" s="6"/>
      <c r="C76" s="641" t="str">
        <f>PRYK1!K31&amp;"- "&amp;PRYK1!P31</f>
        <v xml:space="preserve">- </v>
      </c>
      <c r="D76" s="641"/>
      <c r="E76" s="641"/>
      <c r="F76" s="641"/>
      <c r="G76" s="641"/>
      <c r="H76" s="642">
        <f>VLOOKUP($N$1,'N1'!$C$8:$X$57,19,FALSE)</f>
        <v>0</v>
      </c>
      <c r="I76" s="642">
        <f>VLOOKUP($N$1,'N1'!$C$8:$X$57,20,FALSE)</f>
        <v>0</v>
      </c>
      <c r="J76" s="642">
        <f>VLOOKUP($N$1,'N1'!$C$8:$X$57,21,FALSE)</f>
        <v>0</v>
      </c>
      <c r="K76" s="642">
        <f>VLOOKUP($N$1,'N1'!$C$8:$X$57,22,FALSE)</f>
        <v>0</v>
      </c>
      <c r="L76" s="8"/>
      <c r="M76" s="6"/>
      <c r="N76" s="403"/>
      <c r="O76" s="403"/>
      <c r="P76" s="403"/>
      <c r="Q76" s="403"/>
      <c r="R76" s="403"/>
      <c r="S76" s="403"/>
      <c r="T76" s="403"/>
      <c r="U76" s="403"/>
      <c r="V76" s="403"/>
      <c r="W76" s="403"/>
      <c r="X76" s="403"/>
      <c r="Y76" s="403"/>
      <c r="Z76" s="403"/>
      <c r="AA76" s="403"/>
    </row>
    <row r="77" spans="1:27" x14ac:dyDescent="0.25">
      <c r="A77" s="403"/>
      <c r="B77" s="6"/>
      <c r="C77" s="641"/>
      <c r="D77" s="641"/>
      <c r="E77" s="641"/>
      <c r="F77" s="641"/>
      <c r="G77" s="641"/>
      <c r="H77" s="642"/>
      <c r="I77" s="642"/>
      <c r="J77" s="642"/>
      <c r="K77" s="642"/>
      <c r="L77" s="8"/>
      <c r="M77" s="6"/>
      <c r="N77" s="403"/>
      <c r="O77" s="403"/>
      <c r="P77" s="403"/>
      <c r="Q77" s="403"/>
      <c r="R77" s="403"/>
      <c r="S77" s="403"/>
      <c r="T77" s="403"/>
      <c r="U77" s="403"/>
      <c r="V77" s="403"/>
      <c r="W77" s="403"/>
      <c r="X77" s="403"/>
      <c r="Y77" s="403"/>
      <c r="Z77" s="403"/>
      <c r="AA77" s="403"/>
    </row>
    <row r="78" spans="1:27" x14ac:dyDescent="0.25">
      <c r="A78" s="403"/>
      <c r="B78" s="6"/>
      <c r="C78" s="641"/>
      <c r="D78" s="641"/>
      <c r="E78" s="641"/>
      <c r="F78" s="641"/>
      <c r="G78" s="641"/>
      <c r="H78" s="642"/>
      <c r="I78" s="642"/>
      <c r="J78" s="642"/>
      <c r="K78" s="642"/>
      <c r="L78" s="8"/>
      <c r="M78" s="6"/>
      <c r="N78" s="403"/>
      <c r="O78" s="403"/>
      <c r="P78" s="403"/>
      <c r="Q78" s="403"/>
      <c r="R78" s="403"/>
      <c r="S78" s="403"/>
      <c r="T78" s="403"/>
      <c r="U78" s="403"/>
      <c r="V78" s="403"/>
      <c r="W78" s="403"/>
      <c r="X78" s="403"/>
      <c r="Y78" s="403"/>
      <c r="Z78" s="403"/>
      <c r="AA78" s="403"/>
    </row>
    <row r="79" spans="1:27" x14ac:dyDescent="0.25">
      <c r="A79" s="403"/>
      <c r="B79" s="6"/>
      <c r="C79" s="641"/>
      <c r="D79" s="641"/>
      <c r="E79" s="641"/>
      <c r="F79" s="641"/>
      <c r="G79" s="641"/>
      <c r="H79" s="642"/>
      <c r="I79" s="642"/>
      <c r="J79" s="642"/>
      <c r="K79" s="642"/>
      <c r="L79" s="8"/>
      <c r="M79" s="6"/>
      <c r="N79" s="403"/>
      <c r="O79" s="403"/>
      <c r="P79" s="403"/>
      <c r="Q79" s="403"/>
      <c r="R79" s="403"/>
      <c r="S79" s="403"/>
      <c r="T79" s="403"/>
      <c r="U79" s="403"/>
      <c r="V79" s="403"/>
      <c r="W79" s="403"/>
      <c r="X79" s="403"/>
      <c r="Y79" s="403"/>
      <c r="Z79" s="403"/>
      <c r="AA79" s="403"/>
    </row>
    <row r="80" spans="1:27" x14ac:dyDescent="0.25">
      <c r="A80" s="403"/>
      <c r="B80" s="6"/>
      <c r="C80" s="8"/>
      <c r="D80" s="8"/>
      <c r="E80" s="8"/>
      <c r="F80" s="8"/>
      <c r="G80" s="8"/>
      <c r="H80" s="8"/>
      <c r="I80" s="8"/>
      <c r="J80" s="8"/>
      <c r="K80" s="8"/>
      <c r="L80" s="8"/>
      <c r="M80" s="6"/>
      <c r="N80" s="403"/>
      <c r="O80" s="403"/>
      <c r="P80" s="403"/>
      <c r="Q80" s="403"/>
      <c r="R80" s="403"/>
      <c r="S80" s="403"/>
      <c r="T80" s="403"/>
      <c r="U80" s="403"/>
      <c r="V80" s="403"/>
      <c r="W80" s="403"/>
      <c r="X80" s="403"/>
      <c r="Y80" s="403"/>
      <c r="Z80" s="403"/>
      <c r="AA80" s="403"/>
    </row>
    <row r="81" spans="1:27" x14ac:dyDescent="0.25">
      <c r="A81" s="403"/>
      <c r="B81" s="6"/>
      <c r="C81" s="411" t="s">
        <v>590</v>
      </c>
      <c r="D81" s="8"/>
      <c r="E81" s="8"/>
      <c r="F81" s="8"/>
      <c r="G81" s="8"/>
      <c r="H81" s="8"/>
      <c r="I81" s="8"/>
      <c r="J81" s="8"/>
      <c r="K81" s="8"/>
      <c r="L81" s="8"/>
      <c r="M81" s="6"/>
      <c r="N81" s="403"/>
      <c r="O81" s="403"/>
      <c r="P81" s="403"/>
      <c r="Q81" s="403"/>
      <c r="R81" s="403"/>
      <c r="S81" s="403"/>
      <c r="T81" s="403"/>
      <c r="U81" s="403"/>
      <c r="V81" s="403"/>
      <c r="W81" s="403"/>
      <c r="X81" s="403"/>
      <c r="Y81" s="403"/>
      <c r="Z81" s="403"/>
      <c r="AA81" s="403"/>
    </row>
    <row r="82" spans="1:27" x14ac:dyDescent="0.25">
      <c r="A82" s="403"/>
      <c r="B82" s="6"/>
      <c r="C82" s="8"/>
      <c r="D82" s="8"/>
      <c r="E82" s="8"/>
      <c r="F82" s="8"/>
      <c r="G82" s="8"/>
      <c r="H82" s="8"/>
      <c r="I82" s="8"/>
      <c r="J82" s="8"/>
      <c r="K82" s="8"/>
      <c r="L82" s="8"/>
      <c r="M82" s="6"/>
      <c r="N82" s="403"/>
      <c r="O82" s="403"/>
      <c r="P82" s="403"/>
      <c r="Q82" s="403"/>
      <c r="R82" s="403"/>
      <c r="S82" s="403"/>
      <c r="T82" s="403"/>
      <c r="U82" s="403"/>
      <c r="V82" s="403"/>
      <c r="W82" s="403"/>
      <c r="X82" s="403"/>
      <c r="Y82" s="403"/>
      <c r="Z82" s="403"/>
      <c r="AA82" s="403"/>
    </row>
    <row r="83" spans="1:27" x14ac:dyDescent="0.25">
      <c r="A83" s="403"/>
      <c r="B83" s="6"/>
      <c r="C83" s="646" t="str">
        <f>VLOOKUP($N$1,CTT!$C$8:$F$57,3,FALSE)</f>
        <v xml:space="preserve">Dalam mengerjakan proyek ini, Ananda ASKA aktif melibatkan diri dengan memberikan usulan tentang cara-cara untuk mengajak temannya membuka diri tentang agama dan keyakinan,perlu belajar membantu teman yang kesulitan dan memberikan kontribusi pada kelompoknya, sangat aktif </v>
      </c>
      <c r="D83" s="647"/>
      <c r="E83" s="647"/>
      <c r="F83" s="647"/>
      <c r="G83" s="647"/>
      <c r="H83" s="647"/>
      <c r="I83" s="647"/>
      <c r="J83" s="647"/>
      <c r="K83" s="648"/>
      <c r="L83" s="8"/>
      <c r="M83" s="6"/>
      <c r="N83" s="403"/>
      <c r="O83" s="403"/>
      <c r="P83" s="403"/>
      <c r="Q83" s="403"/>
      <c r="R83" s="403"/>
      <c r="S83" s="403"/>
      <c r="T83" s="403"/>
      <c r="U83" s="403"/>
      <c r="V83" s="403"/>
      <c r="W83" s="403"/>
      <c r="X83" s="403"/>
      <c r="Y83" s="403"/>
      <c r="Z83" s="403"/>
      <c r="AA83" s="403"/>
    </row>
    <row r="84" spans="1:27" x14ac:dyDescent="0.25">
      <c r="A84" s="403"/>
      <c r="B84" s="6"/>
      <c r="C84" s="649"/>
      <c r="D84" s="650"/>
      <c r="E84" s="650"/>
      <c r="F84" s="650"/>
      <c r="G84" s="650"/>
      <c r="H84" s="650"/>
      <c r="I84" s="650"/>
      <c r="J84" s="650"/>
      <c r="K84" s="651"/>
      <c r="L84" s="8"/>
      <c r="M84" s="6"/>
      <c r="N84" s="403"/>
      <c r="O84" s="403"/>
      <c r="P84" s="403"/>
      <c r="Q84" s="403"/>
      <c r="R84" s="403"/>
      <c r="S84" s="403"/>
      <c r="T84" s="403"/>
      <c r="U84" s="403"/>
      <c r="V84" s="403"/>
      <c r="W84" s="403"/>
      <c r="X84" s="403"/>
      <c r="Y84" s="403"/>
      <c r="Z84" s="403"/>
      <c r="AA84" s="403"/>
    </row>
    <row r="85" spans="1:27" x14ac:dyDescent="0.25">
      <c r="A85" s="403"/>
      <c r="B85" s="6"/>
      <c r="C85" s="649"/>
      <c r="D85" s="650"/>
      <c r="E85" s="650"/>
      <c r="F85" s="650"/>
      <c r="G85" s="650"/>
      <c r="H85" s="650"/>
      <c r="I85" s="650"/>
      <c r="J85" s="650"/>
      <c r="K85" s="651"/>
      <c r="L85" s="8"/>
      <c r="M85" s="6"/>
      <c r="N85" s="403"/>
      <c r="O85" s="403"/>
      <c r="P85" s="403"/>
      <c r="Q85" s="403"/>
      <c r="R85" s="403"/>
      <c r="S85" s="403"/>
      <c r="T85" s="403"/>
      <c r="U85" s="403"/>
      <c r="V85" s="403"/>
      <c r="W85" s="403"/>
      <c r="X85" s="403"/>
      <c r="Y85" s="403"/>
      <c r="Z85" s="403"/>
      <c r="AA85" s="403"/>
    </row>
    <row r="86" spans="1:27" x14ac:dyDescent="0.25">
      <c r="A86" s="403"/>
      <c r="B86" s="6"/>
      <c r="C86" s="649"/>
      <c r="D86" s="650"/>
      <c r="E86" s="650"/>
      <c r="F86" s="650"/>
      <c r="G86" s="650"/>
      <c r="H86" s="650"/>
      <c r="I86" s="650"/>
      <c r="J86" s="650"/>
      <c r="K86" s="651"/>
      <c r="L86" s="8"/>
      <c r="M86" s="6"/>
      <c r="N86" s="403"/>
      <c r="O86" s="403"/>
      <c r="P86" s="403"/>
      <c r="Q86" s="403"/>
      <c r="R86" s="403"/>
      <c r="S86" s="403"/>
      <c r="T86" s="403"/>
      <c r="U86" s="403"/>
      <c r="V86" s="403"/>
      <c r="W86" s="403"/>
      <c r="X86" s="403"/>
      <c r="Y86" s="403"/>
      <c r="Z86" s="403"/>
      <c r="AA86" s="403"/>
    </row>
    <row r="87" spans="1:27" x14ac:dyDescent="0.25">
      <c r="A87" s="403"/>
      <c r="B87" s="6"/>
      <c r="C87" s="649"/>
      <c r="D87" s="650"/>
      <c r="E87" s="650"/>
      <c r="F87" s="650"/>
      <c r="G87" s="650"/>
      <c r="H87" s="650"/>
      <c r="I87" s="650"/>
      <c r="J87" s="650"/>
      <c r="K87" s="651"/>
      <c r="L87" s="8"/>
      <c r="M87" s="6"/>
      <c r="N87" s="403"/>
      <c r="O87" s="403"/>
      <c r="P87" s="403"/>
      <c r="Q87" s="403"/>
      <c r="R87" s="403"/>
      <c r="S87" s="403"/>
      <c r="T87" s="403"/>
      <c r="U87" s="403"/>
      <c r="V87" s="403"/>
      <c r="W87" s="403"/>
      <c r="X87" s="403"/>
      <c r="Y87" s="403"/>
      <c r="Z87" s="403"/>
      <c r="AA87" s="403"/>
    </row>
    <row r="88" spans="1:27" x14ac:dyDescent="0.25">
      <c r="A88" s="403"/>
      <c r="B88" s="6"/>
      <c r="C88" s="649"/>
      <c r="D88" s="650"/>
      <c r="E88" s="650"/>
      <c r="F88" s="650"/>
      <c r="G88" s="650"/>
      <c r="H88" s="650"/>
      <c r="I88" s="650"/>
      <c r="J88" s="650"/>
      <c r="K88" s="651"/>
      <c r="L88" s="8"/>
      <c r="M88" s="6"/>
      <c r="N88" s="403"/>
      <c r="O88" s="403"/>
      <c r="P88" s="403"/>
      <c r="Q88" s="403"/>
      <c r="R88" s="403"/>
      <c r="S88" s="403"/>
      <c r="T88" s="403"/>
      <c r="U88" s="403"/>
      <c r="V88" s="403"/>
      <c r="W88" s="403"/>
      <c r="X88" s="403"/>
      <c r="Y88" s="403"/>
      <c r="Z88" s="403"/>
      <c r="AA88" s="403"/>
    </row>
    <row r="89" spans="1:27" x14ac:dyDescent="0.25">
      <c r="A89" s="403"/>
      <c r="B89" s="6"/>
      <c r="C89" s="649"/>
      <c r="D89" s="650"/>
      <c r="E89" s="650"/>
      <c r="F89" s="650"/>
      <c r="G89" s="650"/>
      <c r="H89" s="650"/>
      <c r="I89" s="650"/>
      <c r="J89" s="650"/>
      <c r="K89" s="651"/>
      <c r="L89" s="8"/>
      <c r="M89" s="6"/>
      <c r="N89" s="403"/>
      <c r="O89" s="403"/>
      <c r="P89" s="403"/>
      <c r="Q89" s="403"/>
      <c r="R89" s="403"/>
      <c r="S89" s="403"/>
      <c r="T89" s="403"/>
      <c r="U89" s="403"/>
      <c r="V89" s="403"/>
      <c r="W89" s="403"/>
      <c r="X89" s="403"/>
      <c r="Y89" s="403"/>
      <c r="Z89" s="403"/>
      <c r="AA89" s="403"/>
    </row>
    <row r="90" spans="1:27" x14ac:dyDescent="0.25">
      <c r="A90" s="403"/>
      <c r="B90" s="6"/>
      <c r="C90" s="675"/>
      <c r="D90" s="676"/>
      <c r="E90" s="676"/>
      <c r="F90" s="676"/>
      <c r="G90" s="676"/>
      <c r="H90" s="676"/>
      <c r="I90" s="676"/>
      <c r="J90" s="676"/>
      <c r="K90" s="677"/>
      <c r="L90" s="8"/>
      <c r="M90" s="6"/>
      <c r="N90" s="403"/>
      <c r="O90" s="403"/>
      <c r="P90" s="403"/>
      <c r="Q90" s="403"/>
      <c r="R90" s="403"/>
      <c r="S90" s="403"/>
      <c r="T90" s="403"/>
      <c r="U90" s="403"/>
      <c r="V90" s="403"/>
      <c r="W90" s="403"/>
      <c r="X90" s="403"/>
      <c r="Y90" s="403"/>
      <c r="Z90" s="403"/>
      <c r="AA90" s="403"/>
    </row>
    <row r="91" spans="1:27" hidden="1" x14ac:dyDescent="0.25">
      <c r="A91" s="403"/>
      <c r="B91" s="6"/>
      <c r="C91" s="8"/>
      <c r="D91" s="8"/>
      <c r="E91" s="8"/>
      <c r="F91" s="8"/>
      <c r="G91" s="8"/>
      <c r="H91" s="8"/>
      <c r="I91" s="8"/>
      <c r="J91" s="8"/>
      <c r="K91" s="8"/>
      <c r="L91" s="8"/>
      <c r="M91" s="6"/>
      <c r="N91" s="403"/>
      <c r="O91" s="403"/>
      <c r="P91" s="403"/>
      <c r="Q91" s="403"/>
      <c r="R91" s="403"/>
      <c r="S91" s="403"/>
      <c r="T91" s="403"/>
      <c r="U91" s="403"/>
      <c r="V91" s="403"/>
      <c r="W91" s="403"/>
      <c r="X91" s="403"/>
      <c r="Y91" s="403"/>
      <c r="Z91" s="403"/>
      <c r="AA91" s="403"/>
    </row>
    <row r="92" spans="1:27" hidden="1" x14ac:dyDescent="0.25">
      <c r="A92" s="403"/>
      <c r="B92" s="6"/>
      <c r="C92" s="8"/>
      <c r="D92" s="8"/>
      <c r="E92" s="8"/>
      <c r="F92" s="8"/>
      <c r="G92" s="8"/>
      <c r="H92" s="8"/>
      <c r="I92" s="8"/>
      <c r="J92" s="8"/>
      <c r="K92" s="8"/>
      <c r="L92" s="8"/>
      <c r="M92" s="6"/>
      <c r="N92" s="403"/>
      <c r="O92" s="403"/>
      <c r="P92" s="403"/>
      <c r="Q92" s="403"/>
      <c r="R92" s="403"/>
      <c r="S92" s="403"/>
      <c r="T92" s="403"/>
      <c r="U92" s="403"/>
      <c r="V92" s="403"/>
      <c r="W92" s="403"/>
      <c r="X92" s="403"/>
      <c r="Y92" s="403"/>
      <c r="Z92" s="403"/>
      <c r="AA92" s="403"/>
    </row>
    <row r="93" spans="1:27" hidden="1" x14ac:dyDescent="0.25">
      <c r="A93" s="403"/>
      <c r="B93" s="6"/>
      <c r="C93" s="645">
        <f>DESKPRY!E18</f>
        <v>0</v>
      </c>
      <c r="D93" s="645"/>
      <c r="E93" s="645"/>
      <c r="F93" s="645"/>
      <c r="G93" s="645"/>
      <c r="H93" s="643" t="s">
        <v>570</v>
      </c>
      <c r="I93" s="643" t="s">
        <v>569</v>
      </c>
      <c r="J93" s="643" t="s">
        <v>568</v>
      </c>
      <c r="K93" s="643" t="s">
        <v>567</v>
      </c>
      <c r="L93" s="8"/>
      <c r="M93" s="6"/>
      <c r="N93" s="417">
        <f>N1</f>
        <v>1</v>
      </c>
      <c r="O93" s="403"/>
      <c r="P93" s="403"/>
      <c r="Q93" s="403"/>
      <c r="R93" s="403"/>
      <c r="S93" s="403"/>
      <c r="T93" s="403"/>
      <c r="U93" s="403"/>
      <c r="V93" s="403"/>
      <c r="W93" s="403"/>
      <c r="X93" s="403"/>
      <c r="Y93" s="403"/>
      <c r="Z93" s="403"/>
      <c r="AA93" s="403"/>
    </row>
    <row r="94" spans="1:27" hidden="1" x14ac:dyDescent="0.25">
      <c r="A94" s="403"/>
      <c r="B94" s="6"/>
      <c r="C94" s="645"/>
      <c r="D94" s="645"/>
      <c r="E94" s="645"/>
      <c r="F94" s="645"/>
      <c r="G94" s="645"/>
      <c r="H94" s="643"/>
      <c r="I94" s="643"/>
      <c r="J94" s="643"/>
      <c r="K94" s="643"/>
      <c r="L94" s="8"/>
      <c r="M94" s="6"/>
      <c r="N94" s="403"/>
      <c r="O94" s="403"/>
      <c r="P94" s="403"/>
      <c r="Q94" s="403"/>
      <c r="R94" s="403"/>
      <c r="S94" s="403"/>
      <c r="T94" s="403"/>
      <c r="U94" s="403"/>
      <c r="V94" s="403"/>
      <c r="W94" s="403"/>
      <c r="X94" s="403"/>
      <c r="Y94" s="403"/>
      <c r="Z94" s="403"/>
      <c r="AA94" s="403"/>
    </row>
    <row r="95" spans="1:27" hidden="1" x14ac:dyDescent="0.25">
      <c r="A95" s="403"/>
      <c r="B95" s="6"/>
      <c r="C95" s="638" t="e">
        <f>IF(#REF!="","",#REF!)</f>
        <v>#REF!</v>
      </c>
      <c r="D95" s="639"/>
      <c r="E95" s="639"/>
      <c r="F95" s="639"/>
      <c r="G95" s="639"/>
      <c r="H95" s="639"/>
      <c r="I95" s="639"/>
      <c r="J95" s="639"/>
      <c r="K95" s="640"/>
      <c r="L95" s="8"/>
      <c r="M95" s="6"/>
      <c r="N95" s="403"/>
      <c r="O95" s="403"/>
      <c r="P95" s="403"/>
      <c r="Q95" s="403"/>
      <c r="R95" s="403"/>
      <c r="S95" s="403"/>
      <c r="T95" s="403"/>
      <c r="U95" s="403"/>
      <c r="V95" s="403"/>
      <c r="W95" s="403"/>
      <c r="X95" s="403"/>
      <c r="Y95" s="403"/>
      <c r="Z95" s="403"/>
      <c r="AA95" s="403"/>
    </row>
    <row r="96" spans="1:27" hidden="1" x14ac:dyDescent="0.25">
      <c r="A96" s="403"/>
      <c r="B96" s="6"/>
      <c r="C96" s="641" t="e">
        <f>#REF!&amp;"- "&amp;#REF!</f>
        <v>#REF!</v>
      </c>
      <c r="D96" s="641"/>
      <c r="E96" s="641"/>
      <c r="F96" s="641"/>
      <c r="G96" s="641"/>
      <c r="H96" s="642" t="e">
        <f>VLOOKUP($N$1,#REF!,3,FALSE)</f>
        <v>#REF!</v>
      </c>
      <c r="I96" s="652" t="e">
        <f>VLOOKUP($N$1,#REF!,4,FALSE)</f>
        <v>#REF!</v>
      </c>
      <c r="J96" s="652" t="e">
        <f>VLOOKUP($N$1,#REF!,5,FALSE)</f>
        <v>#REF!</v>
      </c>
      <c r="K96" s="652" t="e">
        <f>VLOOKUP($N$1,#REF!,6,FALSE)</f>
        <v>#REF!</v>
      </c>
      <c r="L96" s="8"/>
      <c r="M96" s="6"/>
      <c r="N96" s="403"/>
      <c r="O96" s="403"/>
      <c r="P96" s="403"/>
      <c r="Q96" s="403"/>
      <c r="R96" s="403"/>
      <c r="S96" s="403"/>
      <c r="T96" s="403"/>
      <c r="U96" s="403"/>
      <c r="V96" s="403"/>
      <c r="W96" s="403"/>
      <c r="X96" s="403"/>
      <c r="Y96" s="403"/>
      <c r="Z96" s="403"/>
      <c r="AA96" s="403"/>
    </row>
    <row r="97" spans="1:27" hidden="1" x14ac:dyDescent="0.25">
      <c r="A97" s="403"/>
      <c r="B97" s="6"/>
      <c r="C97" s="641"/>
      <c r="D97" s="641"/>
      <c r="E97" s="641"/>
      <c r="F97" s="641"/>
      <c r="G97" s="641"/>
      <c r="H97" s="642"/>
      <c r="I97" s="653"/>
      <c r="J97" s="653"/>
      <c r="K97" s="653"/>
      <c r="L97" s="8"/>
      <c r="M97" s="6"/>
      <c r="N97" s="403"/>
      <c r="O97" s="403"/>
      <c r="P97" s="403"/>
      <c r="Q97" s="403"/>
      <c r="R97" s="403"/>
      <c r="S97" s="403"/>
      <c r="T97" s="403"/>
      <c r="U97" s="403"/>
      <c r="V97" s="403"/>
      <c r="W97" s="403"/>
      <c r="X97" s="403"/>
      <c r="Y97" s="403"/>
      <c r="Z97" s="403"/>
      <c r="AA97" s="403"/>
    </row>
    <row r="98" spans="1:27" hidden="1" x14ac:dyDescent="0.25">
      <c r="A98" s="403"/>
      <c r="B98" s="6"/>
      <c r="C98" s="641"/>
      <c r="D98" s="641"/>
      <c r="E98" s="641"/>
      <c r="F98" s="641"/>
      <c r="G98" s="641"/>
      <c r="H98" s="642"/>
      <c r="I98" s="653"/>
      <c r="J98" s="653"/>
      <c r="K98" s="653"/>
      <c r="L98" s="8"/>
      <c r="M98" s="6"/>
      <c r="N98" s="403"/>
      <c r="O98" s="403"/>
      <c r="P98" s="403"/>
      <c r="Q98" s="403"/>
      <c r="R98" s="403"/>
      <c r="S98" s="403"/>
      <c r="T98" s="403"/>
      <c r="U98" s="403"/>
      <c r="V98" s="403"/>
      <c r="W98" s="403"/>
      <c r="X98" s="403"/>
      <c r="Y98" s="403"/>
      <c r="Z98" s="403"/>
      <c r="AA98" s="403"/>
    </row>
    <row r="99" spans="1:27" hidden="1" x14ac:dyDescent="0.25">
      <c r="A99" s="403"/>
      <c r="B99" s="6"/>
      <c r="C99" s="641"/>
      <c r="D99" s="641"/>
      <c r="E99" s="641"/>
      <c r="F99" s="641"/>
      <c r="G99" s="641"/>
      <c r="H99" s="642"/>
      <c r="I99" s="654"/>
      <c r="J99" s="654"/>
      <c r="K99" s="654"/>
      <c r="L99" s="8"/>
      <c r="M99" s="6"/>
      <c r="N99" s="403"/>
      <c r="O99" s="403"/>
      <c r="P99" s="403"/>
      <c r="Q99" s="403"/>
      <c r="R99" s="403"/>
      <c r="S99" s="403"/>
      <c r="T99" s="403"/>
      <c r="U99" s="403"/>
      <c r="V99" s="403"/>
      <c r="W99" s="403"/>
      <c r="X99" s="403"/>
      <c r="Y99" s="403"/>
      <c r="Z99" s="403"/>
      <c r="AA99" s="403"/>
    </row>
    <row r="100" spans="1:27" hidden="1" x14ac:dyDescent="0.25">
      <c r="A100" s="403"/>
      <c r="B100" s="6"/>
      <c r="C100" s="638" t="e">
        <f>IF(#REF!="","",#REF!)</f>
        <v>#REF!</v>
      </c>
      <c r="D100" s="639"/>
      <c r="E100" s="639"/>
      <c r="F100" s="639"/>
      <c r="G100" s="639"/>
      <c r="H100" s="639"/>
      <c r="I100" s="639"/>
      <c r="J100" s="639"/>
      <c r="K100" s="640"/>
      <c r="L100" s="8"/>
      <c r="M100" s="6"/>
      <c r="N100" s="403"/>
      <c r="O100" s="403"/>
      <c r="P100" s="403"/>
      <c r="Q100" s="403"/>
      <c r="R100" s="403"/>
      <c r="S100" s="403"/>
      <c r="T100" s="403"/>
      <c r="U100" s="403"/>
      <c r="V100" s="403"/>
      <c r="W100" s="403"/>
      <c r="X100" s="403"/>
      <c r="Y100" s="403"/>
      <c r="Z100" s="403"/>
      <c r="AA100" s="403"/>
    </row>
    <row r="101" spans="1:27" hidden="1" x14ac:dyDescent="0.25">
      <c r="A101" s="403"/>
      <c r="B101" s="6"/>
      <c r="C101" s="641" t="e">
        <f>#REF!&amp;"- "&amp;#REF!</f>
        <v>#REF!</v>
      </c>
      <c r="D101" s="641"/>
      <c r="E101" s="641"/>
      <c r="F101" s="641"/>
      <c r="G101" s="641"/>
      <c r="H101" s="642" t="e">
        <f>VLOOKUP($N$1,#REF!,7,FALSE)</f>
        <v>#REF!</v>
      </c>
      <c r="I101" s="642" t="e">
        <f>VLOOKUP($N$1,#REF!,8,FALSE)</f>
        <v>#REF!</v>
      </c>
      <c r="J101" s="642" t="e">
        <f>VLOOKUP($N$1,#REF!,9,FALSE)</f>
        <v>#REF!</v>
      </c>
      <c r="K101" s="642" t="e">
        <f>VLOOKUP($N$1,#REF!,10,FALSE)</f>
        <v>#REF!</v>
      </c>
      <c r="L101" s="8"/>
      <c r="M101" s="6"/>
      <c r="N101" s="403"/>
      <c r="O101" s="403"/>
      <c r="P101" s="403"/>
      <c r="Q101" s="403"/>
      <c r="R101" s="403"/>
      <c r="S101" s="403"/>
      <c r="T101" s="403"/>
      <c r="U101" s="403"/>
      <c r="V101" s="403"/>
      <c r="W101" s="403"/>
      <c r="X101" s="403"/>
      <c r="Y101" s="403"/>
      <c r="Z101" s="403"/>
      <c r="AA101" s="403"/>
    </row>
    <row r="102" spans="1:27" hidden="1" x14ac:dyDescent="0.25">
      <c r="A102" s="403"/>
      <c r="B102" s="6"/>
      <c r="C102" s="641"/>
      <c r="D102" s="641"/>
      <c r="E102" s="641"/>
      <c r="F102" s="641"/>
      <c r="G102" s="641"/>
      <c r="H102" s="642"/>
      <c r="I102" s="642"/>
      <c r="J102" s="642"/>
      <c r="K102" s="642"/>
      <c r="L102" s="8"/>
      <c r="M102" s="6"/>
      <c r="N102" s="403"/>
      <c r="O102" s="403"/>
      <c r="P102" s="403"/>
      <c r="Q102" s="403"/>
      <c r="R102" s="403"/>
      <c r="S102" s="403"/>
      <c r="T102" s="403"/>
      <c r="U102" s="403"/>
      <c r="V102" s="403"/>
      <c r="W102" s="403"/>
      <c r="X102" s="403"/>
      <c r="Y102" s="403"/>
      <c r="Z102" s="403"/>
      <c r="AA102" s="403"/>
    </row>
    <row r="103" spans="1:27" hidden="1" x14ac:dyDescent="0.25">
      <c r="A103" s="403"/>
      <c r="B103" s="6"/>
      <c r="C103" s="641"/>
      <c r="D103" s="641"/>
      <c r="E103" s="641"/>
      <c r="F103" s="641"/>
      <c r="G103" s="641"/>
      <c r="H103" s="642"/>
      <c r="I103" s="642"/>
      <c r="J103" s="642"/>
      <c r="K103" s="642"/>
      <c r="L103" s="8"/>
      <c r="M103" s="6"/>
      <c r="N103" s="403"/>
      <c r="O103" s="403"/>
      <c r="P103" s="403"/>
      <c r="Q103" s="403"/>
      <c r="R103" s="403"/>
      <c r="S103" s="403"/>
      <c r="T103" s="403"/>
      <c r="U103" s="403"/>
      <c r="V103" s="403"/>
      <c r="W103" s="403"/>
      <c r="X103" s="403"/>
      <c r="Y103" s="403"/>
      <c r="Z103" s="403"/>
      <c r="AA103" s="403"/>
    </row>
    <row r="104" spans="1:27" hidden="1" x14ac:dyDescent="0.25">
      <c r="A104" s="403"/>
      <c r="B104" s="6"/>
      <c r="C104" s="641"/>
      <c r="D104" s="641"/>
      <c r="E104" s="641"/>
      <c r="F104" s="641"/>
      <c r="G104" s="641"/>
      <c r="H104" s="642"/>
      <c r="I104" s="642"/>
      <c r="J104" s="642"/>
      <c r="K104" s="642"/>
      <c r="L104" s="8"/>
      <c r="M104" s="6"/>
      <c r="N104" s="403"/>
      <c r="O104" s="403"/>
      <c r="P104" s="403"/>
      <c r="Q104" s="403"/>
      <c r="R104" s="403"/>
      <c r="S104" s="403"/>
      <c r="T104" s="403"/>
      <c r="U104" s="403"/>
      <c r="V104" s="403"/>
      <c r="W104" s="403"/>
      <c r="X104" s="403"/>
      <c r="Y104" s="403"/>
      <c r="Z104" s="403"/>
      <c r="AA104" s="403"/>
    </row>
    <row r="105" spans="1:27" x14ac:dyDescent="0.25">
      <c r="A105" s="403"/>
      <c r="B105" s="6"/>
      <c r="C105" s="638"/>
      <c r="D105" s="639"/>
      <c r="E105" s="639"/>
      <c r="F105" s="639"/>
      <c r="G105" s="639"/>
      <c r="H105" s="639"/>
      <c r="I105" s="639"/>
      <c r="J105" s="639"/>
      <c r="K105" s="640"/>
      <c r="L105" s="8"/>
      <c r="M105" s="6"/>
      <c r="N105" s="403"/>
      <c r="O105" s="403"/>
      <c r="P105" s="403"/>
      <c r="Q105" s="403"/>
      <c r="R105" s="403"/>
      <c r="S105" s="403"/>
      <c r="T105" s="403"/>
      <c r="U105" s="403"/>
      <c r="V105" s="403"/>
      <c r="W105" s="403"/>
      <c r="X105" s="403"/>
      <c r="Y105" s="403"/>
      <c r="Z105" s="403"/>
      <c r="AA105" s="403"/>
    </row>
    <row r="106" spans="1:27" hidden="1" x14ac:dyDescent="0.25">
      <c r="A106" s="403"/>
      <c r="B106" s="6"/>
      <c r="C106" s="641" t="e">
        <f>#REF!&amp;"- "&amp;#REF!</f>
        <v>#REF!</v>
      </c>
      <c r="D106" s="641"/>
      <c r="E106" s="641"/>
      <c r="F106" s="641"/>
      <c r="G106" s="641"/>
      <c r="H106" s="642" t="e">
        <f>VLOOKUP($N$1,#REF!,11,FALSE)</f>
        <v>#REF!</v>
      </c>
      <c r="I106" s="642" t="e">
        <f>VLOOKUP($N$1,#REF!,12,FALSE)</f>
        <v>#REF!</v>
      </c>
      <c r="J106" s="642" t="e">
        <f>VLOOKUP($N$1,#REF!,13,FALSE)</f>
        <v>#REF!</v>
      </c>
      <c r="K106" s="642" t="e">
        <f>VLOOKUP($N$1,#REF!,14,FALSE)</f>
        <v>#REF!</v>
      </c>
      <c r="L106" s="8"/>
      <c r="M106" s="6"/>
      <c r="N106" s="403"/>
      <c r="O106" s="403"/>
      <c r="P106" s="403"/>
      <c r="Q106" s="403"/>
      <c r="R106" s="403"/>
      <c r="S106" s="403"/>
      <c r="T106" s="403"/>
      <c r="U106" s="403"/>
      <c r="V106" s="403"/>
      <c r="W106" s="403"/>
      <c r="X106" s="403"/>
      <c r="Y106" s="403"/>
      <c r="Z106" s="403"/>
      <c r="AA106" s="403"/>
    </row>
    <row r="107" spans="1:27" hidden="1" x14ac:dyDescent="0.25">
      <c r="A107" s="403"/>
      <c r="B107" s="6"/>
      <c r="C107" s="641"/>
      <c r="D107" s="641"/>
      <c r="E107" s="641"/>
      <c r="F107" s="641"/>
      <c r="G107" s="641"/>
      <c r="H107" s="642"/>
      <c r="I107" s="642"/>
      <c r="J107" s="642"/>
      <c r="K107" s="642"/>
      <c r="L107" s="8"/>
      <c r="M107" s="6"/>
      <c r="N107" s="403"/>
      <c r="O107" s="403"/>
      <c r="P107" s="403"/>
      <c r="Q107" s="403"/>
      <c r="R107" s="403"/>
      <c r="S107" s="403"/>
      <c r="T107" s="403"/>
      <c r="U107" s="403"/>
      <c r="V107" s="403"/>
      <c r="W107" s="403"/>
      <c r="X107" s="403"/>
      <c r="Y107" s="403"/>
      <c r="Z107" s="403"/>
      <c r="AA107" s="403"/>
    </row>
    <row r="108" spans="1:27" hidden="1" x14ac:dyDescent="0.25">
      <c r="A108" s="403"/>
      <c r="B108" s="6"/>
      <c r="C108" s="641"/>
      <c r="D108" s="641"/>
      <c r="E108" s="641"/>
      <c r="F108" s="641"/>
      <c r="G108" s="641"/>
      <c r="H108" s="642"/>
      <c r="I108" s="642"/>
      <c r="J108" s="642"/>
      <c r="K108" s="642"/>
      <c r="L108" s="8"/>
      <c r="M108" s="6"/>
      <c r="N108" s="403"/>
      <c r="O108" s="403"/>
      <c r="P108" s="403"/>
      <c r="Q108" s="403"/>
      <c r="R108" s="403"/>
      <c r="S108" s="403"/>
      <c r="T108" s="403"/>
      <c r="U108" s="403"/>
      <c r="V108" s="403"/>
      <c r="W108" s="403"/>
      <c r="X108" s="403"/>
      <c r="Y108" s="403"/>
      <c r="Z108" s="403"/>
      <c r="AA108" s="403"/>
    </row>
    <row r="109" spans="1:27" hidden="1" x14ac:dyDescent="0.25">
      <c r="A109" s="403"/>
      <c r="B109" s="6"/>
      <c r="C109" s="641"/>
      <c r="D109" s="641"/>
      <c r="E109" s="641"/>
      <c r="F109" s="641"/>
      <c r="G109" s="641"/>
      <c r="H109" s="642"/>
      <c r="I109" s="642"/>
      <c r="J109" s="642"/>
      <c r="K109" s="642"/>
      <c r="L109" s="8"/>
      <c r="M109" s="6"/>
      <c r="N109" s="403"/>
      <c r="O109" s="403"/>
      <c r="P109" s="403"/>
      <c r="Q109" s="403"/>
      <c r="R109" s="403"/>
      <c r="S109" s="403"/>
      <c r="T109" s="403"/>
      <c r="U109" s="403"/>
      <c r="V109" s="403"/>
      <c r="W109" s="403"/>
      <c r="X109" s="403"/>
      <c r="Y109" s="403"/>
      <c r="Z109" s="403"/>
      <c r="AA109" s="403"/>
    </row>
    <row r="110" spans="1:27" hidden="1" x14ac:dyDescent="0.25">
      <c r="A110" s="403"/>
      <c r="B110" s="6"/>
      <c r="C110" s="638" t="e">
        <f>IF(#REF!="","",#REF!)</f>
        <v>#REF!</v>
      </c>
      <c r="D110" s="639"/>
      <c r="E110" s="639"/>
      <c r="F110" s="639"/>
      <c r="G110" s="639"/>
      <c r="H110" s="639"/>
      <c r="I110" s="639"/>
      <c r="J110" s="639"/>
      <c r="K110" s="640"/>
      <c r="L110" s="8"/>
      <c r="M110" s="6"/>
      <c r="N110" s="403"/>
      <c r="O110" s="403"/>
      <c r="P110" s="403"/>
      <c r="Q110" s="403"/>
      <c r="R110" s="403"/>
      <c r="S110" s="403"/>
      <c r="T110" s="403"/>
      <c r="U110" s="403"/>
      <c r="V110" s="403"/>
      <c r="W110" s="403"/>
      <c r="X110" s="403"/>
      <c r="Y110" s="403"/>
      <c r="Z110" s="403"/>
      <c r="AA110" s="403"/>
    </row>
    <row r="111" spans="1:27" hidden="1" x14ac:dyDescent="0.25">
      <c r="A111" s="403"/>
      <c r="B111" s="6"/>
      <c r="C111" s="641" t="e">
        <f>#REF!&amp;"- "&amp;#REF!</f>
        <v>#REF!</v>
      </c>
      <c r="D111" s="641"/>
      <c r="E111" s="641"/>
      <c r="F111" s="641"/>
      <c r="G111" s="641"/>
      <c r="H111" s="642" t="e">
        <f>VLOOKUP($N$1,#REF!,15,FALSE)</f>
        <v>#REF!</v>
      </c>
      <c r="I111" s="642" t="e">
        <f>VLOOKUP($N$1,#REF!,16,FALSE)</f>
        <v>#REF!</v>
      </c>
      <c r="J111" s="642" t="e">
        <f>VLOOKUP($N$1,#REF!,17,FALSE)</f>
        <v>#REF!</v>
      </c>
      <c r="K111" s="642" t="e">
        <f>VLOOKUP($N$1,#REF!,18,FALSE)</f>
        <v>#REF!</v>
      </c>
      <c r="L111" s="8"/>
      <c r="M111" s="6"/>
      <c r="N111" s="403"/>
      <c r="O111" s="403"/>
      <c r="P111" s="403"/>
      <c r="Q111" s="403"/>
      <c r="R111" s="403"/>
      <c r="S111" s="403"/>
      <c r="T111" s="403"/>
      <c r="U111" s="403"/>
      <c r="V111" s="403"/>
      <c r="W111" s="403"/>
      <c r="X111" s="403"/>
      <c r="Y111" s="403"/>
      <c r="Z111" s="403"/>
      <c r="AA111" s="403"/>
    </row>
    <row r="112" spans="1:27" hidden="1" x14ac:dyDescent="0.25">
      <c r="A112" s="403"/>
      <c r="B112" s="6"/>
      <c r="C112" s="641"/>
      <c r="D112" s="641"/>
      <c r="E112" s="641"/>
      <c r="F112" s="641"/>
      <c r="G112" s="641"/>
      <c r="H112" s="642"/>
      <c r="I112" s="642"/>
      <c r="J112" s="642"/>
      <c r="K112" s="642"/>
      <c r="L112" s="8"/>
      <c r="M112" s="6"/>
      <c r="N112" s="403"/>
      <c r="O112" s="403"/>
      <c r="P112" s="403"/>
      <c r="Q112" s="403"/>
      <c r="R112" s="403"/>
      <c r="S112" s="403"/>
      <c r="T112" s="403"/>
      <c r="U112" s="403"/>
      <c r="V112" s="403"/>
      <c r="W112" s="403"/>
      <c r="X112" s="403"/>
      <c r="Y112" s="403"/>
      <c r="Z112" s="403"/>
      <c r="AA112" s="403"/>
    </row>
    <row r="113" spans="1:27" hidden="1" x14ac:dyDescent="0.25">
      <c r="A113" s="403"/>
      <c r="B113" s="6"/>
      <c r="C113" s="641"/>
      <c r="D113" s="641"/>
      <c r="E113" s="641"/>
      <c r="F113" s="641"/>
      <c r="G113" s="641"/>
      <c r="H113" s="642"/>
      <c r="I113" s="642"/>
      <c r="J113" s="642"/>
      <c r="K113" s="642"/>
      <c r="L113" s="8"/>
      <c r="M113" s="6"/>
      <c r="N113" s="403"/>
      <c r="O113" s="403"/>
      <c r="P113" s="403"/>
      <c r="Q113" s="403"/>
      <c r="R113" s="403"/>
      <c r="S113" s="403"/>
      <c r="T113" s="403"/>
      <c r="U113" s="403"/>
      <c r="V113" s="403"/>
      <c r="W113" s="403"/>
      <c r="X113" s="403"/>
      <c r="Y113" s="403"/>
      <c r="Z113" s="403"/>
      <c r="AA113" s="403"/>
    </row>
    <row r="114" spans="1:27" hidden="1" x14ac:dyDescent="0.25">
      <c r="A114" s="403"/>
      <c r="B114" s="6"/>
      <c r="C114" s="641"/>
      <c r="D114" s="641"/>
      <c r="E114" s="641"/>
      <c r="F114" s="641"/>
      <c r="G114" s="641"/>
      <c r="H114" s="642"/>
      <c r="I114" s="642"/>
      <c r="J114" s="642"/>
      <c r="K114" s="642"/>
      <c r="L114" s="8"/>
      <c r="M114" s="6"/>
      <c r="N114" s="403"/>
      <c r="O114" s="403"/>
      <c r="P114" s="403"/>
      <c r="Q114" s="403"/>
      <c r="R114" s="403"/>
      <c r="S114" s="403"/>
      <c r="T114" s="403"/>
      <c r="U114" s="403"/>
      <c r="V114" s="403"/>
      <c r="W114" s="403"/>
      <c r="X114" s="403"/>
      <c r="Y114" s="403"/>
      <c r="Z114" s="403"/>
      <c r="AA114" s="403"/>
    </row>
    <row r="115" spans="1:27" hidden="1" x14ac:dyDescent="0.25">
      <c r="A115" s="403"/>
      <c r="B115" s="6"/>
      <c r="C115" s="638" t="e">
        <f>IF(#REF!="","",#REF!)</f>
        <v>#REF!</v>
      </c>
      <c r="D115" s="639"/>
      <c r="E115" s="639"/>
      <c r="F115" s="639"/>
      <c r="G115" s="639"/>
      <c r="H115" s="639"/>
      <c r="I115" s="639"/>
      <c r="J115" s="639"/>
      <c r="K115" s="640"/>
      <c r="L115" s="8"/>
      <c r="M115" s="6"/>
      <c r="N115" s="403"/>
      <c r="O115" s="403"/>
      <c r="P115" s="403"/>
      <c r="Q115" s="403"/>
      <c r="R115" s="403"/>
      <c r="S115" s="403"/>
      <c r="T115" s="403"/>
      <c r="U115" s="403"/>
      <c r="V115" s="403"/>
      <c r="W115" s="403"/>
      <c r="X115" s="403"/>
      <c r="Y115" s="403"/>
      <c r="Z115" s="403"/>
      <c r="AA115" s="403"/>
    </row>
    <row r="116" spans="1:27" hidden="1" x14ac:dyDescent="0.25">
      <c r="A116" s="403"/>
      <c r="B116" s="6"/>
      <c r="C116" s="641" t="e">
        <f>#REF!&amp;"- "&amp;#REF!</f>
        <v>#REF!</v>
      </c>
      <c r="D116" s="641"/>
      <c r="E116" s="641"/>
      <c r="F116" s="641"/>
      <c r="G116" s="641"/>
      <c r="H116" s="642" t="e">
        <f>VLOOKUP($N$1,#REF!,19,FALSE)</f>
        <v>#REF!</v>
      </c>
      <c r="I116" s="642" t="e">
        <f>VLOOKUP($N$1,#REF!,20,FALSE)</f>
        <v>#REF!</v>
      </c>
      <c r="J116" s="642" t="e">
        <f>VLOOKUP($N$1,#REF!,21,FALSE)</f>
        <v>#REF!</v>
      </c>
      <c r="K116" s="642" t="e">
        <f>VLOOKUP($N$1,#REF!,22,FALSE)</f>
        <v>#REF!</v>
      </c>
      <c r="L116" s="8"/>
      <c r="M116" s="6"/>
      <c r="N116" s="403"/>
      <c r="O116" s="403"/>
      <c r="P116" s="403"/>
      <c r="Q116" s="403"/>
      <c r="R116" s="403"/>
      <c r="S116" s="403"/>
      <c r="T116" s="403"/>
      <c r="U116" s="403"/>
      <c r="V116" s="403"/>
      <c r="W116" s="403"/>
      <c r="X116" s="403"/>
      <c r="Y116" s="403"/>
      <c r="Z116" s="403"/>
      <c r="AA116" s="403"/>
    </row>
    <row r="117" spans="1:27" hidden="1" x14ac:dyDescent="0.25">
      <c r="A117" s="403"/>
      <c r="B117" s="6"/>
      <c r="C117" s="641"/>
      <c r="D117" s="641"/>
      <c r="E117" s="641"/>
      <c r="F117" s="641"/>
      <c r="G117" s="641"/>
      <c r="H117" s="642"/>
      <c r="I117" s="642"/>
      <c r="J117" s="642"/>
      <c r="K117" s="642"/>
      <c r="L117" s="8"/>
      <c r="M117" s="6"/>
      <c r="N117" s="403"/>
      <c r="O117" s="403"/>
      <c r="P117" s="403"/>
      <c r="Q117" s="403"/>
      <c r="R117" s="403"/>
      <c r="S117" s="403"/>
      <c r="T117" s="403"/>
      <c r="U117" s="403"/>
      <c r="V117" s="403"/>
      <c r="W117" s="403"/>
      <c r="X117" s="403"/>
      <c r="Y117" s="403"/>
      <c r="Z117" s="403"/>
      <c r="AA117" s="403"/>
    </row>
    <row r="118" spans="1:27" hidden="1" x14ac:dyDescent="0.25">
      <c r="A118" s="403"/>
      <c r="B118" s="6"/>
      <c r="C118" s="641"/>
      <c r="D118" s="641"/>
      <c r="E118" s="641"/>
      <c r="F118" s="641"/>
      <c r="G118" s="641"/>
      <c r="H118" s="642"/>
      <c r="I118" s="642"/>
      <c r="J118" s="642"/>
      <c r="K118" s="642"/>
      <c r="L118" s="8"/>
      <c r="M118" s="6"/>
      <c r="N118" s="403"/>
      <c r="O118" s="403"/>
      <c r="P118" s="403"/>
      <c r="Q118" s="403"/>
      <c r="R118" s="403"/>
      <c r="S118" s="403"/>
      <c r="T118" s="403"/>
      <c r="U118" s="403"/>
      <c r="V118" s="403"/>
      <c r="W118" s="403"/>
      <c r="X118" s="403"/>
      <c r="Y118" s="403"/>
      <c r="Z118" s="403"/>
      <c r="AA118" s="403"/>
    </row>
    <row r="119" spans="1:27" hidden="1" x14ac:dyDescent="0.25">
      <c r="A119" s="403"/>
      <c r="B119" s="6"/>
      <c r="C119" s="641"/>
      <c r="D119" s="641"/>
      <c r="E119" s="641"/>
      <c r="F119" s="641"/>
      <c r="G119" s="641"/>
      <c r="H119" s="642"/>
      <c r="I119" s="642"/>
      <c r="J119" s="642"/>
      <c r="K119" s="642"/>
      <c r="L119" s="8"/>
      <c r="M119" s="6"/>
      <c r="N119" s="403"/>
      <c r="O119" s="403"/>
      <c r="P119" s="403"/>
      <c r="Q119" s="403"/>
      <c r="R119" s="403"/>
      <c r="S119" s="403"/>
      <c r="T119" s="403"/>
      <c r="U119" s="403"/>
      <c r="V119" s="403"/>
      <c r="W119" s="403"/>
      <c r="X119" s="403"/>
      <c r="Y119" s="403"/>
      <c r="Z119" s="403"/>
      <c r="AA119" s="403"/>
    </row>
    <row r="120" spans="1:27" hidden="1" x14ac:dyDescent="0.25">
      <c r="A120" s="403"/>
      <c r="B120" s="6"/>
      <c r="C120" s="8"/>
      <c r="D120" s="8"/>
      <c r="E120" s="8"/>
      <c r="F120" s="8"/>
      <c r="G120" s="8"/>
      <c r="H120" s="8"/>
      <c r="I120" s="8"/>
      <c r="J120" s="8"/>
      <c r="K120" s="8"/>
      <c r="L120" s="8"/>
      <c r="M120" s="6"/>
      <c r="N120" s="403"/>
      <c r="O120" s="403"/>
      <c r="P120" s="403"/>
      <c r="Q120" s="403"/>
      <c r="R120" s="403"/>
      <c r="S120" s="403"/>
      <c r="T120" s="403"/>
      <c r="U120" s="403"/>
      <c r="V120" s="403"/>
      <c r="W120" s="403"/>
      <c r="X120" s="403"/>
      <c r="Y120" s="403"/>
      <c r="Z120" s="403"/>
      <c r="AA120" s="403"/>
    </row>
    <row r="121" spans="1:27" hidden="1" x14ac:dyDescent="0.25">
      <c r="A121" s="403"/>
      <c r="B121" s="6"/>
      <c r="C121" s="411" t="s">
        <v>590</v>
      </c>
      <c r="D121" s="8"/>
      <c r="E121" s="8"/>
      <c r="F121" s="8"/>
      <c r="G121" s="8"/>
      <c r="H121" s="8"/>
      <c r="I121" s="8"/>
      <c r="J121" s="8"/>
      <c r="K121" s="8"/>
      <c r="L121" s="8"/>
      <c r="M121" s="6"/>
      <c r="N121" s="403"/>
      <c r="O121" s="403"/>
      <c r="P121" s="403"/>
      <c r="Q121" s="403"/>
      <c r="R121" s="403"/>
      <c r="S121" s="403"/>
      <c r="T121" s="403"/>
      <c r="U121" s="403"/>
      <c r="V121" s="403"/>
      <c r="W121" s="403"/>
      <c r="X121" s="403"/>
      <c r="Y121" s="403"/>
      <c r="Z121" s="403"/>
      <c r="AA121" s="403"/>
    </row>
    <row r="122" spans="1:27" hidden="1" x14ac:dyDescent="0.25">
      <c r="A122" s="403"/>
      <c r="B122" s="6"/>
      <c r="C122" s="8"/>
      <c r="D122" s="8"/>
      <c r="E122" s="8"/>
      <c r="F122" s="8"/>
      <c r="G122" s="8"/>
      <c r="H122" s="8"/>
      <c r="I122" s="8"/>
      <c r="J122" s="8"/>
      <c r="K122" s="8"/>
      <c r="L122" s="8"/>
      <c r="M122" s="6"/>
      <c r="N122" s="403"/>
      <c r="O122" s="403"/>
      <c r="P122" s="403"/>
      <c r="Q122" s="403"/>
      <c r="R122" s="403"/>
      <c r="S122" s="403"/>
      <c r="T122" s="403"/>
      <c r="U122" s="403"/>
      <c r="V122" s="403"/>
      <c r="W122" s="403"/>
      <c r="X122" s="403"/>
      <c r="Y122" s="403"/>
      <c r="Z122" s="403"/>
      <c r="AA122" s="403"/>
    </row>
    <row r="123" spans="1:27" hidden="1" x14ac:dyDescent="0.25">
      <c r="A123" s="403"/>
      <c r="B123" s="6"/>
      <c r="C123" s="646">
        <f>VLOOKUP($N$1,CTT!$C$8:$F$57,4,FALSE)</f>
        <v>0</v>
      </c>
      <c r="D123" s="647"/>
      <c r="E123" s="647"/>
      <c r="F123" s="647"/>
      <c r="G123" s="647"/>
      <c r="H123" s="647"/>
      <c r="I123" s="647"/>
      <c r="J123" s="647"/>
      <c r="K123" s="648"/>
      <c r="L123" s="8"/>
      <c r="M123" s="6"/>
      <c r="N123" s="403"/>
      <c r="O123" s="403"/>
      <c r="P123" s="403"/>
      <c r="Q123" s="403"/>
      <c r="R123" s="403"/>
      <c r="S123" s="403"/>
      <c r="T123" s="403"/>
      <c r="U123" s="403"/>
      <c r="V123" s="403"/>
      <c r="W123" s="403"/>
      <c r="X123" s="403"/>
      <c r="Y123" s="403"/>
      <c r="Z123" s="403"/>
      <c r="AA123" s="403"/>
    </row>
    <row r="124" spans="1:27" hidden="1" x14ac:dyDescent="0.25">
      <c r="A124" s="403"/>
      <c r="B124" s="6"/>
      <c r="C124" s="649"/>
      <c r="D124" s="650"/>
      <c r="E124" s="650"/>
      <c r="F124" s="650"/>
      <c r="G124" s="650"/>
      <c r="H124" s="650"/>
      <c r="I124" s="650"/>
      <c r="J124" s="650"/>
      <c r="K124" s="651"/>
      <c r="L124" s="8"/>
      <c r="M124" s="6"/>
      <c r="N124" s="403"/>
      <c r="O124" s="403"/>
      <c r="P124" s="403"/>
      <c r="Q124" s="403"/>
      <c r="R124" s="403"/>
      <c r="S124" s="403"/>
      <c r="T124" s="403"/>
      <c r="U124" s="403"/>
      <c r="V124" s="403"/>
      <c r="W124" s="403"/>
      <c r="X124" s="403"/>
      <c r="Y124" s="403"/>
      <c r="Z124" s="403"/>
      <c r="AA124" s="403"/>
    </row>
    <row r="125" spans="1:27" hidden="1" x14ac:dyDescent="0.25">
      <c r="A125" s="403"/>
      <c r="B125" s="6"/>
      <c r="C125" s="649"/>
      <c r="D125" s="650"/>
      <c r="E125" s="650"/>
      <c r="F125" s="650"/>
      <c r="G125" s="650"/>
      <c r="H125" s="650"/>
      <c r="I125" s="650"/>
      <c r="J125" s="650"/>
      <c r="K125" s="651"/>
      <c r="L125" s="8"/>
      <c r="M125" s="6"/>
      <c r="N125" s="403"/>
      <c r="O125" s="403"/>
      <c r="P125" s="403"/>
      <c r="Q125" s="403"/>
      <c r="R125" s="403"/>
      <c r="S125" s="403"/>
      <c r="T125" s="403"/>
      <c r="U125" s="403"/>
      <c r="V125" s="403"/>
      <c r="W125" s="403"/>
      <c r="X125" s="403"/>
      <c r="Y125" s="403"/>
      <c r="Z125" s="403"/>
      <c r="AA125" s="403"/>
    </row>
    <row r="126" spans="1:27" hidden="1" x14ac:dyDescent="0.25">
      <c r="A126" s="403"/>
      <c r="B126" s="6"/>
      <c r="C126" s="649"/>
      <c r="D126" s="650"/>
      <c r="E126" s="650"/>
      <c r="F126" s="650"/>
      <c r="G126" s="650"/>
      <c r="H126" s="650"/>
      <c r="I126" s="650"/>
      <c r="J126" s="650"/>
      <c r="K126" s="651"/>
      <c r="L126" s="8"/>
      <c r="M126" s="6"/>
      <c r="N126" s="403"/>
      <c r="O126" s="403"/>
      <c r="P126" s="403"/>
      <c r="Q126" s="403"/>
      <c r="R126" s="403"/>
      <c r="S126" s="403"/>
      <c r="T126" s="403"/>
      <c r="U126" s="403"/>
      <c r="V126" s="403"/>
      <c r="W126" s="403"/>
      <c r="X126" s="403"/>
      <c r="Y126" s="403"/>
      <c r="Z126" s="403"/>
      <c r="AA126" s="403"/>
    </row>
    <row r="127" spans="1:27" hidden="1" x14ac:dyDescent="0.25">
      <c r="A127" s="403"/>
      <c r="B127" s="6"/>
      <c r="C127" s="649"/>
      <c r="D127" s="650"/>
      <c r="E127" s="650"/>
      <c r="F127" s="650"/>
      <c r="G127" s="650"/>
      <c r="H127" s="650"/>
      <c r="I127" s="650"/>
      <c r="J127" s="650"/>
      <c r="K127" s="651"/>
      <c r="L127" s="8"/>
      <c r="M127" s="6"/>
      <c r="N127" s="403"/>
      <c r="O127" s="403"/>
      <c r="P127" s="403"/>
      <c r="Q127" s="403"/>
      <c r="R127" s="403"/>
      <c r="S127" s="403"/>
      <c r="T127" s="403"/>
      <c r="U127" s="403"/>
      <c r="V127" s="403"/>
      <c r="W127" s="403"/>
      <c r="X127" s="403"/>
      <c r="Y127" s="403"/>
      <c r="Z127" s="403"/>
      <c r="AA127" s="403"/>
    </row>
    <row r="128" spans="1:27" hidden="1" x14ac:dyDescent="0.25">
      <c r="A128" s="403"/>
      <c r="B128" s="6"/>
      <c r="C128" s="649"/>
      <c r="D128" s="650"/>
      <c r="E128" s="650"/>
      <c r="F128" s="650"/>
      <c r="G128" s="650"/>
      <c r="H128" s="650"/>
      <c r="I128" s="650"/>
      <c r="J128" s="650"/>
      <c r="K128" s="651"/>
      <c r="L128" s="8"/>
      <c r="M128" s="6"/>
      <c r="N128" s="403"/>
      <c r="O128" s="403"/>
      <c r="P128" s="403"/>
      <c r="Q128" s="403"/>
      <c r="R128" s="403"/>
      <c r="S128" s="403"/>
      <c r="T128" s="403"/>
      <c r="U128" s="403"/>
      <c r="V128" s="403"/>
      <c r="W128" s="403"/>
      <c r="X128" s="403"/>
      <c r="Y128" s="403"/>
      <c r="Z128" s="403"/>
      <c r="AA128" s="403"/>
    </row>
    <row r="129" spans="1:27" hidden="1" x14ac:dyDescent="0.25">
      <c r="A129" s="403"/>
      <c r="B129" s="6"/>
      <c r="C129" s="649"/>
      <c r="D129" s="650"/>
      <c r="E129" s="650"/>
      <c r="F129" s="650"/>
      <c r="G129" s="650"/>
      <c r="H129" s="650"/>
      <c r="I129" s="650"/>
      <c r="J129" s="650"/>
      <c r="K129" s="651"/>
      <c r="L129" s="8"/>
      <c r="M129" s="6"/>
      <c r="N129" s="403"/>
      <c r="O129" s="403"/>
      <c r="P129" s="403"/>
      <c r="Q129" s="403"/>
      <c r="R129" s="403"/>
      <c r="S129" s="403"/>
      <c r="T129" s="403"/>
      <c r="U129" s="403"/>
      <c r="V129" s="403"/>
      <c r="W129" s="403"/>
      <c r="X129" s="403"/>
      <c r="Y129" s="403"/>
      <c r="Z129" s="403"/>
      <c r="AA129" s="403"/>
    </row>
    <row r="130" spans="1:27" hidden="1" x14ac:dyDescent="0.25">
      <c r="A130" s="403"/>
      <c r="B130" s="6"/>
      <c r="C130" s="649"/>
      <c r="D130" s="650"/>
      <c r="E130" s="650"/>
      <c r="F130" s="650"/>
      <c r="G130" s="650"/>
      <c r="H130" s="650"/>
      <c r="I130" s="650"/>
      <c r="J130" s="650"/>
      <c r="K130" s="651"/>
      <c r="L130" s="8"/>
      <c r="M130" s="6"/>
      <c r="N130" s="403"/>
      <c r="O130" s="403"/>
      <c r="P130" s="403"/>
      <c r="Q130" s="403"/>
      <c r="R130" s="403"/>
      <c r="S130" s="403"/>
      <c r="T130" s="403"/>
      <c r="U130" s="403"/>
      <c r="V130" s="403"/>
      <c r="W130" s="403"/>
      <c r="X130" s="403"/>
      <c r="Y130" s="403"/>
      <c r="Z130" s="403"/>
      <c r="AA130" s="403"/>
    </row>
    <row r="131" spans="1:27" hidden="1" x14ac:dyDescent="0.25">
      <c r="A131" s="403"/>
      <c r="B131" s="6"/>
      <c r="C131" s="413"/>
      <c r="D131" s="413"/>
      <c r="E131" s="413"/>
      <c r="F131" s="413"/>
      <c r="G131" s="413"/>
      <c r="H131" s="413"/>
      <c r="I131" s="413"/>
      <c r="J131" s="413"/>
      <c r="K131" s="413"/>
      <c r="L131" s="8"/>
      <c r="M131" s="6"/>
      <c r="N131" s="403"/>
      <c r="O131" s="403"/>
      <c r="P131" s="403"/>
      <c r="Q131" s="403"/>
      <c r="R131" s="403"/>
      <c r="S131" s="403"/>
      <c r="T131" s="403"/>
      <c r="U131" s="403"/>
      <c r="V131" s="403"/>
      <c r="W131" s="403"/>
      <c r="X131" s="403"/>
      <c r="Y131" s="403"/>
      <c r="Z131" s="403"/>
      <c r="AA131" s="403"/>
    </row>
    <row r="132" spans="1:27" hidden="1" x14ac:dyDescent="0.25">
      <c r="A132" s="403"/>
      <c r="B132" s="6"/>
      <c r="C132" s="415"/>
      <c r="D132" s="415"/>
      <c r="E132" s="415"/>
      <c r="F132" s="415"/>
      <c r="G132" s="415"/>
      <c r="H132" s="415"/>
      <c r="I132" s="415"/>
      <c r="J132" s="415"/>
      <c r="K132" s="416"/>
      <c r="L132" s="8"/>
      <c r="M132" s="6"/>
      <c r="N132" s="403"/>
      <c r="O132" s="403"/>
      <c r="P132" s="403"/>
      <c r="Q132" s="403"/>
      <c r="R132" s="403"/>
      <c r="S132" s="403"/>
      <c r="T132" s="403"/>
      <c r="U132" s="403"/>
      <c r="V132" s="403"/>
      <c r="W132" s="403"/>
      <c r="X132" s="403"/>
      <c r="Y132" s="403"/>
      <c r="Z132" s="403"/>
      <c r="AA132" s="403"/>
    </row>
    <row r="133" spans="1:27" hidden="1" x14ac:dyDescent="0.25">
      <c r="A133" s="403"/>
      <c r="B133" s="6"/>
      <c r="C133" s="644">
        <f>[2]IDENTITAS!H9</f>
        <v>0</v>
      </c>
      <c r="D133" s="645"/>
      <c r="E133" s="645"/>
      <c r="F133" s="645"/>
      <c r="G133" s="645"/>
      <c r="H133" s="643" t="s">
        <v>570</v>
      </c>
      <c r="I133" s="643" t="s">
        <v>569</v>
      </c>
      <c r="J133" s="643" t="s">
        <v>568</v>
      </c>
      <c r="K133" s="643" t="s">
        <v>567</v>
      </c>
      <c r="L133" s="8"/>
      <c r="M133" s="6"/>
      <c r="N133" s="418">
        <f>N93</f>
        <v>1</v>
      </c>
      <c r="O133" s="403"/>
      <c r="P133" s="403"/>
      <c r="Q133" s="403"/>
      <c r="R133" s="403"/>
      <c r="S133" s="403"/>
      <c r="T133" s="403"/>
      <c r="U133" s="403"/>
      <c r="V133" s="403"/>
      <c r="W133" s="403"/>
      <c r="X133" s="403"/>
      <c r="Y133" s="403"/>
      <c r="Z133" s="403"/>
      <c r="AA133" s="403"/>
    </row>
    <row r="134" spans="1:27" hidden="1" x14ac:dyDescent="0.25">
      <c r="A134" s="403"/>
      <c r="B134" s="6"/>
      <c r="C134" s="645"/>
      <c r="D134" s="645"/>
      <c r="E134" s="645"/>
      <c r="F134" s="645"/>
      <c r="G134" s="645"/>
      <c r="H134" s="643"/>
      <c r="I134" s="643"/>
      <c r="J134" s="643"/>
      <c r="K134" s="643"/>
      <c r="L134" s="8"/>
      <c r="M134" s="6"/>
      <c r="N134" s="403"/>
      <c r="O134" s="403"/>
      <c r="P134" s="403"/>
      <c r="Q134" s="403"/>
      <c r="R134" s="403"/>
      <c r="S134" s="403"/>
      <c r="T134" s="403"/>
      <c r="U134" s="403"/>
      <c r="V134" s="403"/>
      <c r="W134" s="403"/>
      <c r="X134" s="403"/>
      <c r="Y134" s="403"/>
      <c r="Z134" s="403"/>
      <c r="AA134" s="403"/>
    </row>
    <row r="135" spans="1:27" hidden="1" x14ac:dyDescent="0.25">
      <c r="A135" s="403"/>
      <c r="B135" s="6"/>
      <c r="C135" s="638">
        <f>[2]PROYEK3!C13</f>
        <v>0</v>
      </c>
      <c r="D135" s="639"/>
      <c r="E135" s="639"/>
      <c r="F135" s="639"/>
      <c r="G135" s="639"/>
      <c r="H135" s="639"/>
      <c r="I135" s="639"/>
      <c r="J135" s="639"/>
      <c r="K135" s="640"/>
      <c r="L135" s="8"/>
      <c r="M135" s="6"/>
      <c r="N135" s="403"/>
      <c r="O135" s="403"/>
      <c r="P135" s="403"/>
      <c r="Q135" s="403"/>
      <c r="R135" s="403"/>
      <c r="S135" s="403"/>
      <c r="T135" s="403"/>
      <c r="U135" s="403"/>
      <c r="V135" s="403"/>
      <c r="W135" s="403"/>
      <c r="X135" s="403"/>
      <c r="Y135" s="403"/>
      <c r="Z135" s="403"/>
      <c r="AA135" s="403"/>
    </row>
    <row r="136" spans="1:27" hidden="1" x14ac:dyDescent="0.25">
      <c r="A136" s="403"/>
      <c r="B136" s="6"/>
      <c r="C136" s="641" t="e">
        <f>[2]PROYEK3!K13&amp;"- "&amp;[2]PROYEK3!P13</f>
        <v>#N/A</v>
      </c>
      <c r="D136" s="641"/>
      <c r="E136" s="641"/>
      <c r="F136" s="641"/>
      <c r="G136" s="641"/>
      <c r="H136" s="642">
        <f>VLOOKUP($N$1,[2]PENILAIAN3!$C$14:$AF$63,3,FALSE)</f>
        <v>1</v>
      </c>
      <c r="I136" s="652">
        <f>VLOOKUP($N$1,[2]PENILAIAN3!$C$14:$AF$63,4,FALSE)</f>
        <v>1</v>
      </c>
      <c r="J136" s="652">
        <f>VLOOKUP($N$1,[2]PENILAIAN3!$C$14:$AF$63,5,FALSE)</f>
        <v>1</v>
      </c>
      <c r="K136" s="652">
        <f>VLOOKUP($N$1,[2]PENILAIAN3!$C$14:$AF$63,6,FALSE)</f>
        <v>1</v>
      </c>
      <c r="L136" s="8"/>
      <c r="M136" s="6"/>
      <c r="N136" s="403"/>
      <c r="O136" s="403"/>
      <c r="P136" s="403"/>
      <c r="Q136" s="403"/>
      <c r="R136" s="403"/>
      <c r="S136" s="403"/>
      <c r="T136" s="403"/>
      <c r="U136" s="403"/>
      <c r="V136" s="403"/>
      <c r="W136" s="403"/>
      <c r="X136" s="403"/>
      <c r="Y136" s="403"/>
      <c r="Z136" s="403"/>
      <c r="AA136" s="403"/>
    </row>
    <row r="137" spans="1:27" hidden="1" x14ac:dyDescent="0.25">
      <c r="A137" s="403"/>
      <c r="B137" s="6"/>
      <c r="C137" s="641"/>
      <c r="D137" s="641"/>
      <c r="E137" s="641"/>
      <c r="F137" s="641"/>
      <c r="G137" s="641"/>
      <c r="H137" s="642"/>
      <c r="I137" s="653"/>
      <c r="J137" s="653"/>
      <c r="K137" s="653"/>
      <c r="L137" s="8"/>
      <c r="M137" s="6"/>
      <c r="N137" s="403"/>
      <c r="O137" s="403"/>
      <c r="P137" s="403"/>
      <c r="Q137" s="403"/>
      <c r="R137" s="403"/>
      <c r="S137" s="403"/>
      <c r="T137" s="403"/>
      <c r="U137" s="403"/>
      <c r="V137" s="403"/>
      <c r="W137" s="403"/>
      <c r="X137" s="403"/>
      <c r="Y137" s="403"/>
      <c r="Z137" s="403"/>
      <c r="AA137" s="403"/>
    </row>
    <row r="138" spans="1:27" hidden="1" x14ac:dyDescent="0.25">
      <c r="A138" s="403"/>
      <c r="B138" s="6"/>
      <c r="C138" s="641"/>
      <c r="D138" s="641"/>
      <c r="E138" s="641"/>
      <c r="F138" s="641"/>
      <c r="G138" s="641"/>
      <c r="H138" s="642"/>
      <c r="I138" s="653"/>
      <c r="J138" s="653"/>
      <c r="K138" s="653"/>
      <c r="L138" s="8"/>
      <c r="M138" s="6"/>
      <c r="N138" s="403"/>
      <c r="O138" s="403"/>
      <c r="P138" s="403"/>
      <c r="Q138" s="403"/>
      <c r="R138" s="403"/>
      <c r="S138" s="403"/>
      <c r="T138" s="403"/>
      <c r="U138" s="403"/>
      <c r="V138" s="403"/>
      <c r="W138" s="403"/>
      <c r="X138" s="403"/>
      <c r="Y138" s="403"/>
      <c r="Z138" s="403"/>
      <c r="AA138" s="403"/>
    </row>
    <row r="139" spans="1:27" hidden="1" x14ac:dyDescent="0.25">
      <c r="A139" s="403"/>
      <c r="B139" s="6"/>
      <c r="C139" s="641"/>
      <c r="D139" s="641"/>
      <c r="E139" s="641"/>
      <c r="F139" s="641"/>
      <c r="G139" s="641"/>
      <c r="H139" s="642"/>
      <c r="I139" s="654"/>
      <c r="J139" s="654"/>
      <c r="K139" s="654"/>
      <c r="L139" s="8"/>
      <c r="M139" s="6"/>
      <c r="N139" s="403"/>
      <c r="O139" s="403"/>
      <c r="P139" s="403"/>
      <c r="Q139" s="403"/>
      <c r="R139" s="403"/>
      <c r="S139" s="403"/>
      <c r="T139" s="403"/>
      <c r="U139" s="403"/>
      <c r="V139" s="403"/>
      <c r="W139" s="403"/>
      <c r="X139" s="403"/>
      <c r="Y139" s="403"/>
      <c r="Z139" s="403"/>
      <c r="AA139" s="403"/>
    </row>
    <row r="140" spans="1:27" hidden="1" x14ac:dyDescent="0.25">
      <c r="A140" s="403"/>
      <c r="B140" s="6"/>
      <c r="C140" s="638">
        <f>[2]PROYEK3!C19</f>
        <v>0</v>
      </c>
      <c r="D140" s="639"/>
      <c r="E140" s="639"/>
      <c r="F140" s="639"/>
      <c r="G140" s="639"/>
      <c r="H140" s="639"/>
      <c r="I140" s="639"/>
      <c r="J140" s="639"/>
      <c r="K140" s="640"/>
      <c r="L140" s="8"/>
      <c r="M140" s="6"/>
      <c r="N140" s="403"/>
      <c r="O140" s="403"/>
      <c r="P140" s="403"/>
      <c r="Q140" s="403"/>
      <c r="R140" s="403"/>
      <c r="S140" s="403"/>
      <c r="T140" s="403"/>
      <c r="U140" s="403"/>
      <c r="V140" s="403"/>
      <c r="W140" s="403"/>
      <c r="X140" s="403"/>
      <c r="Y140" s="403"/>
      <c r="Z140" s="403"/>
      <c r="AA140" s="403"/>
    </row>
    <row r="141" spans="1:27" hidden="1" x14ac:dyDescent="0.25">
      <c r="A141" s="403"/>
      <c r="B141" s="6"/>
      <c r="C141" s="641" t="e">
        <f>[2]PROYEK3!K19&amp;"- "&amp;[2]PROYEK3!P19</f>
        <v>#N/A</v>
      </c>
      <c r="D141" s="641"/>
      <c r="E141" s="641"/>
      <c r="F141" s="641"/>
      <c r="G141" s="641"/>
      <c r="H141" s="642">
        <f>VLOOKUP($N$1,[2]PENILAIAN3!$C$14:$AF$63,7,FALSE)</f>
        <v>1</v>
      </c>
      <c r="I141" s="642">
        <f>VLOOKUP($N$1,[2]PENILAIAN3!$C$14:$AF$63,8,FALSE)</f>
        <v>1</v>
      </c>
      <c r="J141" s="642">
        <f>VLOOKUP($N$1,[2]PENILAIAN3!$C$14:$AF$63,9,FALSE)</f>
        <v>1</v>
      </c>
      <c r="K141" s="642">
        <f>VLOOKUP($N$1,[2]PENILAIAN3!$C$14:$AF$63,10,FALSE)</f>
        <v>1</v>
      </c>
      <c r="L141" s="8"/>
      <c r="M141" s="6"/>
      <c r="N141" s="403"/>
      <c r="O141" s="403"/>
      <c r="P141" s="403"/>
      <c r="Q141" s="403"/>
      <c r="R141" s="403"/>
      <c r="S141" s="403"/>
      <c r="T141" s="403"/>
      <c r="U141" s="403"/>
      <c r="V141" s="403"/>
      <c r="W141" s="403"/>
      <c r="X141" s="403"/>
      <c r="Y141" s="403"/>
      <c r="Z141" s="403"/>
      <c r="AA141" s="403"/>
    </row>
    <row r="142" spans="1:27" hidden="1" x14ac:dyDescent="0.25">
      <c r="A142" s="403"/>
      <c r="B142" s="6"/>
      <c r="C142" s="641"/>
      <c r="D142" s="641"/>
      <c r="E142" s="641"/>
      <c r="F142" s="641"/>
      <c r="G142" s="641"/>
      <c r="H142" s="642"/>
      <c r="I142" s="642"/>
      <c r="J142" s="642"/>
      <c r="K142" s="642"/>
      <c r="L142" s="8"/>
      <c r="M142" s="6"/>
      <c r="N142" s="403"/>
      <c r="O142" s="403"/>
      <c r="P142" s="403"/>
      <c r="Q142" s="403"/>
      <c r="R142" s="403"/>
      <c r="S142" s="403"/>
      <c r="T142" s="403"/>
      <c r="U142" s="403"/>
      <c r="V142" s="403"/>
      <c r="W142" s="403"/>
      <c r="X142" s="403"/>
      <c r="Y142" s="403"/>
      <c r="Z142" s="403"/>
      <c r="AA142" s="403"/>
    </row>
    <row r="143" spans="1:27" hidden="1" x14ac:dyDescent="0.25">
      <c r="A143" s="403"/>
      <c r="B143" s="6"/>
      <c r="C143" s="641"/>
      <c r="D143" s="641"/>
      <c r="E143" s="641"/>
      <c r="F143" s="641"/>
      <c r="G143" s="641"/>
      <c r="H143" s="642"/>
      <c r="I143" s="642"/>
      <c r="J143" s="642"/>
      <c r="K143" s="642"/>
      <c r="L143" s="8"/>
      <c r="M143" s="6"/>
      <c r="N143" s="403"/>
      <c r="O143" s="403"/>
      <c r="P143" s="403"/>
      <c r="Q143" s="403"/>
      <c r="R143" s="403"/>
      <c r="S143" s="403"/>
      <c r="T143" s="403"/>
      <c r="U143" s="403"/>
      <c r="V143" s="403"/>
      <c r="W143" s="403"/>
      <c r="X143" s="403"/>
      <c r="Y143" s="403"/>
      <c r="Z143" s="403"/>
      <c r="AA143" s="403"/>
    </row>
    <row r="144" spans="1:27" hidden="1" x14ac:dyDescent="0.25">
      <c r="A144" s="403"/>
      <c r="B144" s="6"/>
      <c r="C144" s="641"/>
      <c r="D144" s="641"/>
      <c r="E144" s="641"/>
      <c r="F144" s="641"/>
      <c r="G144" s="641"/>
      <c r="H144" s="642"/>
      <c r="I144" s="642"/>
      <c r="J144" s="642"/>
      <c r="K144" s="642"/>
      <c r="L144" s="8"/>
      <c r="M144" s="6"/>
      <c r="N144" s="403"/>
      <c r="O144" s="403"/>
      <c r="P144" s="403"/>
      <c r="Q144" s="403"/>
      <c r="R144" s="403"/>
      <c r="S144" s="403"/>
      <c r="T144" s="403"/>
      <c r="U144" s="403"/>
      <c r="V144" s="403"/>
      <c r="W144" s="403"/>
      <c r="X144" s="403"/>
      <c r="Y144" s="403"/>
      <c r="Z144" s="403"/>
      <c r="AA144" s="403"/>
    </row>
    <row r="145" spans="1:27" hidden="1" x14ac:dyDescent="0.25">
      <c r="A145" s="403"/>
      <c r="B145" s="6"/>
      <c r="C145" s="638">
        <f>[2]PROYEK3!C25</f>
        <v>0</v>
      </c>
      <c r="D145" s="639"/>
      <c r="E145" s="639"/>
      <c r="F145" s="639"/>
      <c r="G145" s="639"/>
      <c r="H145" s="639"/>
      <c r="I145" s="639"/>
      <c r="J145" s="639"/>
      <c r="K145" s="640"/>
      <c r="L145" s="8"/>
      <c r="M145" s="6"/>
      <c r="N145" s="403"/>
      <c r="O145" s="403"/>
      <c r="P145" s="403"/>
      <c r="Q145" s="403"/>
      <c r="R145" s="403"/>
      <c r="S145" s="403"/>
      <c r="T145" s="403"/>
      <c r="U145" s="403"/>
      <c r="V145" s="403"/>
      <c r="W145" s="403"/>
      <c r="X145" s="403"/>
      <c r="Y145" s="403"/>
      <c r="Z145" s="403"/>
      <c r="AA145" s="403"/>
    </row>
    <row r="146" spans="1:27" hidden="1" x14ac:dyDescent="0.25">
      <c r="A146" s="403"/>
      <c r="B146" s="6"/>
      <c r="C146" s="641" t="e">
        <f>[2]PROYEK3!K25&amp;"- "&amp;[2]PROYEK3!P25</f>
        <v>#N/A</v>
      </c>
      <c r="D146" s="641"/>
      <c r="E146" s="641"/>
      <c r="F146" s="641"/>
      <c r="G146" s="641"/>
      <c r="H146" s="642">
        <f>VLOOKUP($N$1,[2]PENILAIAN3!$C$14:$AF$63,11,FALSE)</f>
        <v>1</v>
      </c>
      <c r="I146" s="642">
        <f>VLOOKUP($N$1,[2]PENILAIAN3!$C$14:$AF$63,12,FALSE)</f>
        <v>1</v>
      </c>
      <c r="J146" s="680">
        <f>VLOOKUP($N$1,[2]PENILAIAN3!$C$14:$AF$63,13,FALSE)</f>
        <v>1</v>
      </c>
      <c r="K146" s="642">
        <f>VLOOKUP($N$1,[2]PENILAIAN3!$C$14:$AF$63,14,FALSE)</f>
        <v>1</v>
      </c>
      <c r="L146" s="8"/>
      <c r="M146" s="6"/>
      <c r="N146" s="403"/>
      <c r="O146" s="403"/>
      <c r="P146" s="403"/>
      <c r="Q146" s="403"/>
      <c r="R146" s="403"/>
      <c r="S146" s="403"/>
      <c r="T146" s="403"/>
      <c r="U146" s="403"/>
      <c r="V146" s="403"/>
      <c r="W146" s="403"/>
      <c r="X146" s="403"/>
      <c r="Y146" s="403"/>
      <c r="Z146" s="403"/>
      <c r="AA146" s="403"/>
    </row>
    <row r="147" spans="1:27" hidden="1" x14ac:dyDescent="0.25">
      <c r="A147" s="403"/>
      <c r="B147" s="6"/>
      <c r="C147" s="641"/>
      <c r="D147" s="641"/>
      <c r="E147" s="641"/>
      <c r="F147" s="641"/>
      <c r="G147" s="641"/>
      <c r="H147" s="642"/>
      <c r="I147" s="642"/>
      <c r="J147" s="680"/>
      <c r="K147" s="642"/>
      <c r="L147" s="8"/>
      <c r="M147" s="6"/>
      <c r="N147" s="403"/>
      <c r="O147" s="403"/>
      <c r="P147" s="403"/>
      <c r="Q147" s="403"/>
      <c r="R147" s="403"/>
      <c r="S147" s="403"/>
      <c r="T147" s="403"/>
      <c r="U147" s="403"/>
      <c r="V147" s="403"/>
      <c r="W147" s="403"/>
      <c r="X147" s="403"/>
      <c r="Y147" s="403"/>
      <c r="Z147" s="403"/>
      <c r="AA147" s="403"/>
    </row>
    <row r="148" spans="1:27" hidden="1" x14ac:dyDescent="0.25">
      <c r="A148" s="403"/>
      <c r="B148" s="6"/>
      <c r="C148" s="641"/>
      <c r="D148" s="641"/>
      <c r="E148" s="641"/>
      <c r="F148" s="641"/>
      <c r="G148" s="641"/>
      <c r="H148" s="642"/>
      <c r="I148" s="642"/>
      <c r="J148" s="680"/>
      <c r="K148" s="642"/>
      <c r="L148" s="8"/>
      <c r="M148" s="6"/>
      <c r="N148" s="403"/>
      <c r="O148" s="403"/>
      <c r="P148" s="403"/>
      <c r="Q148" s="403"/>
      <c r="R148" s="403"/>
      <c r="S148" s="403"/>
      <c r="T148" s="403"/>
      <c r="U148" s="403"/>
      <c r="V148" s="403"/>
      <c r="W148" s="403"/>
      <c r="X148" s="403"/>
      <c r="Y148" s="403"/>
      <c r="Z148" s="403"/>
      <c r="AA148" s="403"/>
    </row>
    <row r="149" spans="1:27" hidden="1" x14ac:dyDescent="0.25">
      <c r="A149" s="403"/>
      <c r="B149" s="6"/>
      <c r="C149" s="641"/>
      <c r="D149" s="641"/>
      <c r="E149" s="641"/>
      <c r="F149" s="641"/>
      <c r="G149" s="641"/>
      <c r="H149" s="642"/>
      <c r="I149" s="642"/>
      <c r="J149" s="680"/>
      <c r="K149" s="642"/>
      <c r="L149" s="8"/>
      <c r="M149" s="6"/>
      <c r="N149" s="403"/>
      <c r="O149" s="403"/>
      <c r="P149" s="403"/>
      <c r="Q149" s="403"/>
      <c r="R149" s="403"/>
      <c r="S149" s="403"/>
      <c r="T149" s="403"/>
      <c r="U149" s="403"/>
      <c r="V149" s="403"/>
      <c r="W149" s="403"/>
      <c r="X149" s="403"/>
      <c r="Y149" s="403"/>
      <c r="Z149" s="403"/>
      <c r="AA149" s="403"/>
    </row>
    <row r="150" spans="1:27" hidden="1" x14ac:dyDescent="0.25">
      <c r="A150" s="403"/>
      <c r="B150" s="6"/>
      <c r="C150" s="638">
        <f>[2]PROYEK3!C31</f>
        <v>0</v>
      </c>
      <c r="D150" s="639"/>
      <c r="E150" s="639"/>
      <c r="F150" s="639"/>
      <c r="G150" s="639"/>
      <c r="H150" s="639"/>
      <c r="I150" s="639"/>
      <c r="J150" s="639"/>
      <c r="K150" s="640"/>
      <c r="L150" s="8"/>
      <c r="M150" s="6"/>
      <c r="N150" s="403"/>
      <c r="O150" s="403"/>
      <c r="P150" s="403"/>
      <c r="Q150" s="403"/>
      <c r="R150" s="403"/>
      <c r="S150" s="403"/>
      <c r="T150" s="403"/>
      <c r="U150" s="403"/>
      <c r="V150" s="403"/>
      <c r="W150" s="403"/>
      <c r="X150" s="403"/>
      <c r="Y150" s="403"/>
      <c r="Z150" s="403"/>
      <c r="AA150" s="403"/>
    </row>
    <row r="151" spans="1:27" hidden="1" x14ac:dyDescent="0.25">
      <c r="A151" s="403"/>
      <c r="B151" s="6"/>
      <c r="C151" s="641" t="e">
        <f>[2]PROYEK3!K31&amp;"- "&amp;[2]PROYEK3!P31</f>
        <v>#N/A</v>
      </c>
      <c r="D151" s="641"/>
      <c r="E151" s="641"/>
      <c r="F151" s="641"/>
      <c r="G151" s="641"/>
      <c r="H151" s="642">
        <f>VLOOKUP($N$1,[2]PENILAIAN3!$C$14:$AF$63,15,FALSE)</f>
        <v>1</v>
      </c>
      <c r="I151" s="642">
        <f>VLOOKUP($N$1,[2]PENILAIAN3!$C$14:$AF$63,16,FALSE)</f>
        <v>1</v>
      </c>
      <c r="J151" s="642">
        <f>VLOOKUP($N$1,[2]PENILAIAN3!$C$14:$AF$63,17,FALSE)</f>
        <v>1</v>
      </c>
      <c r="K151" s="642">
        <f>VLOOKUP($N$1,[2]PENILAIAN3!$C$14:$AF$63,18,FALSE)</f>
        <v>1</v>
      </c>
      <c r="L151" s="8"/>
      <c r="M151" s="6"/>
      <c r="N151" s="403"/>
      <c r="O151" s="403"/>
      <c r="P151" s="403"/>
      <c r="Q151" s="403"/>
      <c r="R151" s="403"/>
      <c r="S151" s="403"/>
      <c r="T151" s="403"/>
      <c r="U151" s="403"/>
      <c r="V151" s="403"/>
      <c r="W151" s="403"/>
      <c r="X151" s="403"/>
      <c r="Y151" s="403"/>
      <c r="Z151" s="403"/>
      <c r="AA151" s="403"/>
    </row>
    <row r="152" spans="1:27" hidden="1" x14ac:dyDescent="0.25">
      <c r="A152" s="403"/>
      <c r="B152" s="6"/>
      <c r="C152" s="641"/>
      <c r="D152" s="641"/>
      <c r="E152" s="641"/>
      <c r="F152" s="641"/>
      <c r="G152" s="641"/>
      <c r="H152" s="642"/>
      <c r="I152" s="642"/>
      <c r="J152" s="642"/>
      <c r="K152" s="642"/>
      <c r="L152" s="8"/>
      <c r="M152" s="6"/>
      <c r="N152" s="403"/>
      <c r="O152" s="403"/>
      <c r="P152" s="403"/>
      <c r="Q152" s="403"/>
      <c r="R152" s="403"/>
      <c r="S152" s="403"/>
      <c r="T152" s="403"/>
      <c r="U152" s="403"/>
      <c r="V152" s="403"/>
      <c r="W152" s="403"/>
      <c r="X152" s="403"/>
      <c r="Y152" s="403"/>
      <c r="Z152" s="403"/>
      <c r="AA152" s="403"/>
    </row>
    <row r="153" spans="1:27" hidden="1" x14ac:dyDescent="0.25">
      <c r="A153" s="403"/>
      <c r="B153" s="6"/>
      <c r="C153" s="641"/>
      <c r="D153" s="641"/>
      <c r="E153" s="641"/>
      <c r="F153" s="641"/>
      <c r="G153" s="641"/>
      <c r="H153" s="642"/>
      <c r="I153" s="642"/>
      <c r="J153" s="642"/>
      <c r="K153" s="642"/>
      <c r="L153" s="8"/>
      <c r="M153" s="6"/>
      <c r="N153" s="403"/>
      <c r="O153" s="403"/>
      <c r="P153" s="403"/>
      <c r="Q153" s="403"/>
      <c r="R153" s="403"/>
      <c r="S153" s="403"/>
      <c r="T153" s="403"/>
      <c r="U153" s="403"/>
      <c r="V153" s="403"/>
      <c r="W153" s="403"/>
      <c r="X153" s="403"/>
      <c r="Y153" s="403"/>
      <c r="Z153" s="403"/>
      <c r="AA153" s="403"/>
    </row>
    <row r="154" spans="1:27" hidden="1" x14ac:dyDescent="0.25">
      <c r="A154" s="403"/>
      <c r="B154" s="6"/>
      <c r="C154" s="641"/>
      <c r="D154" s="641"/>
      <c r="E154" s="641"/>
      <c r="F154" s="641"/>
      <c r="G154" s="641"/>
      <c r="H154" s="642"/>
      <c r="I154" s="642"/>
      <c r="J154" s="642"/>
      <c r="K154" s="642"/>
      <c r="L154" s="8"/>
      <c r="M154" s="6"/>
      <c r="N154" s="403"/>
      <c r="O154" s="403"/>
      <c r="P154" s="403"/>
      <c r="Q154" s="403"/>
      <c r="R154" s="403"/>
      <c r="S154" s="403"/>
      <c r="T154" s="403"/>
      <c r="U154" s="403"/>
      <c r="V154" s="403"/>
      <c r="W154" s="403"/>
      <c r="X154" s="403"/>
      <c r="Y154" s="403"/>
      <c r="Z154" s="403"/>
      <c r="AA154" s="403"/>
    </row>
    <row r="155" spans="1:27" hidden="1" x14ac:dyDescent="0.25">
      <c r="A155" s="403"/>
      <c r="B155" s="6"/>
      <c r="C155" s="638">
        <f>[2]PROYEK3!C37</f>
        <v>0</v>
      </c>
      <c r="D155" s="639"/>
      <c r="E155" s="639"/>
      <c r="F155" s="639"/>
      <c r="G155" s="639"/>
      <c r="H155" s="639"/>
      <c r="I155" s="639"/>
      <c r="J155" s="639"/>
      <c r="K155" s="640"/>
      <c r="L155" s="8"/>
      <c r="M155" s="6"/>
      <c r="N155" s="403"/>
      <c r="O155" s="403"/>
      <c r="P155" s="403"/>
      <c r="Q155" s="403"/>
      <c r="R155" s="403"/>
      <c r="S155" s="403"/>
      <c r="T155" s="403"/>
      <c r="U155" s="403"/>
      <c r="V155" s="403"/>
      <c r="W155" s="403"/>
      <c r="X155" s="403"/>
      <c r="Y155" s="403"/>
      <c r="Z155" s="403"/>
      <c r="AA155" s="403"/>
    </row>
    <row r="156" spans="1:27" hidden="1" x14ac:dyDescent="0.25">
      <c r="A156" s="403"/>
      <c r="B156" s="6"/>
      <c r="C156" s="641" t="e">
        <f>[2]PROYEK3!K37&amp;"- "&amp;[2]PROYEK3!P37</f>
        <v>#N/A</v>
      </c>
      <c r="D156" s="641"/>
      <c r="E156" s="641"/>
      <c r="F156" s="641"/>
      <c r="G156" s="641"/>
      <c r="H156" s="642">
        <f>VLOOKUP($N$1,[2]PENILAIAN3!$C$14:$AF$63,19,FALSE)</f>
        <v>1</v>
      </c>
      <c r="I156" s="642">
        <f>VLOOKUP($N$1,[2]PENILAIAN3!$C$14:$AF$63,20,FALSE)</f>
        <v>1</v>
      </c>
      <c r="J156" s="642">
        <f>VLOOKUP($N$1,[2]PENILAIAN3!$C$14:$AF$63,21,FALSE)</f>
        <v>1</v>
      </c>
      <c r="K156" s="642">
        <f>VLOOKUP($N$1,[2]PENILAIAN3!$C$14:$AF$63,22,FALSE)</f>
        <v>1</v>
      </c>
      <c r="L156" s="8"/>
      <c r="M156" s="6"/>
      <c r="N156" s="403"/>
      <c r="O156" s="403"/>
      <c r="P156" s="403"/>
      <c r="Q156" s="403"/>
      <c r="R156" s="403"/>
      <c r="S156" s="403"/>
      <c r="T156" s="403"/>
      <c r="U156" s="403"/>
      <c r="V156" s="403"/>
      <c r="W156" s="403"/>
      <c r="X156" s="403"/>
      <c r="Y156" s="403"/>
      <c r="Z156" s="403"/>
      <c r="AA156" s="403"/>
    </row>
    <row r="157" spans="1:27" hidden="1" x14ac:dyDescent="0.25">
      <c r="A157" s="403"/>
      <c r="B157" s="6"/>
      <c r="C157" s="641"/>
      <c r="D157" s="641"/>
      <c r="E157" s="641"/>
      <c r="F157" s="641"/>
      <c r="G157" s="641"/>
      <c r="H157" s="642"/>
      <c r="I157" s="642"/>
      <c r="J157" s="642"/>
      <c r="K157" s="642"/>
      <c r="L157" s="8"/>
      <c r="M157" s="6"/>
      <c r="N157" s="403"/>
      <c r="O157" s="403"/>
      <c r="P157" s="403"/>
      <c r="Q157" s="403"/>
      <c r="R157" s="403"/>
      <c r="S157" s="403"/>
      <c r="T157" s="403"/>
      <c r="U157" s="403"/>
      <c r="V157" s="403"/>
      <c r="W157" s="403"/>
      <c r="X157" s="403"/>
      <c r="Y157" s="403"/>
      <c r="Z157" s="403"/>
      <c r="AA157" s="403"/>
    </row>
    <row r="158" spans="1:27" hidden="1" x14ac:dyDescent="0.25">
      <c r="A158" s="403"/>
      <c r="B158" s="6"/>
      <c r="C158" s="641"/>
      <c r="D158" s="641"/>
      <c r="E158" s="641"/>
      <c r="F158" s="641"/>
      <c r="G158" s="641"/>
      <c r="H158" s="642"/>
      <c r="I158" s="642"/>
      <c r="J158" s="642"/>
      <c r="K158" s="642"/>
      <c r="L158" s="8"/>
      <c r="M158" s="6"/>
      <c r="N158" s="403"/>
      <c r="O158" s="403"/>
      <c r="P158" s="403"/>
      <c r="Q158" s="403"/>
      <c r="R158" s="403"/>
      <c r="S158" s="403"/>
      <c r="T158" s="403"/>
      <c r="U158" s="403"/>
      <c r="V158" s="403"/>
      <c r="W158" s="403"/>
      <c r="X158" s="403"/>
      <c r="Y158" s="403"/>
      <c r="Z158" s="403"/>
      <c r="AA158" s="403"/>
    </row>
    <row r="159" spans="1:27" hidden="1" x14ac:dyDescent="0.25">
      <c r="A159" s="403"/>
      <c r="B159" s="6"/>
      <c r="C159" s="641"/>
      <c r="D159" s="641"/>
      <c r="E159" s="641"/>
      <c r="F159" s="641"/>
      <c r="G159" s="641"/>
      <c r="H159" s="642"/>
      <c r="I159" s="642"/>
      <c r="J159" s="642"/>
      <c r="K159" s="642"/>
      <c r="L159" s="8"/>
      <c r="M159" s="6"/>
      <c r="N159" s="403"/>
      <c r="O159" s="403"/>
      <c r="P159" s="403"/>
      <c r="Q159" s="403"/>
      <c r="R159" s="403"/>
      <c r="S159" s="403"/>
      <c r="T159" s="403"/>
      <c r="U159" s="403"/>
      <c r="V159" s="403"/>
      <c r="W159" s="403"/>
      <c r="X159" s="403"/>
      <c r="Y159" s="403"/>
      <c r="Z159" s="403"/>
      <c r="AA159" s="403"/>
    </row>
    <row r="160" spans="1:27" hidden="1" x14ac:dyDescent="0.25">
      <c r="A160" s="403"/>
      <c r="B160" s="6"/>
      <c r="C160" s="638">
        <f>[2]PROYEK3!C43</f>
        <v>0</v>
      </c>
      <c r="D160" s="639"/>
      <c r="E160" s="639"/>
      <c r="F160" s="639"/>
      <c r="G160" s="639"/>
      <c r="H160" s="639"/>
      <c r="I160" s="639"/>
      <c r="J160" s="639"/>
      <c r="K160" s="640"/>
      <c r="L160" s="8"/>
      <c r="M160" s="6"/>
      <c r="N160" s="403"/>
      <c r="O160" s="403"/>
      <c r="P160" s="403"/>
      <c r="Q160" s="403"/>
      <c r="R160" s="403"/>
      <c r="S160" s="403"/>
      <c r="T160" s="403"/>
      <c r="U160" s="403"/>
      <c r="V160" s="403"/>
      <c r="W160" s="403"/>
      <c r="X160" s="403"/>
      <c r="Y160" s="403"/>
      <c r="Z160" s="403"/>
      <c r="AA160" s="403"/>
    </row>
    <row r="161" spans="1:27" hidden="1" x14ac:dyDescent="0.25">
      <c r="A161" s="403"/>
      <c r="B161" s="6"/>
      <c r="C161" s="641" t="e">
        <f>[2]PROYEK3!K43&amp;"- "&amp;[2]PROYEK3!P43</f>
        <v>#N/A</v>
      </c>
      <c r="D161" s="641"/>
      <c r="E161" s="641"/>
      <c r="F161" s="641"/>
      <c r="G161" s="641"/>
      <c r="H161" s="642">
        <f>VLOOKUP($N$1,[2]PENILAIAN3!$C$14:$AF$63,23,FALSE)</f>
        <v>1</v>
      </c>
      <c r="I161" s="642">
        <f>VLOOKUP($N$1,[2]PENILAIAN3!$C$14:$AF$63,24,FALSE)</f>
        <v>1</v>
      </c>
      <c r="J161" s="642">
        <f>VLOOKUP($N$1,[2]PENILAIAN3!$C$14:$AF$63,25,FALSE)</f>
        <v>1</v>
      </c>
      <c r="K161" s="642">
        <f>VLOOKUP($N$1,[2]PENILAIAN3!$C$14:$AF$63,26,FALSE)</f>
        <v>1</v>
      </c>
      <c r="L161" s="8"/>
      <c r="M161" s="6"/>
      <c r="N161" s="403"/>
      <c r="O161" s="403"/>
      <c r="P161" s="403"/>
      <c r="Q161" s="403"/>
      <c r="R161" s="403"/>
      <c r="S161" s="403"/>
      <c r="T161" s="403"/>
      <c r="U161" s="403"/>
      <c r="V161" s="403"/>
      <c r="W161" s="403"/>
      <c r="X161" s="403"/>
      <c r="Y161" s="403"/>
      <c r="Z161" s="403"/>
      <c r="AA161" s="403"/>
    </row>
    <row r="162" spans="1:27" hidden="1" x14ac:dyDescent="0.25">
      <c r="A162" s="403"/>
      <c r="B162" s="6"/>
      <c r="C162" s="641"/>
      <c r="D162" s="641"/>
      <c r="E162" s="641"/>
      <c r="F162" s="641"/>
      <c r="G162" s="641"/>
      <c r="H162" s="642"/>
      <c r="I162" s="642"/>
      <c r="J162" s="642"/>
      <c r="K162" s="642"/>
      <c r="L162" s="8"/>
      <c r="M162" s="6"/>
      <c r="N162" s="403"/>
      <c r="O162" s="403"/>
      <c r="P162" s="403"/>
      <c r="Q162" s="403"/>
      <c r="R162" s="403"/>
      <c r="S162" s="403"/>
      <c r="T162" s="403"/>
      <c r="U162" s="403"/>
      <c r="V162" s="403"/>
      <c r="W162" s="403"/>
      <c r="X162" s="403"/>
      <c r="Y162" s="403"/>
      <c r="Z162" s="403"/>
      <c r="AA162" s="403"/>
    </row>
    <row r="163" spans="1:27" hidden="1" x14ac:dyDescent="0.25">
      <c r="A163" s="403"/>
      <c r="B163" s="6"/>
      <c r="C163" s="641"/>
      <c r="D163" s="641"/>
      <c r="E163" s="641"/>
      <c r="F163" s="641"/>
      <c r="G163" s="641"/>
      <c r="H163" s="642"/>
      <c r="I163" s="642"/>
      <c r="J163" s="642"/>
      <c r="K163" s="642"/>
      <c r="L163" s="8"/>
      <c r="M163" s="6"/>
      <c r="N163" s="403"/>
      <c r="O163" s="403"/>
      <c r="P163" s="403"/>
      <c r="Q163" s="403"/>
      <c r="R163" s="403"/>
      <c r="S163" s="403"/>
      <c r="T163" s="403"/>
      <c r="U163" s="403"/>
      <c r="V163" s="403"/>
      <c r="W163" s="403"/>
      <c r="X163" s="403"/>
      <c r="Y163" s="403"/>
      <c r="Z163" s="403"/>
      <c r="AA163" s="403"/>
    </row>
    <row r="164" spans="1:27" hidden="1" x14ac:dyDescent="0.25">
      <c r="A164" s="403"/>
      <c r="B164" s="6"/>
      <c r="C164" s="641"/>
      <c r="D164" s="641"/>
      <c r="E164" s="641"/>
      <c r="F164" s="641"/>
      <c r="G164" s="641"/>
      <c r="H164" s="642"/>
      <c r="I164" s="642"/>
      <c r="J164" s="642"/>
      <c r="K164" s="642"/>
      <c r="L164" s="8"/>
      <c r="M164" s="6"/>
      <c r="N164" s="403"/>
      <c r="O164" s="403"/>
      <c r="P164" s="403"/>
      <c r="Q164" s="403"/>
      <c r="R164" s="403"/>
      <c r="S164" s="403"/>
      <c r="T164" s="403"/>
      <c r="U164" s="403"/>
      <c r="V164" s="403"/>
      <c r="W164" s="403"/>
      <c r="X164" s="403"/>
      <c r="Y164" s="403"/>
      <c r="Z164" s="403"/>
      <c r="AA164" s="403"/>
    </row>
    <row r="165" spans="1:27" hidden="1" x14ac:dyDescent="0.25">
      <c r="A165" s="403"/>
      <c r="B165" s="6"/>
      <c r="C165" s="638">
        <f>[2]PROYEK3!C49</f>
        <v>0</v>
      </c>
      <c r="D165" s="639"/>
      <c r="E165" s="639"/>
      <c r="F165" s="639"/>
      <c r="G165" s="639"/>
      <c r="H165" s="639"/>
      <c r="I165" s="639"/>
      <c r="J165" s="639"/>
      <c r="K165" s="640"/>
      <c r="L165" s="8"/>
      <c r="M165" s="6"/>
      <c r="N165" s="403"/>
      <c r="O165" s="403"/>
      <c r="P165" s="403"/>
      <c r="Q165" s="403"/>
      <c r="R165" s="403"/>
      <c r="S165" s="403"/>
      <c r="T165" s="403"/>
      <c r="U165" s="403"/>
      <c r="V165" s="403"/>
      <c r="W165" s="403"/>
      <c r="X165" s="403"/>
      <c r="Y165" s="403"/>
      <c r="Z165" s="403"/>
      <c r="AA165" s="403"/>
    </row>
    <row r="166" spans="1:27" hidden="1" x14ac:dyDescent="0.25">
      <c r="A166" s="403"/>
      <c r="B166" s="6"/>
      <c r="C166" s="641" t="e">
        <f>[2]PROYEK3!K49&amp;"- "&amp;[2]PROYEK3!P49</f>
        <v>#N/A</v>
      </c>
      <c r="D166" s="641"/>
      <c r="E166" s="641"/>
      <c r="F166" s="641"/>
      <c r="G166" s="641"/>
      <c r="H166" s="642">
        <f>VLOOKUP($N$1,[2]PENILAIAN3!$C$14:$AF$63,27,FALSE)</f>
        <v>1</v>
      </c>
      <c r="I166" s="642">
        <f>VLOOKUP($N$1,[2]PENILAIAN3!$C$14:$AF$63,28,FALSE)</f>
        <v>1</v>
      </c>
      <c r="J166" s="642">
        <f>VLOOKUP($N$1,[2]PENILAIAN3!$C$14:$AF$63,29,FALSE)</f>
        <v>1</v>
      </c>
      <c r="K166" s="642">
        <f>VLOOKUP($N$1,[2]PENILAIAN3!$C$14:$AF$63,30,FALSE)</f>
        <v>1</v>
      </c>
      <c r="L166" s="8"/>
      <c r="M166" s="6"/>
      <c r="N166" s="403"/>
      <c r="O166" s="403"/>
      <c r="P166" s="403"/>
      <c r="Q166" s="403"/>
      <c r="R166" s="403"/>
      <c r="S166" s="403"/>
      <c r="T166" s="403"/>
      <c r="U166" s="403"/>
      <c r="V166" s="403"/>
      <c r="W166" s="403"/>
      <c r="X166" s="403"/>
      <c r="Y166" s="403"/>
      <c r="Z166" s="403"/>
      <c r="AA166" s="403"/>
    </row>
    <row r="167" spans="1:27" hidden="1" x14ac:dyDescent="0.25">
      <c r="A167" s="403"/>
      <c r="B167" s="6"/>
      <c r="C167" s="641"/>
      <c r="D167" s="641"/>
      <c r="E167" s="641"/>
      <c r="F167" s="641"/>
      <c r="G167" s="641"/>
      <c r="H167" s="642"/>
      <c r="I167" s="642"/>
      <c r="J167" s="642"/>
      <c r="K167" s="642"/>
      <c r="L167" s="8"/>
      <c r="M167" s="6"/>
      <c r="N167" s="403"/>
      <c r="O167" s="403"/>
      <c r="P167" s="403"/>
      <c r="Q167" s="403"/>
      <c r="R167" s="403"/>
      <c r="S167" s="403"/>
      <c r="T167" s="403"/>
      <c r="U167" s="403"/>
      <c r="V167" s="403"/>
      <c r="W167" s="403"/>
      <c r="X167" s="403"/>
      <c r="Y167" s="403"/>
      <c r="Z167" s="403"/>
      <c r="AA167" s="403"/>
    </row>
    <row r="168" spans="1:27" hidden="1" x14ac:dyDescent="0.25">
      <c r="A168" s="403"/>
      <c r="B168" s="6"/>
      <c r="C168" s="641"/>
      <c r="D168" s="641"/>
      <c r="E168" s="641"/>
      <c r="F168" s="641"/>
      <c r="G168" s="641"/>
      <c r="H168" s="642"/>
      <c r="I168" s="642"/>
      <c r="J168" s="642"/>
      <c r="K168" s="642"/>
      <c r="L168" s="8"/>
      <c r="M168" s="6"/>
      <c r="N168" s="403"/>
      <c r="O168" s="403"/>
      <c r="P168" s="403"/>
      <c r="Q168" s="403"/>
      <c r="R168" s="403"/>
      <c r="S168" s="403"/>
      <c r="T168" s="403"/>
      <c r="U168" s="403"/>
      <c r="V168" s="403"/>
      <c r="W168" s="403"/>
      <c r="X168" s="403"/>
      <c r="Y168" s="403"/>
      <c r="Z168" s="403"/>
      <c r="AA168" s="403"/>
    </row>
    <row r="169" spans="1:27" hidden="1" x14ac:dyDescent="0.25">
      <c r="A169" s="403"/>
      <c r="B169" s="6"/>
      <c r="C169" s="641"/>
      <c r="D169" s="641"/>
      <c r="E169" s="641"/>
      <c r="F169" s="641"/>
      <c r="G169" s="641"/>
      <c r="H169" s="642"/>
      <c r="I169" s="642"/>
      <c r="J169" s="642"/>
      <c r="K169" s="642"/>
      <c r="L169" s="8"/>
      <c r="M169" s="6"/>
      <c r="N169" s="403"/>
      <c r="O169" s="403"/>
      <c r="P169" s="403"/>
      <c r="Q169" s="403"/>
      <c r="R169" s="403"/>
      <c r="S169" s="403"/>
      <c r="T169" s="403"/>
      <c r="U169" s="403"/>
      <c r="V169" s="403"/>
      <c r="W169" s="403"/>
      <c r="X169" s="403"/>
      <c r="Y169" s="403"/>
      <c r="Z169" s="403"/>
      <c r="AA169" s="403"/>
    </row>
    <row r="170" spans="1:27" hidden="1" x14ac:dyDescent="0.25">
      <c r="A170" s="403"/>
      <c r="B170" s="6"/>
      <c r="C170" s="8"/>
      <c r="D170" s="8"/>
      <c r="E170" s="8"/>
      <c r="F170" s="8"/>
      <c r="G170" s="8"/>
      <c r="H170" s="8"/>
      <c r="I170" s="8"/>
      <c r="J170" s="8"/>
      <c r="K170" s="8"/>
      <c r="L170" s="8"/>
      <c r="M170" s="6"/>
      <c r="N170" s="403"/>
      <c r="O170" s="403"/>
      <c r="P170" s="403"/>
      <c r="Q170" s="403"/>
      <c r="R170" s="403"/>
      <c r="S170" s="403"/>
      <c r="T170" s="403"/>
      <c r="U170" s="403"/>
      <c r="V170" s="403"/>
      <c r="W170" s="403"/>
      <c r="X170" s="403"/>
      <c r="Y170" s="403"/>
      <c r="Z170" s="403"/>
      <c r="AA170" s="403"/>
    </row>
    <row r="171" spans="1:27" hidden="1" x14ac:dyDescent="0.25">
      <c r="A171" s="403"/>
      <c r="B171" s="6"/>
      <c r="C171" s="411" t="s">
        <v>590</v>
      </c>
      <c r="D171" s="8"/>
      <c r="E171" s="8"/>
      <c r="F171" s="8"/>
      <c r="G171" s="8"/>
      <c r="H171" s="8"/>
      <c r="I171" s="8"/>
      <c r="J171" s="8"/>
      <c r="K171" s="8"/>
      <c r="L171" s="8"/>
      <c r="M171" s="6"/>
      <c r="N171" s="403"/>
      <c r="O171" s="403"/>
      <c r="P171" s="403"/>
      <c r="Q171" s="403"/>
      <c r="R171" s="403"/>
      <c r="S171" s="403"/>
      <c r="T171" s="403"/>
      <c r="U171" s="403"/>
      <c r="V171" s="403"/>
      <c r="W171" s="403"/>
      <c r="X171" s="403"/>
      <c r="Y171" s="403"/>
      <c r="Z171" s="403"/>
      <c r="AA171" s="403"/>
    </row>
    <row r="172" spans="1:27" hidden="1" x14ac:dyDescent="0.25">
      <c r="A172" s="403"/>
      <c r="B172" s="6"/>
      <c r="C172" s="8"/>
      <c r="D172" s="8"/>
      <c r="E172" s="8"/>
      <c r="F172" s="8"/>
      <c r="G172" s="8"/>
      <c r="H172" s="8"/>
      <c r="I172" s="8"/>
      <c r="J172" s="8"/>
      <c r="K172" s="8"/>
      <c r="L172" s="8"/>
      <c r="M172" s="6"/>
      <c r="N172" s="403"/>
      <c r="O172" s="403"/>
      <c r="P172" s="403"/>
      <c r="Q172" s="403"/>
      <c r="R172" s="403"/>
      <c r="S172" s="403"/>
      <c r="T172" s="403"/>
      <c r="U172" s="403"/>
      <c r="V172" s="403"/>
      <c r="W172" s="403"/>
      <c r="X172" s="403"/>
      <c r="Y172" s="403"/>
      <c r="Z172" s="403"/>
      <c r="AA172" s="403"/>
    </row>
    <row r="173" spans="1:27" hidden="1" x14ac:dyDescent="0.25">
      <c r="A173" s="403"/>
      <c r="B173" s="6"/>
      <c r="C173" s="646" t="e">
        <f>VLOOKUP($N$1,CTT!$C$8:$F$57,5,FALSE)</f>
        <v>#REF!</v>
      </c>
      <c r="D173" s="647"/>
      <c r="E173" s="647"/>
      <c r="F173" s="647"/>
      <c r="G173" s="647"/>
      <c r="H173" s="647"/>
      <c r="I173" s="647"/>
      <c r="J173" s="647"/>
      <c r="K173" s="648"/>
      <c r="L173" s="8"/>
      <c r="M173" s="6"/>
      <c r="N173" s="403"/>
      <c r="O173" s="403"/>
      <c r="P173" s="403"/>
      <c r="Q173" s="403"/>
      <c r="R173" s="403"/>
      <c r="S173" s="403"/>
      <c r="T173" s="403"/>
      <c r="U173" s="403"/>
      <c r="V173" s="403"/>
      <c r="W173" s="403"/>
      <c r="X173" s="403"/>
      <c r="Y173" s="403"/>
      <c r="Z173" s="403"/>
      <c r="AA173" s="403"/>
    </row>
    <row r="174" spans="1:27" hidden="1" x14ac:dyDescent="0.25">
      <c r="A174" s="403"/>
      <c r="B174" s="6"/>
      <c r="C174" s="649"/>
      <c r="D174" s="650"/>
      <c r="E174" s="650"/>
      <c r="F174" s="650"/>
      <c r="G174" s="650"/>
      <c r="H174" s="650"/>
      <c r="I174" s="650"/>
      <c r="J174" s="650"/>
      <c r="K174" s="651"/>
      <c r="L174" s="8"/>
      <c r="M174" s="6"/>
      <c r="N174" s="403"/>
      <c r="O174" s="403"/>
      <c r="P174" s="403"/>
      <c r="Q174" s="403"/>
      <c r="R174" s="403"/>
      <c r="S174" s="403"/>
      <c r="T174" s="403"/>
      <c r="U174" s="403"/>
      <c r="V174" s="403"/>
      <c r="W174" s="403"/>
      <c r="X174" s="403"/>
      <c r="Y174" s="403"/>
      <c r="Z174" s="403"/>
      <c r="AA174" s="403"/>
    </row>
    <row r="175" spans="1:27" hidden="1" x14ac:dyDescent="0.25">
      <c r="A175" s="403"/>
      <c r="B175" s="6"/>
      <c r="C175" s="649"/>
      <c r="D175" s="650"/>
      <c r="E175" s="650"/>
      <c r="F175" s="650"/>
      <c r="G175" s="650"/>
      <c r="H175" s="650"/>
      <c r="I175" s="650"/>
      <c r="J175" s="650"/>
      <c r="K175" s="651"/>
      <c r="L175" s="8"/>
      <c r="M175" s="6"/>
      <c r="N175" s="403"/>
      <c r="O175" s="403"/>
      <c r="P175" s="403"/>
      <c r="Q175" s="403"/>
      <c r="R175" s="403"/>
      <c r="S175" s="403"/>
      <c r="T175" s="403"/>
      <c r="U175" s="403"/>
      <c r="V175" s="403"/>
      <c r="W175" s="403"/>
      <c r="X175" s="403"/>
      <c r="Y175" s="403"/>
      <c r="Z175" s="403"/>
      <c r="AA175" s="403"/>
    </row>
    <row r="176" spans="1:27" hidden="1" x14ac:dyDescent="0.25">
      <c r="A176" s="403"/>
      <c r="B176" s="6"/>
      <c r="C176" s="649"/>
      <c r="D176" s="650"/>
      <c r="E176" s="650"/>
      <c r="F176" s="650"/>
      <c r="G176" s="650"/>
      <c r="H176" s="650"/>
      <c r="I176" s="650"/>
      <c r="J176" s="650"/>
      <c r="K176" s="651"/>
      <c r="L176" s="8"/>
      <c r="M176" s="6"/>
      <c r="N176" s="403"/>
      <c r="O176" s="403"/>
      <c r="P176" s="403"/>
      <c r="Q176" s="403"/>
      <c r="R176" s="403"/>
      <c r="S176" s="403"/>
      <c r="T176" s="403"/>
      <c r="U176" s="403"/>
      <c r="V176" s="403"/>
      <c r="W176" s="403"/>
      <c r="X176" s="403"/>
      <c r="Y176" s="403"/>
      <c r="Z176" s="403"/>
      <c r="AA176" s="403"/>
    </row>
    <row r="177" spans="1:27" hidden="1" x14ac:dyDescent="0.25">
      <c r="A177" s="403"/>
      <c r="B177" s="6"/>
      <c r="C177" s="649"/>
      <c r="D177" s="650"/>
      <c r="E177" s="650"/>
      <c r="F177" s="650"/>
      <c r="G177" s="650"/>
      <c r="H177" s="650"/>
      <c r="I177" s="650"/>
      <c r="J177" s="650"/>
      <c r="K177" s="651"/>
      <c r="L177" s="8"/>
      <c r="M177" s="6"/>
      <c r="N177" s="403"/>
      <c r="O177" s="403"/>
      <c r="P177" s="403"/>
      <c r="Q177" s="403"/>
      <c r="R177" s="403"/>
      <c r="S177" s="403"/>
      <c r="T177" s="403"/>
      <c r="U177" s="403"/>
      <c r="V177" s="403"/>
      <c r="W177" s="403"/>
      <c r="X177" s="403"/>
      <c r="Y177" s="403"/>
      <c r="Z177" s="403"/>
      <c r="AA177" s="403"/>
    </row>
    <row r="178" spans="1:27" hidden="1" x14ac:dyDescent="0.25">
      <c r="A178" s="403"/>
      <c r="B178" s="6"/>
      <c r="C178" s="649"/>
      <c r="D178" s="650"/>
      <c r="E178" s="650"/>
      <c r="F178" s="650"/>
      <c r="G178" s="650"/>
      <c r="H178" s="650"/>
      <c r="I178" s="650"/>
      <c r="J178" s="650"/>
      <c r="K178" s="651"/>
      <c r="L178" s="8"/>
      <c r="M178" s="6"/>
      <c r="N178" s="403"/>
      <c r="O178" s="403"/>
      <c r="P178" s="403"/>
      <c r="Q178" s="403"/>
      <c r="R178" s="403"/>
      <c r="S178" s="403"/>
      <c r="T178" s="403"/>
      <c r="U178" s="403"/>
      <c r="V178" s="403"/>
      <c r="W178" s="403"/>
      <c r="X178" s="403"/>
      <c r="Y178" s="403"/>
      <c r="Z178" s="403"/>
      <c r="AA178" s="403"/>
    </row>
    <row r="179" spans="1:27" hidden="1" x14ac:dyDescent="0.25">
      <c r="A179" s="403"/>
      <c r="B179" s="6"/>
      <c r="C179" s="649"/>
      <c r="D179" s="650"/>
      <c r="E179" s="650"/>
      <c r="F179" s="650"/>
      <c r="G179" s="650"/>
      <c r="H179" s="650"/>
      <c r="I179" s="650"/>
      <c r="J179" s="650"/>
      <c r="K179" s="651"/>
      <c r="L179" s="8"/>
      <c r="M179" s="6"/>
      <c r="N179" s="403"/>
      <c r="O179" s="403"/>
      <c r="P179" s="403"/>
      <c r="Q179" s="403"/>
      <c r="R179" s="403"/>
      <c r="S179" s="403"/>
      <c r="T179" s="403"/>
      <c r="U179" s="403"/>
      <c r="V179" s="403"/>
      <c r="W179" s="403"/>
      <c r="X179" s="403"/>
      <c r="Y179" s="403"/>
      <c r="Z179" s="403"/>
      <c r="AA179" s="403"/>
    </row>
    <row r="180" spans="1:27" ht="16.5" hidden="1" customHeight="1" x14ac:dyDescent="0.25">
      <c r="A180" s="403"/>
      <c r="B180" s="6"/>
      <c r="C180" s="675"/>
      <c r="D180" s="676"/>
      <c r="E180" s="676"/>
      <c r="F180" s="676"/>
      <c r="G180" s="676"/>
      <c r="H180" s="676"/>
      <c r="I180" s="676"/>
      <c r="J180" s="676"/>
      <c r="K180" s="677"/>
      <c r="L180" s="8"/>
      <c r="M180" s="6"/>
      <c r="N180" s="403"/>
      <c r="O180" s="403"/>
      <c r="P180" s="403"/>
      <c r="Q180" s="403"/>
      <c r="R180" s="403"/>
      <c r="S180" s="403"/>
      <c r="T180" s="403"/>
      <c r="U180" s="403"/>
      <c r="V180" s="403"/>
      <c r="W180" s="403"/>
      <c r="X180" s="403"/>
      <c r="Y180" s="403"/>
      <c r="Z180" s="403"/>
      <c r="AA180" s="403"/>
    </row>
    <row r="181" spans="1:27" ht="16.5" hidden="1" customHeight="1" x14ac:dyDescent="0.25">
      <c r="A181" s="403"/>
      <c r="B181" s="6"/>
      <c r="C181" s="414"/>
      <c r="D181" s="414"/>
      <c r="E181" s="414"/>
      <c r="F181" s="414"/>
      <c r="G181" s="414"/>
      <c r="H181" s="414"/>
      <c r="I181" s="414"/>
      <c r="J181" s="414"/>
      <c r="K181" s="414"/>
      <c r="L181" s="8"/>
      <c r="M181" s="6"/>
      <c r="N181" s="403"/>
      <c r="O181" s="403"/>
      <c r="P181" s="403"/>
      <c r="Q181" s="403"/>
      <c r="R181" s="403"/>
      <c r="S181" s="403"/>
      <c r="T181" s="403"/>
      <c r="U181" s="403"/>
      <c r="V181" s="403"/>
      <c r="W181" s="403"/>
      <c r="X181" s="403"/>
      <c r="Y181" s="403"/>
      <c r="Z181" s="403"/>
      <c r="AA181" s="403"/>
    </row>
    <row r="182" spans="1:27" ht="16.5" hidden="1" customHeight="1" x14ac:dyDescent="0.25">
      <c r="A182" s="403"/>
      <c r="B182" s="6"/>
      <c r="C182" s="414"/>
      <c r="D182" s="414"/>
      <c r="E182" s="414"/>
      <c r="F182" s="414"/>
      <c r="G182" s="414"/>
      <c r="H182" s="414"/>
      <c r="I182" s="414"/>
      <c r="J182" s="414"/>
      <c r="K182" s="414"/>
      <c r="L182" s="8"/>
      <c r="M182" s="6"/>
      <c r="N182" s="403"/>
      <c r="O182" s="403"/>
      <c r="P182" s="403"/>
      <c r="Q182" s="403"/>
      <c r="R182" s="403"/>
      <c r="S182" s="403"/>
      <c r="T182" s="403"/>
      <c r="U182" s="403"/>
      <c r="V182" s="403"/>
      <c r="W182" s="403"/>
      <c r="X182" s="403"/>
      <c r="Y182" s="403"/>
      <c r="Z182" s="403"/>
      <c r="AA182" s="403"/>
    </row>
    <row r="183" spans="1:27" ht="28.5" customHeight="1" x14ac:dyDescent="0.25">
      <c r="A183" s="403"/>
      <c r="B183" s="6"/>
      <c r="C183" s="679" t="s">
        <v>589</v>
      </c>
      <c r="D183" s="679"/>
      <c r="E183" s="679"/>
      <c r="F183" s="679"/>
      <c r="G183" s="679"/>
      <c r="H183" s="679"/>
      <c r="I183" s="679"/>
      <c r="J183" s="679"/>
      <c r="K183" s="679"/>
      <c r="L183" s="679"/>
      <c r="M183" s="6"/>
      <c r="N183" s="403"/>
      <c r="O183" s="403"/>
      <c r="P183" s="403"/>
      <c r="Q183" s="403"/>
      <c r="R183" s="403"/>
      <c r="S183" s="403"/>
      <c r="T183" s="403"/>
      <c r="U183" s="403"/>
      <c r="V183" s="403"/>
      <c r="W183" s="403"/>
      <c r="X183" s="403"/>
      <c r="Y183" s="403"/>
      <c r="Z183" s="403"/>
      <c r="AA183" s="403"/>
    </row>
    <row r="184" spans="1:27" ht="29.25" customHeight="1" thickBot="1" x14ac:dyDescent="0.3">
      <c r="A184" s="403"/>
      <c r="B184" s="6"/>
      <c r="C184" s="8"/>
      <c r="D184" s="8"/>
      <c r="E184" s="8"/>
      <c r="F184" s="8"/>
      <c r="G184" s="8"/>
      <c r="H184" s="8"/>
      <c r="I184" s="8"/>
      <c r="J184" s="8"/>
      <c r="K184" s="8"/>
      <c r="L184" s="8"/>
      <c r="M184" s="6"/>
      <c r="N184" s="403"/>
      <c r="O184" s="403"/>
      <c r="P184" s="403"/>
      <c r="Q184" s="403"/>
      <c r="R184" s="403"/>
      <c r="S184" s="403"/>
      <c r="T184" s="403"/>
      <c r="U184" s="403"/>
      <c r="V184" s="403"/>
      <c r="W184" s="403"/>
      <c r="X184" s="403"/>
      <c r="Y184" s="403"/>
      <c r="Z184" s="403"/>
      <c r="AA184" s="403"/>
    </row>
    <row r="185" spans="1:27" ht="19.5" customHeight="1" x14ac:dyDescent="0.25">
      <c r="A185" s="403"/>
      <c r="B185" s="6"/>
      <c r="C185" s="694" t="s">
        <v>570</v>
      </c>
      <c r="D185" s="695"/>
      <c r="E185" s="694" t="s">
        <v>569</v>
      </c>
      <c r="F185" s="695"/>
      <c r="G185" s="694" t="s">
        <v>568</v>
      </c>
      <c r="H185" s="695"/>
      <c r="I185" s="694" t="s">
        <v>567</v>
      </c>
      <c r="J185" s="695"/>
      <c r="L185" s="8"/>
      <c r="M185" s="6"/>
      <c r="N185" s="403"/>
      <c r="O185" s="403"/>
      <c r="P185" s="403"/>
      <c r="Q185" s="403"/>
      <c r="R185" s="403"/>
      <c r="S185" s="403"/>
      <c r="T185" s="403"/>
      <c r="U185" s="403"/>
      <c r="V185" s="403"/>
      <c r="W185" s="403"/>
      <c r="X185" s="403"/>
      <c r="Y185" s="403"/>
      <c r="Z185" s="403"/>
      <c r="AA185" s="403"/>
    </row>
    <row r="186" spans="1:27" ht="43.5" customHeight="1" x14ac:dyDescent="0.25">
      <c r="A186" s="403"/>
      <c r="B186" s="6"/>
      <c r="C186" s="696" t="s">
        <v>575</v>
      </c>
      <c r="D186" s="697"/>
      <c r="E186" s="696" t="s">
        <v>574</v>
      </c>
      <c r="F186" s="697"/>
      <c r="G186" s="696" t="s">
        <v>588</v>
      </c>
      <c r="H186" s="697"/>
      <c r="I186" s="696" t="s">
        <v>572</v>
      </c>
      <c r="J186" s="697"/>
      <c r="L186" s="8"/>
      <c r="M186" s="6"/>
      <c r="N186" s="403"/>
      <c r="O186" s="403"/>
      <c r="P186" s="403"/>
      <c r="Q186" s="403"/>
      <c r="R186" s="403"/>
      <c r="S186" s="403"/>
      <c r="T186" s="403"/>
      <c r="U186" s="403"/>
      <c r="V186" s="403"/>
      <c r="W186" s="403"/>
      <c r="X186" s="403"/>
      <c r="Y186" s="403"/>
      <c r="Z186" s="403"/>
      <c r="AA186" s="403"/>
    </row>
    <row r="187" spans="1:27" ht="89.25" customHeight="1" thickBot="1" x14ac:dyDescent="0.3">
      <c r="A187" s="403"/>
      <c r="B187" s="6"/>
      <c r="C187" s="698" t="s">
        <v>587</v>
      </c>
      <c r="D187" s="699"/>
      <c r="E187" s="698" t="s">
        <v>586</v>
      </c>
      <c r="F187" s="699"/>
      <c r="G187" s="698" t="s">
        <v>585</v>
      </c>
      <c r="H187" s="699"/>
      <c r="I187" s="698" t="s">
        <v>584</v>
      </c>
      <c r="J187" s="699"/>
      <c r="L187" s="8"/>
      <c r="M187" s="6"/>
      <c r="N187" s="403"/>
      <c r="O187" s="403"/>
      <c r="P187" s="403"/>
      <c r="Q187" s="403"/>
      <c r="R187" s="403"/>
      <c r="S187" s="403"/>
      <c r="T187" s="403"/>
      <c r="U187" s="403"/>
      <c r="V187" s="403"/>
      <c r="W187" s="403"/>
      <c r="X187" s="403"/>
      <c r="Y187" s="403"/>
      <c r="Z187" s="403"/>
      <c r="AA187" s="403"/>
    </row>
    <row r="188" spans="1:27" x14ac:dyDescent="0.25">
      <c r="A188" s="403"/>
      <c r="B188" s="6"/>
      <c r="C188" s="8"/>
      <c r="D188" s="8"/>
      <c r="E188" s="8"/>
      <c r="F188" s="8"/>
      <c r="G188" s="8"/>
      <c r="H188" s="8"/>
      <c r="I188" s="8"/>
      <c r="J188" s="8"/>
      <c r="K188" s="8"/>
      <c r="L188" s="8"/>
      <c r="M188" s="6"/>
      <c r="N188" s="403"/>
      <c r="O188" s="403"/>
      <c r="P188" s="403"/>
      <c r="Q188" s="403"/>
      <c r="R188" s="403"/>
      <c r="S188" s="403"/>
      <c r="T188" s="403"/>
      <c r="U188" s="403"/>
      <c r="V188" s="403"/>
      <c r="W188" s="403"/>
      <c r="X188" s="403"/>
      <c r="Y188" s="403"/>
      <c r="Z188" s="403"/>
      <c r="AA188" s="403"/>
    </row>
    <row r="189" spans="1:27" hidden="1" x14ac:dyDescent="0.25">
      <c r="A189" s="403"/>
      <c r="B189" s="6"/>
      <c r="C189" s="8"/>
      <c r="D189" s="8"/>
      <c r="E189" s="8"/>
      <c r="F189" s="8"/>
      <c r="G189" s="8"/>
      <c r="H189" s="8"/>
      <c r="I189" s="8"/>
      <c r="J189" s="8"/>
      <c r="K189" s="8"/>
      <c r="L189" s="8"/>
      <c r="M189" s="6"/>
      <c r="N189" s="403"/>
      <c r="O189" s="403"/>
      <c r="P189" s="403"/>
      <c r="Q189" s="403"/>
      <c r="R189" s="403"/>
      <c r="S189" s="403"/>
      <c r="T189" s="403"/>
      <c r="U189" s="403"/>
      <c r="V189" s="403"/>
      <c r="W189" s="403"/>
      <c r="X189" s="403"/>
      <c r="Y189" s="403"/>
      <c r="Z189" s="403"/>
      <c r="AA189" s="403"/>
    </row>
    <row r="190" spans="1:27" hidden="1" x14ac:dyDescent="0.25">
      <c r="A190" s="403"/>
      <c r="B190" s="6"/>
      <c r="C190" s="8"/>
      <c r="D190" s="8"/>
      <c r="E190" s="8"/>
      <c r="F190" s="8"/>
      <c r="G190" s="8"/>
      <c r="H190" s="8"/>
      <c r="I190" s="8"/>
      <c r="J190" s="8"/>
      <c r="K190" s="8"/>
      <c r="L190" s="8"/>
      <c r="M190" s="6"/>
      <c r="N190" s="403"/>
      <c r="O190" s="403"/>
      <c r="P190" s="403"/>
      <c r="Q190" s="403"/>
      <c r="R190" s="403"/>
      <c r="S190" s="403"/>
      <c r="T190" s="403"/>
      <c r="U190" s="403"/>
      <c r="V190" s="403"/>
      <c r="W190" s="403"/>
      <c r="X190" s="403"/>
      <c r="Y190" s="403"/>
      <c r="Z190" s="403"/>
      <c r="AA190" s="403"/>
    </row>
    <row r="191" spans="1:27" hidden="1" x14ac:dyDescent="0.25">
      <c r="A191" s="403"/>
      <c r="B191" s="6"/>
      <c r="C191" s="8"/>
      <c r="D191" s="8"/>
      <c r="E191" s="8"/>
      <c r="F191" s="8"/>
      <c r="G191" s="8"/>
      <c r="H191" s="8"/>
      <c r="I191" s="8"/>
      <c r="J191" s="8"/>
      <c r="K191" s="8"/>
      <c r="L191" s="8"/>
      <c r="M191" s="6"/>
      <c r="N191" s="403"/>
      <c r="O191" s="403"/>
      <c r="P191" s="403"/>
      <c r="Q191" s="403"/>
      <c r="R191" s="403"/>
      <c r="S191" s="403"/>
      <c r="T191" s="403"/>
      <c r="U191" s="403"/>
      <c r="V191" s="403"/>
      <c r="W191" s="403"/>
      <c r="X191" s="403"/>
      <c r="Y191" s="403"/>
      <c r="Z191" s="403"/>
      <c r="AA191" s="403"/>
    </row>
    <row r="192" spans="1:27" hidden="1" x14ac:dyDescent="0.25">
      <c r="A192" s="403"/>
      <c r="B192" s="6"/>
      <c r="C192" s="8"/>
      <c r="D192" s="8"/>
      <c r="E192" s="8"/>
      <c r="F192" s="8"/>
      <c r="G192" s="8"/>
      <c r="H192" s="8"/>
      <c r="I192" s="8"/>
      <c r="J192" s="8"/>
      <c r="K192" s="8"/>
      <c r="L192" s="8"/>
      <c r="M192" s="6"/>
      <c r="N192" s="403"/>
      <c r="O192" s="403"/>
      <c r="P192" s="403"/>
      <c r="Q192" s="403"/>
      <c r="R192" s="403"/>
      <c r="S192" s="403"/>
      <c r="T192" s="403"/>
      <c r="U192" s="403"/>
      <c r="V192" s="403"/>
      <c r="W192" s="403"/>
      <c r="X192" s="403"/>
      <c r="Y192" s="403"/>
      <c r="Z192" s="403"/>
      <c r="AA192" s="403"/>
    </row>
    <row r="193" spans="1:27" x14ac:dyDescent="0.25">
      <c r="A193" s="403"/>
      <c r="B193" s="6"/>
      <c r="C193" s="8"/>
      <c r="D193" s="8"/>
      <c r="E193" s="8"/>
      <c r="F193" s="8"/>
      <c r="G193" s="8"/>
      <c r="H193" s="8"/>
      <c r="I193" s="8"/>
      <c r="J193" s="8"/>
      <c r="K193" s="8"/>
      <c r="L193" s="8"/>
      <c r="M193" s="6"/>
      <c r="N193" s="403"/>
      <c r="O193" s="403"/>
      <c r="P193" s="403"/>
      <c r="Q193" s="403"/>
      <c r="R193" s="403"/>
      <c r="S193" s="403"/>
      <c r="T193" s="403"/>
      <c r="U193" s="403"/>
      <c r="V193" s="403"/>
      <c r="W193" s="403"/>
      <c r="X193" s="403"/>
      <c r="Y193" s="403"/>
      <c r="Z193" s="403"/>
      <c r="AA193" s="403"/>
    </row>
    <row r="194" spans="1:27" x14ac:dyDescent="0.25">
      <c r="A194" s="403"/>
      <c r="B194" s="6"/>
      <c r="C194" s="89"/>
      <c r="D194" s="89"/>
      <c r="E194" s="89"/>
      <c r="F194" s="89"/>
      <c r="G194" s="89"/>
      <c r="H194" s="89"/>
      <c r="I194" s="89"/>
      <c r="J194" s="89"/>
      <c r="K194" s="89"/>
      <c r="L194" s="89"/>
      <c r="M194" s="6"/>
      <c r="N194" s="403"/>
      <c r="O194" s="403"/>
      <c r="P194" s="403"/>
      <c r="Q194" s="403"/>
      <c r="R194" s="403"/>
      <c r="S194" s="403"/>
      <c r="T194" s="403"/>
      <c r="U194" s="403"/>
      <c r="V194" s="403"/>
      <c r="W194" s="403"/>
      <c r="X194" s="403"/>
      <c r="Y194" s="403"/>
      <c r="Z194" s="403"/>
      <c r="AA194" s="403"/>
    </row>
    <row r="195" spans="1:27" x14ac:dyDescent="0.25">
      <c r="A195" s="403"/>
      <c r="B195" s="6"/>
      <c r="C195" s="89"/>
      <c r="D195" s="678" t="s">
        <v>582</v>
      </c>
      <c r="E195" s="678"/>
      <c r="F195" s="419"/>
      <c r="G195" s="419"/>
      <c r="H195" s="419"/>
      <c r="I195" s="420" t="str">
        <f>HOME!E18&amp;", "&amp;HOME!E21</f>
        <v>Tumpang, 45736</v>
      </c>
      <c r="J195" s="419"/>
      <c r="K195" s="89"/>
      <c r="L195" s="89"/>
      <c r="M195" s="6"/>
      <c r="N195" s="403"/>
      <c r="O195" s="403"/>
      <c r="P195" s="403"/>
      <c r="Q195" s="403"/>
      <c r="R195" s="403"/>
      <c r="S195" s="403"/>
      <c r="T195" s="403"/>
      <c r="U195" s="403"/>
      <c r="V195" s="403"/>
      <c r="W195" s="403"/>
      <c r="X195" s="403"/>
      <c r="Y195" s="403"/>
      <c r="Z195" s="403"/>
      <c r="AA195" s="403"/>
    </row>
    <row r="196" spans="1:27" x14ac:dyDescent="0.25">
      <c r="A196" s="403"/>
      <c r="B196" s="6"/>
      <c r="C196" s="89"/>
      <c r="D196" s="678" t="s">
        <v>583</v>
      </c>
      <c r="E196" s="678"/>
      <c r="F196" s="419"/>
      <c r="G196" s="419"/>
      <c r="H196" s="419"/>
      <c r="I196" s="684" t="s">
        <v>802</v>
      </c>
      <c r="J196" s="678"/>
      <c r="K196" s="89"/>
      <c r="L196" s="89"/>
      <c r="M196" s="6"/>
      <c r="N196" s="403"/>
      <c r="O196" s="403"/>
      <c r="P196" s="403"/>
      <c r="Q196" s="403"/>
      <c r="R196" s="403"/>
      <c r="S196" s="403"/>
      <c r="T196" s="403"/>
      <c r="U196" s="403"/>
      <c r="V196" s="403"/>
      <c r="W196" s="403"/>
      <c r="X196" s="403"/>
      <c r="Y196" s="403"/>
      <c r="Z196" s="403"/>
      <c r="AA196" s="403"/>
    </row>
    <row r="197" spans="1:27" x14ac:dyDescent="0.25">
      <c r="A197" s="403"/>
      <c r="B197" s="6"/>
      <c r="C197" s="89"/>
      <c r="D197" s="419"/>
      <c r="E197" s="419"/>
      <c r="F197" s="419"/>
      <c r="G197" s="419"/>
      <c r="H197" s="419"/>
      <c r="I197" s="419"/>
      <c r="J197" s="419"/>
      <c r="K197" s="89"/>
      <c r="L197" s="89"/>
      <c r="M197" s="6"/>
      <c r="N197" s="403"/>
      <c r="O197" s="403"/>
      <c r="P197" s="403"/>
      <c r="Q197" s="403"/>
      <c r="R197" s="403"/>
      <c r="S197" s="403"/>
      <c r="T197" s="403"/>
      <c r="U197" s="403"/>
      <c r="V197" s="403"/>
      <c r="W197" s="403"/>
      <c r="X197" s="403"/>
      <c r="Y197" s="403"/>
      <c r="Z197" s="403"/>
      <c r="AA197" s="403"/>
    </row>
    <row r="198" spans="1:27" x14ac:dyDescent="0.25">
      <c r="A198" s="403"/>
      <c r="B198" s="6"/>
      <c r="C198" s="89"/>
      <c r="D198" s="419"/>
      <c r="E198" s="419"/>
      <c r="F198" s="419"/>
      <c r="G198" s="419"/>
      <c r="H198" s="419"/>
      <c r="I198" s="419"/>
      <c r="J198" s="419"/>
      <c r="K198" s="89"/>
      <c r="L198" s="89"/>
      <c r="M198" s="6"/>
      <c r="N198" s="403"/>
      <c r="O198" s="403"/>
      <c r="P198" s="403"/>
      <c r="Q198" s="403"/>
      <c r="R198" s="403"/>
      <c r="S198" s="403"/>
      <c r="T198" s="403"/>
      <c r="U198" s="403"/>
      <c r="V198" s="403"/>
      <c r="W198" s="403"/>
      <c r="X198" s="403"/>
      <c r="Y198" s="403"/>
      <c r="Z198" s="403"/>
      <c r="AA198" s="403"/>
    </row>
    <row r="199" spans="1:27" x14ac:dyDescent="0.25">
      <c r="A199" s="403"/>
      <c r="B199" s="6"/>
      <c r="C199" s="89"/>
      <c r="D199" s="419"/>
      <c r="E199" s="419"/>
      <c r="F199" s="419"/>
      <c r="G199" s="419"/>
      <c r="H199" s="419"/>
      <c r="I199" s="419"/>
      <c r="J199" s="419"/>
      <c r="K199" s="89"/>
      <c r="L199" s="89"/>
      <c r="M199" s="6"/>
      <c r="N199" s="403"/>
      <c r="O199" s="403"/>
      <c r="P199" s="403"/>
      <c r="Q199" s="403"/>
      <c r="R199" s="403"/>
      <c r="S199" s="403"/>
      <c r="T199" s="403"/>
      <c r="U199" s="403"/>
      <c r="V199" s="403"/>
      <c r="W199" s="403"/>
      <c r="X199" s="403"/>
      <c r="Y199" s="403"/>
      <c r="Z199" s="403"/>
      <c r="AA199" s="403"/>
    </row>
    <row r="200" spans="1:27" x14ac:dyDescent="0.25">
      <c r="A200" s="403"/>
      <c r="B200" s="6"/>
      <c r="C200" s="89"/>
      <c r="D200" s="421"/>
      <c r="E200" s="421"/>
      <c r="F200" s="419"/>
      <c r="G200" s="419"/>
      <c r="H200" s="682" t="str">
        <f>HOME!$E$11</f>
        <v>MANIS ARI WAHYUNI,S.Pd</v>
      </c>
      <c r="I200" s="682"/>
      <c r="J200" s="682"/>
      <c r="K200" s="682"/>
      <c r="L200" s="682"/>
      <c r="M200" s="6"/>
      <c r="N200" s="403"/>
      <c r="O200" s="403"/>
      <c r="P200" s="403"/>
      <c r="Q200" s="403"/>
      <c r="R200" s="403"/>
      <c r="S200" s="403"/>
      <c r="T200" s="403"/>
      <c r="U200" s="403"/>
      <c r="V200" s="403"/>
      <c r="W200" s="403"/>
      <c r="X200" s="403"/>
      <c r="Y200" s="403"/>
      <c r="Z200" s="403"/>
      <c r="AA200" s="403"/>
    </row>
    <row r="201" spans="1:27" x14ac:dyDescent="0.25">
      <c r="A201" s="403"/>
      <c r="B201" s="6"/>
      <c r="C201" s="89"/>
      <c r="D201" s="419"/>
      <c r="E201" s="419"/>
      <c r="F201" s="419"/>
      <c r="G201" s="419"/>
      <c r="H201" s="683" t="str">
        <f>"NIP. "&amp;HOME!E12</f>
        <v>NIP. 197210092025212003</v>
      </c>
      <c r="I201" s="683"/>
      <c r="J201" s="683"/>
      <c r="K201" s="683"/>
      <c r="L201" s="683"/>
      <c r="M201" s="6"/>
      <c r="N201" s="403"/>
      <c r="O201" s="403"/>
      <c r="P201" s="403"/>
      <c r="Q201" s="403"/>
      <c r="R201" s="403"/>
      <c r="S201" s="403"/>
      <c r="T201" s="403"/>
      <c r="U201" s="403"/>
      <c r="V201" s="403"/>
      <c r="W201" s="403"/>
      <c r="X201" s="403"/>
      <c r="Y201" s="403"/>
      <c r="Z201" s="403"/>
      <c r="AA201" s="403"/>
    </row>
    <row r="202" spans="1:27" x14ac:dyDescent="0.25">
      <c r="A202" s="403"/>
      <c r="B202" s="6"/>
      <c r="C202" s="89"/>
      <c r="D202" s="419"/>
      <c r="E202" s="419"/>
      <c r="F202" s="419"/>
      <c r="G202" s="419"/>
      <c r="H202" s="419"/>
      <c r="I202" s="419"/>
      <c r="J202" s="419"/>
      <c r="K202" s="89"/>
      <c r="L202" s="89"/>
      <c r="M202" s="6"/>
      <c r="N202" s="403"/>
      <c r="O202" s="403"/>
      <c r="P202" s="403"/>
      <c r="Q202" s="403"/>
      <c r="R202" s="403"/>
      <c r="S202" s="403"/>
      <c r="T202" s="403"/>
      <c r="U202" s="403"/>
      <c r="V202" s="403"/>
      <c r="W202" s="403"/>
      <c r="X202" s="403"/>
      <c r="Y202" s="403"/>
      <c r="Z202" s="403"/>
      <c r="AA202" s="403"/>
    </row>
    <row r="203" spans="1:27" x14ac:dyDescent="0.25">
      <c r="A203" s="403"/>
      <c r="B203" s="6"/>
      <c r="C203" s="89"/>
      <c r="D203" s="419"/>
      <c r="E203" s="419"/>
      <c r="F203" s="684" t="s">
        <v>582</v>
      </c>
      <c r="G203" s="684"/>
      <c r="H203" s="684"/>
      <c r="I203" s="419"/>
      <c r="J203" s="419"/>
      <c r="K203" s="89"/>
      <c r="L203" s="89"/>
      <c r="M203" s="6"/>
      <c r="N203" s="403"/>
      <c r="O203" s="403"/>
      <c r="P203" s="403"/>
      <c r="Q203" s="403"/>
      <c r="R203" s="403"/>
      <c r="S203" s="403"/>
      <c r="T203" s="403"/>
      <c r="U203" s="403"/>
      <c r="V203" s="403"/>
      <c r="W203" s="403"/>
      <c r="X203" s="403"/>
      <c r="Y203" s="403"/>
      <c r="Z203" s="403"/>
      <c r="AA203" s="403"/>
    </row>
    <row r="204" spans="1:27" x14ac:dyDescent="0.25">
      <c r="A204" s="403"/>
      <c r="B204" s="6"/>
      <c r="C204" s="89"/>
      <c r="D204" s="419"/>
      <c r="E204" s="419"/>
      <c r="F204" s="678" t="s">
        <v>581</v>
      </c>
      <c r="G204" s="678"/>
      <c r="H204" s="678"/>
      <c r="I204" s="419"/>
      <c r="J204" s="419"/>
      <c r="K204" s="89"/>
      <c r="L204" s="89"/>
      <c r="M204" s="6"/>
      <c r="N204" s="403"/>
      <c r="O204" s="403"/>
      <c r="P204" s="403"/>
      <c r="Q204" s="403"/>
      <c r="R204" s="403"/>
      <c r="S204" s="403"/>
      <c r="T204" s="403"/>
      <c r="U204" s="403"/>
      <c r="V204" s="403"/>
      <c r="W204" s="403"/>
      <c r="X204" s="403"/>
      <c r="Y204" s="403"/>
      <c r="Z204" s="403"/>
      <c r="AA204" s="403"/>
    </row>
    <row r="205" spans="1:27" x14ac:dyDescent="0.25">
      <c r="A205" s="403"/>
      <c r="B205" s="6"/>
      <c r="C205" s="89"/>
      <c r="D205" s="419"/>
      <c r="E205" s="419"/>
      <c r="F205" s="419"/>
      <c r="G205" s="419"/>
      <c r="H205" s="419"/>
      <c r="I205" s="419"/>
      <c r="J205" s="419"/>
      <c r="K205" s="89"/>
      <c r="L205" s="89"/>
      <c r="M205" s="6"/>
      <c r="N205" s="403"/>
      <c r="O205" s="403"/>
      <c r="P205" s="403"/>
      <c r="Q205" s="403"/>
      <c r="R205" s="403"/>
      <c r="S205" s="403"/>
      <c r="T205" s="403"/>
      <c r="U205" s="403"/>
      <c r="V205" s="403"/>
      <c r="W205" s="403"/>
      <c r="X205" s="403"/>
      <c r="Y205" s="403"/>
      <c r="Z205" s="403"/>
      <c r="AA205" s="403"/>
    </row>
    <row r="206" spans="1:27" x14ac:dyDescent="0.25">
      <c r="A206" s="403"/>
      <c r="B206" s="6"/>
      <c r="C206" s="89"/>
      <c r="D206" s="419"/>
      <c r="E206" s="419"/>
      <c r="F206" s="419"/>
      <c r="G206" s="419"/>
      <c r="H206" s="419"/>
      <c r="I206" s="419"/>
      <c r="J206" s="419"/>
      <c r="K206" s="89"/>
      <c r="L206" s="89"/>
      <c r="M206" s="6"/>
      <c r="N206" s="403"/>
      <c r="O206" s="403"/>
      <c r="P206" s="403"/>
      <c r="Q206" s="403"/>
      <c r="R206" s="403"/>
      <c r="S206" s="403"/>
      <c r="T206" s="403"/>
      <c r="U206" s="403"/>
      <c r="V206" s="403"/>
      <c r="W206" s="403"/>
      <c r="X206" s="403"/>
      <c r="Y206" s="403"/>
      <c r="Z206" s="403"/>
      <c r="AA206" s="403"/>
    </row>
    <row r="207" spans="1:27" x14ac:dyDescent="0.25">
      <c r="A207" s="403"/>
      <c r="B207" s="6"/>
      <c r="C207" s="89"/>
      <c r="D207" s="419"/>
      <c r="E207" s="419"/>
      <c r="F207" s="419"/>
      <c r="G207" s="419"/>
      <c r="H207" s="419"/>
      <c r="I207" s="419"/>
      <c r="J207" s="419"/>
      <c r="K207" s="89"/>
      <c r="L207" s="89"/>
      <c r="M207" s="6"/>
      <c r="N207" s="403"/>
      <c r="O207" s="403"/>
      <c r="P207" s="403"/>
      <c r="Q207" s="403"/>
      <c r="R207" s="403"/>
      <c r="S207" s="403"/>
      <c r="T207" s="403"/>
      <c r="U207" s="403"/>
      <c r="V207" s="403"/>
      <c r="W207" s="403"/>
      <c r="X207" s="403"/>
      <c r="Y207" s="403"/>
      <c r="Z207" s="403"/>
      <c r="AA207" s="403"/>
    </row>
    <row r="208" spans="1:27" x14ac:dyDescent="0.25">
      <c r="A208" s="403"/>
      <c r="B208" s="6"/>
      <c r="C208" s="89"/>
      <c r="D208" s="419"/>
      <c r="E208" s="685" t="str">
        <f>HOME!E13</f>
        <v>SUYATI,S.Pd</v>
      </c>
      <c r="F208" s="685"/>
      <c r="G208" s="685"/>
      <c r="H208" s="685"/>
      <c r="I208" s="685"/>
      <c r="J208" s="419"/>
      <c r="K208" s="89"/>
      <c r="L208" s="89"/>
      <c r="M208" s="6"/>
      <c r="N208" s="403"/>
      <c r="O208" s="403"/>
      <c r="P208" s="403"/>
      <c r="Q208" s="403"/>
      <c r="R208" s="403"/>
      <c r="S208" s="403"/>
      <c r="T208" s="403"/>
      <c r="U208" s="403"/>
      <c r="V208" s="403"/>
      <c r="W208" s="403"/>
      <c r="X208" s="403"/>
      <c r="Y208" s="403"/>
      <c r="Z208" s="403"/>
      <c r="AA208" s="403"/>
    </row>
    <row r="209" spans="1:27" x14ac:dyDescent="0.25">
      <c r="A209" s="403"/>
      <c r="B209" s="6"/>
      <c r="C209" s="89"/>
      <c r="D209" s="419"/>
      <c r="E209" s="683" t="str">
        <f>"NIP. "&amp;HOME!E14</f>
        <v>NIP. 198405052019032012</v>
      </c>
      <c r="F209" s="683"/>
      <c r="G209" s="683"/>
      <c r="H209" s="683"/>
      <c r="I209" s="683"/>
      <c r="J209" s="419"/>
      <c r="K209" s="89"/>
      <c r="L209" s="89"/>
      <c r="M209" s="6"/>
      <c r="N209" s="403"/>
      <c r="O209" s="403"/>
      <c r="P209" s="403"/>
      <c r="Q209" s="403"/>
      <c r="R209" s="403"/>
      <c r="S209" s="403"/>
      <c r="T209" s="403"/>
      <c r="U209" s="403"/>
      <c r="V209" s="403"/>
      <c r="W209" s="403"/>
      <c r="X209" s="403"/>
      <c r="Y209" s="403"/>
      <c r="Z209" s="403"/>
      <c r="AA209" s="403"/>
    </row>
    <row r="210" spans="1:27" ht="18.75" customHeight="1" x14ac:dyDescent="0.25">
      <c r="A210" s="403"/>
      <c r="B210" s="6"/>
      <c r="C210" s="89"/>
      <c r="D210" s="89"/>
      <c r="E210" s="89"/>
      <c r="F210" s="89"/>
      <c r="G210" s="89"/>
      <c r="H210" s="89"/>
      <c r="I210" s="89"/>
      <c r="J210" s="89"/>
      <c r="K210" s="89"/>
      <c r="L210" s="89"/>
      <c r="M210" s="6"/>
      <c r="N210" s="403"/>
      <c r="O210" s="403"/>
      <c r="P210" s="403"/>
      <c r="Q210" s="403"/>
      <c r="R210" s="403"/>
      <c r="S210" s="403"/>
      <c r="T210" s="403"/>
      <c r="U210" s="403"/>
      <c r="V210" s="403"/>
      <c r="W210" s="403"/>
      <c r="X210" s="403"/>
      <c r="Y210" s="403"/>
      <c r="Z210" s="403"/>
      <c r="AA210" s="403"/>
    </row>
    <row r="211" spans="1:27" x14ac:dyDescent="0.25">
      <c r="A211" s="403"/>
      <c r="B211" s="6"/>
      <c r="C211" s="6"/>
      <c r="D211" s="6"/>
      <c r="E211" s="6"/>
      <c r="F211" s="6"/>
      <c r="G211" s="6"/>
      <c r="H211" s="6"/>
      <c r="I211" s="6"/>
      <c r="J211" s="6"/>
      <c r="K211" s="6"/>
      <c r="L211" s="6"/>
      <c r="M211" s="6"/>
      <c r="N211" s="403"/>
      <c r="O211" s="403"/>
      <c r="P211" s="403"/>
      <c r="Q211" s="403"/>
      <c r="R211" s="403"/>
      <c r="S211" s="403"/>
      <c r="T211" s="403"/>
      <c r="U211" s="403"/>
      <c r="V211" s="403"/>
      <c r="W211" s="403"/>
      <c r="X211" s="403"/>
      <c r="Y211" s="403"/>
      <c r="Z211" s="403"/>
      <c r="AA211" s="403"/>
    </row>
    <row r="212" spans="1:27" x14ac:dyDescent="0.25">
      <c r="A212" s="403"/>
      <c r="B212" s="403"/>
      <c r="C212" s="403"/>
      <c r="D212" s="403"/>
      <c r="E212" s="403"/>
      <c r="F212" s="403"/>
      <c r="G212" s="403"/>
      <c r="H212" s="403"/>
      <c r="I212" s="403"/>
      <c r="J212" s="403"/>
      <c r="K212" s="403"/>
      <c r="L212" s="403"/>
      <c r="M212" s="403"/>
      <c r="N212" s="403"/>
      <c r="O212" s="403"/>
      <c r="P212" s="403"/>
      <c r="Q212" s="403"/>
      <c r="R212" s="403"/>
      <c r="S212" s="403"/>
      <c r="T212" s="403"/>
      <c r="U212" s="403"/>
      <c r="V212" s="403"/>
      <c r="W212" s="403"/>
      <c r="X212" s="403"/>
      <c r="Y212" s="403"/>
      <c r="Z212" s="403"/>
      <c r="AA212" s="403"/>
    </row>
    <row r="213" spans="1:27" x14ac:dyDescent="0.25">
      <c r="A213" s="403"/>
      <c r="B213" s="403"/>
      <c r="C213" s="403"/>
      <c r="D213" s="403"/>
      <c r="E213" s="403"/>
      <c r="F213" s="403"/>
      <c r="G213" s="403"/>
      <c r="H213" s="403"/>
      <c r="I213" s="403"/>
      <c r="J213" s="403"/>
      <c r="K213" s="403"/>
      <c r="L213" s="403"/>
      <c r="M213" s="403"/>
      <c r="N213" s="403"/>
      <c r="O213" s="403"/>
      <c r="P213" s="403"/>
      <c r="Q213" s="403"/>
      <c r="R213" s="403"/>
      <c r="S213" s="403"/>
      <c r="T213" s="403"/>
      <c r="U213" s="403"/>
      <c r="V213" s="403"/>
      <c r="W213" s="403"/>
      <c r="X213" s="403"/>
      <c r="Y213" s="403"/>
      <c r="Z213" s="403"/>
      <c r="AA213" s="403"/>
    </row>
    <row r="214" spans="1:27" x14ac:dyDescent="0.25">
      <c r="A214" s="403"/>
      <c r="B214" s="403"/>
      <c r="C214" s="403"/>
      <c r="D214" s="403"/>
      <c r="E214" s="403"/>
      <c r="F214" s="403"/>
      <c r="G214" s="403"/>
      <c r="H214" s="403"/>
      <c r="I214" s="403"/>
      <c r="J214" s="403"/>
      <c r="K214" s="403"/>
      <c r="L214" s="403"/>
      <c r="M214" s="403"/>
      <c r="N214" s="403"/>
      <c r="O214" s="403"/>
      <c r="P214" s="403"/>
      <c r="Q214" s="403"/>
      <c r="R214" s="403"/>
      <c r="S214" s="403"/>
      <c r="T214" s="403"/>
      <c r="U214" s="403"/>
      <c r="V214" s="403"/>
      <c r="W214" s="403"/>
      <c r="X214" s="403"/>
      <c r="Y214" s="403"/>
      <c r="Z214" s="403"/>
      <c r="AA214" s="403"/>
    </row>
    <row r="215" spans="1:27" x14ac:dyDescent="0.25">
      <c r="A215" s="403"/>
      <c r="B215" s="403"/>
      <c r="C215" s="403"/>
      <c r="D215" s="403"/>
      <c r="E215" s="403"/>
      <c r="F215" s="403"/>
      <c r="G215" s="403"/>
      <c r="H215" s="403"/>
      <c r="I215" s="403"/>
      <c r="J215" s="403"/>
      <c r="K215" s="403"/>
      <c r="L215" s="403"/>
      <c r="M215" s="403"/>
      <c r="N215" s="403"/>
      <c r="O215" s="403"/>
      <c r="P215" s="403"/>
      <c r="Q215" s="403"/>
      <c r="R215" s="403"/>
      <c r="S215" s="403"/>
      <c r="T215" s="403"/>
      <c r="U215" s="403"/>
      <c r="V215" s="403"/>
      <c r="W215" s="403"/>
      <c r="X215" s="403"/>
      <c r="Y215" s="403"/>
      <c r="Z215" s="403"/>
      <c r="AA215" s="403"/>
    </row>
    <row r="216" spans="1:27" x14ac:dyDescent="0.25">
      <c r="A216" s="403"/>
      <c r="B216" s="403"/>
      <c r="C216" s="403"/>
      <c r="D216" s="403"/>
      <c r="E216" s="403"/>
      <c r="F216" s="403"/>
      <c r="G216" s="403"/>
      <c r="H216" s="403"/>
      <c r="I216" s="403"/>
      <c r="J216" s="403"/>
      <c r="K216" s="403"/>
      <c r="L216" s="403"/>
      <c r="M216" s="403"/>
      <c r="N216" s="403"/>
      <c r="O216" s="403"/>
      <c r="P216" s="403"/>
      <c r="Q216" s="403"/>
      <c r="R216" s="403"/>
      <c r="S216" s="403"/>
      <c r="T216" s="403"/>
      <c r="U216" s="403"/>
      <c r="V216" s="403"/>
      <c r="W216" s="403"/>
      <c r="X216" s="403"/>
      <c r="Y216" s="403"/>
      <c r="Z216" s="403"/>
      <c r="AA216" s="403"/>
    </row>
    <row r="217" spans="1:27" x14ac:dyDescent="0.25">
      <c r="A217" s="403"/>
      <c r="B217" s="403"/>
      <c r="C217" s="403"/>
      <c r="D217" s="403"/>
      <c r="E217" s="403"/>
      <c r="F217" s="403"/>
      <c r="G217" s="403"/>
      <c r="H217" s="403"/>
      <c r="I217" s="403"/>
      <c r="J217" s="403"/>
      <c r="K217" s="403"/>
      <c r="L217" s="403"/>
      <c r="M217" s="403"/>
      <c r="N217" s="403"/>
      <c r="O217" s="403"/>
      <c r="P217" s="403"/>
      <c r="Q217" s="403"/>
      <c r="R217" s="403"/>
      <c r="S217" s="403"/>
      <c r="T217" s="403"/>
      <c r="U217" s="403"/>
      <c r="V217" s="403"/>
      <c r="W217" s="403"/>
      <c r="X217" s="403"/>
      <c r="Y217" s="403"/>
      <c r="Z217" s="403"/>
      <c r="AA217" s="403"/>
    </row>
    <row r="218" spans="1:27" x14ac:dyDescent="0.25">
      <c r="A218" s="403"/>
      <c r="B218" s="403"/>
      <c r="C218" s="403"/>
      <c r="D218" s="403"/>
      <c r="E218" s="403"/>
      <c r="F218" s="403"/>
      <c r="G218" s="403"/>
      <c r="H218" s="403"/>
      <c r="I218" s="403"/>
      <c r="J218" s="403"/>
      <c r="K218" s="403"/>
      <c r="L218" s="403"/>
      <c r="M218" s="403"/>
      <c r="N218" s="403"/>
      <c r="O218" s="403"/>
      <c r="P218" s="403"/>
      <c r="Q218" s="403"/>
      <c r="R218" s="403"/>
      <c r="S218" s="403"/>
      <c r="T218" s="403"/>
      <c r="U218" s="403"/>
      <c r="V218" s="403"/>
      <c r="W218" s="403"/>
      <c r="X218" s="403"/>
      <c r="Y218" s="403"/>
      <c r="Z218" s="403"/>
      <c r="AA218" s="403"/>
    </row>
    <row r="219" spans="1:27" x14ac:dyDescent="0.25">
      <c r="A219" s="403"/>
      <c r="B219" s="403"/>
      <c r="C219" s="403"/>
      <c r="D219" s="403"/>
      <c r="E219" s="403"/>
      <c r="F219" s="403"/>
      <c r="G219" s="403"/>
      <c r="H219" s="403"/>
      <c r="I219" s="403"/>
      <c r="J219" s="403"/>
      <c r="K219" s="403"/>
      <c r="L219" s="403"/>
      <c r="M219" s="403"/>
      <c r="N219" s="403"/>
      <c r="O219" s="403"/>
      <c r="P219" s="403"/>
      <c r="Q219" s="403"/>
      <c r="R219" s="403"/>
      <c r="S219" s="403"/>
      <c r="T219" s="403"/>
      <c r="U219" s="403"/>
      <c r="V219" s="403"/>
      <c r="W219" s="403"/>
      <c r="X219" s="403"/>
      <c r="Y219" s="403"/>
      <c r="Z219" s="403"/>
      <c r="AA219" s="403"/>
    </row>
    <row r="220" spans="1:27" x14ac:dyDescent="0.25">
      <c r="A220" s="403"/>
      <c r="B220" s="403"/>
      <c r="C220" s="403"/>
      <c r="D220" s="403"/>
      <c r="E220" s="403"/>
      <c r="F220" s="403"/>
      <c r="G220" s="403"/>
      <c r="H220" s="403"/>
      <c r="I220" s="403"/>
      <c r="J220" s="403"/>
      <c r="K220" s="403"/>
      <c r="L220" s="403"/>
      <c r="M220" s="403"/>
      <c r="N220" s="403"/>
      <c r="O220" s="403"/>
      <c r="P220" s="403"/>
      <c r="Q220" s="403"/>
      <c r="R220" s="403"/>
      <c r="S220" s="403"/>
      <c r="T220" s="403"/>
      <c r="U220" s="403"/>
      <c r="V220" s="403"/>
      <c r="W220" s="403"/>
      <c r="X220" s="403"/>
      <c r="Y220" s="403"/>
      <c r="Z220" s="403"/>
      <c r="AA220" s="403"/>
    </row>
    <row r="221" spans="1:27" x14ac:dyDescent="0.25">
      <c r="A221" s="403"/>
      <c r="B221" s="403"/>
      <c r="C221" s="403"/>
      <c r="D221" s="403"/>
      <c r="E221" s="403"/>
      <c r="F221" s="403"/>
      <c r="G221" s="403"/>
      <c r="H221" s="403"/>
      <c r="I221" s="403"/>
      <c r="J221" s="403"/>
      <c r="K221" s="403"/>
      <c r="L221" s="403"/>
      <c r="M221" s="403"/>
      <c r="N221" s="403"/>
      <c r="O221" s="403"/>
      <c r="P221" s="403"/>
      <c r="Q221" s="403"/>
      <c r="R221" s="403"/>
      <c r="S221" s="403"/>
      <c r="T221" s="403"/>
      <c r="U221" s="403"/>
      <c r="V221" s="403"/>
      <c r="W221" s="403"/>
      <c r="X221" s="403"/>
      <c r="Y221" s="403"/>
      <c r="Z221" s="403"/>
      <c r="AA221" s="403"/>
    </row>
    <row r="222" spans="1:27" x14ac:dyDescent="0.25">
      <c r="A222" s="403"/>
      <c r="B222" s="403"/>
      <c r="C222" s="403"/>
      <c r="D222" s="403"/>
      <c r="E222" s="403"/>
      <c r="F222" s="403"/>
      <c r="G222" s="403"/>
      <c r="H222" s="403"/>
      <c r="I222" s="403"/>
      <c r="J222" s="403"/>
      <c r="K222" s="403"/>
      <c r="L222" s="403"/>
      <c r="M222" s="403"/>
      <c r="N222" s="403"/>
      <c r="O222" s="403"/>
      <c r="P222" s="403"/>
      <c r="Q222" s="403"/>
      <c r="R222" s="403"/>
      <c r="S222" s="403"/>
      <c r="T222" s="403"/>
      <c r="U222" s="403"/>
      <c r="V222" s="403"/>
      <c r="W222" s="403"/>
      <c r="X222" s="403"/>
      <c r="Y222" s="403"/>
      <c r="Z222" s="403"/>
      <c r="AA222" s="403"/>
    </row>
    <row r="223" spans="1:27" x14ac:dyDescent="0.25">
      <c r="A223" s="403"/>
      <c r="B223" s="403"/>
      <c r="C223" s="403"/>
      <c r="D223" s="403"/>
      <c r="E223" s="403"/>
      <c r="F223" s="403"/>
      <c r="G223" s="403"/>
      <c r="H223" s="403"/>
      <c r="I223" s="403"/>
      <c r="J223" s="403"/>
      <c r="K223" s="403"/>
      <c r="L223" s="403"/>
      <c r="M223" s="403"/>
      <c r="N223" s="403"/>
      <c r="O223" s="403"/>
      <c r="P223" s="403"/>
      <c r="Q223" s="403"/>
      <c r="R223" s="403"/>
      <c r="S223" s="403"/>
      <c r="T223" s="403"/>
      <c r="U223" s="403"/>
      <c r="V223" s="403"/>
      <c r="W223" s="403"/>
      <c r="X223" s="403"/>
      <c r="Y223" s="403"/>
      <c r="Z223" s="403"/>
      <c r="AA223" s="403"/>
    </row>
    <row r="224" spans="1:27" x14ac:dyDescent="0.25">
      <c r="A224" s="403"/>
      <c r="B224" s="403"/>
      <c r="C224" s="403"/>
      <c r="D224" s="403"/>
      <c r="E224" s="403"/>
      <c r="F224" s="403"/>
      <c r="G224" s="403"/>
      <c r="H224" s="403"/>
      <c r="I224" s="403"/>
      <c r="J224" s="403"/>
      <c r="K224" s="403"/>
      <c r="L224" s="403"/>
      <c r="M224" s="403"/>
      <c r="N224" s="403"/>
      <c r="O224" s="403"/>
      <c r="P224" s="403"/>
      <c r="Q224" s="403"/>
      <c r="R224" s="403"/>
      <c r="S224" s="403"/>
      <c r="T224" s="403"/>
      <c r="U224" s="403"/>
      <c r="V224" s="403"/>
      <c r="W224" s="403"/>
      <c r="X224" s="403"/>
      <c r="Y224" s="403"/>
      <c r="Z224" s="403"/>
      <c r="AA224" s="403"/>
    </row>
    <row r="225" spans="1:27" x14ac:dyDescent="0.25">
      <c r="A225" s="403"/>
      <c r="B225" s="403"/>
      <c r="C225" s="403"/>
      <c r="D225" s="403"/>
      <c r="E225" s="403"/>
      <c r="F225" s="403"/>
      <c r="G225" s="403"/>
      <c r="H225" s="403"/>
      <c r="I225" s="403"/>
      <c r="J225" s="403"/>
      <c r="K225" s="403"/>
      <c r="L225" s="403"/>
      <c r="M225" s="403"/>
      <c r="N225" s="403"/>
      <c r="O225" s="403"/>
      <c r="P225" s="403"/>
      <c r="Q225" s="403"/>
      <c r="R225" s="403"/>
      <c r="S225" s="403"/>
      <c r="T225" s="403"/>
      <c r="U225" s="403"/>
      <c r="V225" s="403"/>
      <c r="W225" s="403"/>
      <c r="X225" s="403"/>
      <c r="Y225" s="403"/>
      <c r="Z225" s="403"/>
      <c r="AA225" s="403"/>
    </row>
    <row r="226" spans="1:27" x14ac:dyDescent="0.25">
      <c r="A226" s="403"/>
      <c r="B226" s="403"/>
      <c r="C226" s="403"/>
      <c r="D226" s="403"/>
      <c r="E226" s="403"/>
      <c r="F226" s="403"/>
      <c r="G226" s="403"/>
      <c r="H226" s="403"/>
      <c r="I226" s="403"/>
      <c r="J226" s="403"/>
      <c r="K226" s="403"/>
      <c r="L226" s="403"/>
      <c r="M226" s="403"/>
      <c r="N226" s="403"/>
      <c r="O226" s="403"/>
      <c r="P226" s="403"/>
      <c r="Q226" s="403"/>
      <c r="R226" s="403"/>
      <c r="S226" s="403"/>
      <c r="T226" s="403"/>
      <c r="U226" s="403"/>
      <c r="V226" s="403"/>
      <c r="W226" s="403"/>
      <c r="X226" s="403"/>
      <c r="Y226" s="403"/>
      <c r="Z226" s="403"/>
      <c r="AA226" s="403"/>
    </row>
  </sheetData>
  <mergeCells count="147">
    <mergeCell ref="C3:L3"/>
    <mergeCell ref="C4:L4"/>
    <mergeCell ref="H200:L200"/>
    <mergeCell ref="H201:L201"/>
    <mergeCell ref="F203:H203"/>
    <mergeCell ref="F204:H204"/>
    <mergeCell ref="E208:I208"/>
    <mergeCell ref="E209:I209"/>
    <mergeCell ref="C14:K21"/>
    <mergeCell ref="C185:D185"/>
    <mergeCell ref="E185:F185"/>
    <mergeCell ref="G185:H185"/>
    <mergeCell ref="I185:J185"/>
    <mergeCell ref="C186:D186"/>
    <mergeCell ref="E186:F186"/>
    <mergeCell ref="C187:D187"/>
    <mergeCell ref="E187:F187"/>
    <mergeCell ref="G187:H187"/>
    <mergeCell ref="G186:H186"/>
    <mergeCell ref="I186:J186"/>
    <mergeCell ref="I187:J187"/>
    <mergeCell ref="I196:J196"/>
    <mergeCell ref="D196:E196"/>
    <mergeCell ref="C100:K100"/>
    <mergeCell ref="C183:L183"/>
    <mergeCell ref="C106:G109"/>
    <mergeCell ref="H106:H109"/>
    <mergeCell ref="I106:I109"/>
    <mergeCell ref="J106:J109"/>
    <mergeCell ref="K106:K109"/>
    <mergeCell ref="K111:K114"/>
    <mergeCell ref="K166:K169"/>
    <mergeCell ref="J166:J169"/>
    <mergeCell ref="I166:I169"/>
    <mergeCell ref="H166:H169"/>
    <mergeCell ref="C166:G169"/>
    <mergeCell ref="K146:K149"/>
    <mergeCell ref="J146:J149"/>
    <mergeCell ref="I146:I149"/>
    <mergeCell ref="H146:H149"/>
    <mergeCell ref="C146:G149"/>
    <mergeCell ref="I156:I159"/>
    <mergeCell ref="H156:H159"/>
    <mergeCell ref="C156:G159"/>
    <mergeCell ref="C155:K155"/>
    <mergeCell ref="C145:K145"/>
    <mergeCell ref="K141:K144"/>
    <mergeCell ref="J141:J144"/>
    <mergeCell ref="K96:K99"/>
    <mergeCell ref="C93:G94"/>
    <mergeCell ref="H93:H94"/>
    <mergeCell ref="I93:I94"/>
    <mergeCell ref="J93:J94"/>
    <mergeCell ref="C173:K180"/>
    <mergeCell ref="C101:G104"/>
    <mergeCell ref="H101:H104"/>
    <mergeCell ref="I101:I104"/>
    <mergeCell ref="K151:K154"/>
    <mergeCell ref="C160:K160"/>
    <mergeCell ref="K156:K159"/>
    <mergeCell ref="J156:J159"/>
    <mergeCell ref="C150:K150"/>
    <mergeCell ref="C165:K165"/>
    <mergeCell ref="K161:K164"/>
    <mergeCell ref="J161:J164"/>
    <mergeCell ref="I161:I164"/>
    <mergeCell ref="H161:H164"/>
    <mergeCell ref="C161:G164"/>
    <mergeCell ref="J151:J154"/>
    <mergeCell ref="I151:I154"/>
    <mergeCell ref="H151:H154"/>
    <mergeCell ref="C151:G154"/>
    <mergeCell ref="C56:G59"/>
    <mergeCell ref="H56:H59"/>
    <mergeCell ref="I56:I59"/>
    <mergeCell ref="J56:J59"/>
    <mergeCell ref="K56:K59"/>
    <mergeCell ref="C60:K60"/>
    <mergeCell ref="K71:K74"/>
    <mergeCell ref="C83:K90"/>
    <mergeCell ref="D195:E195"/>
    <mergeCell ref="K93:K94"/>
    <mergeCell ref="C95:K95"/>
    <mergeCell ref="C96:G99"/>
    <mergeCell ref="H96:H99"/>
    <mergeCell ref="I96:I99"/>
    <mergeCell ref="K76:K79"/>
    <mergeCell ref="C71:G74"/>
    <mergeCell ref="H71:H74"/>
    <mergeCell ref="I71:I74"/>
    <mergeCell ref="J71:J74"/>
    <mergeCell ref="I76:I79"/>
    <mergeCell ref="C75:K75"/>
    <mergeCell ref="J76:J79"/>
    <mergeCell ref="C105:K105"/>
    <mergeCell ref="J96:J99"/>
    <mergeCell ref="C70:K70"/>
    <mergeCell ref="C66:G69"/>
    <mergeCell ref="H66:H69"/>
    <mergeCell ref="I66:I69"/>
    <mergeCell ref="J53:J54"/>
    <mergeCell ref="K53:K54"/>
    <mergeCell ref="D25:K32"/>
    <mergeCell ref="D36:K43"/>
    <mergeCell ref="J101:J104"/>
    <mergeCell ref="K101:K104"/>
    <mergeCell ref="C76:G79"/>
    <mergeCell ref="H76:H79"/>
    <mergeCell ref="C61:G64"/>
    <mergeCell ref="H61:H64"/>
    <mergeCell ref="I61:I64"/>
    <mergeCell ref="J61:J64"/>
    <mergeCell ref="K61:K64"/>
    <mergeCell ref="J66:J69"/>
    <mergeCell ref="K66:K69"/>
    <mergeCell ref="C53:G54"/>
    <mergeCell ref="H53:H54"/>
    <mergeCell ref="I53:I54"/>
    <mergeCell ref="C55:K55"/>
    <mergeCell ref="C65:K65"/>
    <mergeCell ref="I141:I144"/>
    <mergeCell ref="H141:H144"/>
    <mergeCell ref="C141:G144"/>
    <mergeCell ref="C140:K140"/>
    <mergeCell ref="K136:K139"/>
    <mergeCell ref="J136:J139"/>
    <mergeCell ref="I136:I139"/>
    <mergeCell ref="H136:H139"/>
    <mergeCell ref="C136:G139"/>
    <mergeCell ref="C110:K110"/>
    <mergeCell ref="C115:K115"/>
    <mergeCell ref="C116:G119"/>
    <mergeCell ref="H116:H119"/>
    <mergeCell ref="I116:I119"/>
    <mergeCell ref="J116:J119"/>
    <mergeCell ref="K116:K119"/>
    <mergeCell ref="C135:K135"/>
    <mergeCell ref="K133:K134"/>
    <mergeCell ref="J133:J134"/>
    <mergeCell ref="I133:I134"/>
    <mergeCell ref="H133:H134"/>
    <mergeCell ref="C133:G134"/>
    <mergeCell ref="C123:K130"/>
    <mergeCell ref="C111:G114"/>
    <mergeCell ref="H111:H114"/>
    <mergeCell ref="I111:I114"/>
    <mergeCell ref="J111:J114"/>
  </mergeCells>
  <pageMargins left="0.48" right="0.35" top="0.32" bottom="0.74803149606299213" header="0.31496062992125984" footer="0.31496062992125984"/>
  <pageSetup paperSize="9" orientation="portrait" r:id="rId1"/>
  <rowBreaks count="2" manualBreakCount="2">
    <brk id="79" max="16383" man="1"/>
    <brk id="210" min="2" max="17" man="1"/>
  </rowBreaks>
  <colBreaks count="1" manualBreakCount="1">
    <brk id="12" min="1" max="209" man="1"/>
  </col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Spinner 1">
              <controlPr defaultSize="0" autoPict="0">
                <anchor moveWithCells="1" sizeWithCells="1">
                  <from>
                    <xdr:col>14</xdr:col>
                    <xdr:colOff>19050</xdr:colOff>
                    <xdr:row>0</xdr:row>
                    <xdr:rowOff>0</xdr:rowOff>
                  </from>
                  <to>
                    <xdr:col>14</xdr:col>
                    <xdr:colOff>428625</xdr:colOff>
                    <xdr:row>0</xdr:row>
                    <xdr:rowOff>571500</xdr:rowOff>
                  </to>
                </anchor>
              </controlPr>
            </control>
          </mc:Choice>
        </mc:AlternateContent>
        <mc:AlternateContent xmlns:mc="http://schemas.openxmlformats.org/markup-compatibility/2006">
          <mc:Choice Requires="x14">
            <control shapeId="8196" r:id="rId5" name="Spinner 4">
              <controlPr defaultSize="0" autoPict="0">
                <anchor moveWithCells="1" sizeWithCells="1">
                  <from>
                    <xdr:col>13</xdr:col>
                    <xdr:colOff>571500</xdr:colOff>
                    <xdr:row>131</xdr:row>
                    <xdr:rowOff>76200</xdr:rowOff>
                  </from>
                  <to>
                    <xdr:col>14</xdr:col>
                    <xdr:colOff>266700</xdr:colOff>
                    <xdr:row>133</xdr:row>
                    <xdr:rowOff>123825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X98"/>
  <sheetViews>
    <sheetView showGridLines="0" showRowColHeaders="0" tabSelected="1" view="pageBreakPreview" zoomScaleNormal="100" zoomScaleSheetLayoutView="100" workbookViewId="0">
      <pane xSplit="1" ySplit="1" topLeftCell="B52" activePane="bottomRight" state="frozen"/>
      <selection pane="topRight" activeCell="B1" sqref="B1"/>
      <selection pane="bottomLeft" activeCell="A2" sqref="A2"/>
      <selection pane="bottomRight"/>
    </sheetView>
  </sheetViews>
  <sheetFormatPr defaultColWidth="0" defaultRowHeight="15" zeroHeight="1" x14ac:dyDescent="0.25"/>
  <cols>
    <col min="1" max="1" width="26.42578125" style="4" customWidth="1"/>
    <col min="2" max="2" width="3.28515625" style="4" customWidth="1"/>
    <col min="3" max="3" width="5" style="4" customWidth="1"/>
    <col min="4" max="4" width="21" style="4" customWidth="1"/>
    <col min="5" max="5" width="8.140625" style="4" customWidth="1"/>
    <col min="6" max="6" width="6.85546875" style="4" customWidth="1"/>
    <col min="7" max="8" width="9.140625" style="4" customWidth="1"/>
    <col min="9" max="9" width="8.28515625" style="4" customWidth="1"/>
    <col min="10" max="10" width="6.140625" style="4" customWidth="1"/>
    <col min="11" max="11" width="7.140625" style="4" customWidth="1"/>
    <col min="12" max="12" width="25.28515625" style="4" customWidth="1"/>
    <col min="13" max="13" width="9" style="4" customWidth="1"/>
    <col min="14" max="15" width="9.140625" style="4" customWidth="1"/>
    <col min="16" max="16" width="9.7109375" style="4" customWidth="1"/>
    <col min="17" max="18" width="2.7109375" style="4" hidden="1" customWidth="1"/>
    <col min="19" max="21" width="9.140625" style="4" hidden="1" customWidth="1"/>
    <col min="22" max="22" width="11.42578125" style="4" hidden="1" customWidth="1"/>
    <col min="23" max="23" width="2.7109375" style="4" hidden="1" customWidth="1"/>
    <col min="24" max="24" width="0" style="4" hidden="1" customWidth="1"/>
    <col min="25" max="16384" width="9.140625" style="4" hidden="1"/>
  </cols>
  <sheetData>
    <row r="1" spans="1:24" ht="37.5" customHeight="1" x14ac:dyDescent="0.25">
      <c r="M1" s="351">
        <v>1</v>
      </c>
    </row>
    <row r="2" spans="1:24" x14ac:dyDescent="0.25">
      <c r="A2" s="168"/>
      <c r="B2" s="8"/>
      <c r="C2" s="8"/>
      <c r="D2" s="8"/>
      <c r="E2" s="8"/>
      <c r="F2" s="8"/>
      <c r="G2" s="8"/>
      <c r="H2" s="8"/>
      <c r="I2" s="8"/>
      <c r="J2" s="8"/>
      <c r="K2" s="8"/>
      <c r="L2" s="8"/>
      <c r="M2" s="8"/>
      <c r="N2" s="168"/>
      <c r="O2" s="168"/>
      <c r="P2" s="168"/>
    </row>
    <row r="3" spans="1:24" x14ac:dyDescent="0.25">
      <c r="A3" s="168"/>
      <c r="B3" s="8"/>
      <c r="C3" s="8"/>
      <c r="D3" s="8"/>
      <c r="E3" s="8"/>
      <c r="F3" s="8"/>
      <c r="G3" s="8"/>
      <c r="H3" s="8"/>
      <c r="I3" s="8"/>
      <c r="J3" s="8"/>
      <c r="K3" s="8"/>
      <c r="L3" s="8"/>
      <c r="N3" s="168"/>
      <c r="O3" s="168"/>
      <c r="P3" s="168"/>
    </row>
    <row r="4" spans="1:24" ht="18.75" x14ac:dyDescent="0.4">
      <c r="A4" s="168"/>
      <c r="B4" s="8"/>
      <c r="C4" s="700" t="s">
        <v>768</v>
      </c>
      <c r="D4" s="700"/>
      <c r="E4" s="700"/>
      <c r="F4" s="700"/>
      <c r="G4" s="700"/>
      <c r="H4" s="700"/>
      <c r="I4" s="700"/>
      <c r="J4" s="700"/>
      <c r="K4" s="700"/>
      <c r="L4" s="700"/>
      <c r="M4" s="169"/>
      <c r="N4" s="168"/>
      <c r="O4" s="168"/>
      <c r="P4" s="168"/>
    </row>
    <row r="5" spans="1:24" ht="18.75" x14ac:dyDescent="0.4">
      <c r="A5" s="168"/>
      <c r="B5" s="8"/>
      <c r="C5" s="700" t="s">
        <v>769</v>
      </c>
      <c r="D5" s="700"/>
      <c r="E5" s="700"/>
      <c r="F5" s="700"/>
      <c r="G5" s="700"/>
      <c r="H5" s="700"/>
      <c r="I5" s="700"/>
      <c r="J5" s="700"/>
      <c r="K5" s="700"/>
      <c r="L5" s="700"/>
      <c r="M5" s="8"/>
      <c r="N5" s="168"/>
      <c r="O5" s="168"/>
      <c r="P5" s="168"/>
    </row>
    <row r="6" spans="1:24" x14ac:dyDescent="0.25">
      <c r="A6" s="168"/>
      <c r="B6" s="8"/>
      <c r="C6" s="8"/>
      <c r="D6" s="8"/>
      <c r="E6" s="8"/>
      <c r="F6" s="8"/>
      <c r="G6" s="8"/>
      <c r="H6" s="8"/>
      <c r="I6" s="8"/>
      <c r="J6" s="8"/>
      <c r="K6" s="8"/>
      <c r="L6" s="8"/>
      <c r="M6" s="8"/>
      <c r="N6" s="168"/>
      <c r="O6" s="168"/>
      <c r="P6" s="168"/>
    </row>
    <row r="7" spans="1:24" x14ac:dyDescent="0.25">
      <c r="A7" s="168"/>
      <c r="B7" s="8"/>
      <c r="C7" s="8"/>
      <c r="D7" s="8"/>
      <c r="E7" s="8"/>
      <c r="F7" s="8"/>
      <c r="G7" s="8"/>
      <c r="H7" s="8"/>
      <c r="I7" s="8"/>
      <c r="J7" s="8"/>
      <c r="K7" s="8"/>
      <c r="L7" s="8"/>
      <c r="M7" s="8"/>
      <c r="N7" s="168"/>
      <c r="O7" s="168"/>
      <c r="P7" s="168"/>
    </row>
    <row r="8" spans="1:24" ht="16.5" x14ac:dyDescent="0.3">
      <c r="A8" s="168"/>
      <c r="B8" s="8"/>
      <c r="C8" s="170" t="s">
        <v>770</v>
      </c>
      <c r="D8" s="299"/>
      <c r="E8" s="300" t="str">
        <f>": "&amp;VLOOKUP($M$1,SISWA!$C$5:$W$58,2,FALSE)</f>
        <v>: AS KAYRA ROHMAN DIKHA</v>
      </c>
      <c r="F8" s="299"/>
      <c r="G8" s="299"/>
      <c r="H8" s="299"/>
      <c r="I8" s="299" t="s">
        <v>564</v>
      </c>
      <c r="J8" s="299"/>
      <c r="K8" s="299" t="str">
        <f>": "&amp;HOME!E8</f>
        <v>: I</v>
      </c>
      <c r="L8" s="299"/>
      <c r="M8" s="8"/>
      <c r="N8" s="168"/>
      <c r="O8" s="168"/>
      <c r="P8" s="168"/>
    </row>
    <row r="9" spans="1:24" ht="16.5" x14ac:dyDescent="0.3">
      <c r="A9" s="168"/>
      <c r="B9" s="8"/>
      <c r="C9" s="170" t="s">
        <v>593</v>
      </c>
      <c r="D9" s="299"/>
      <c r="E9" s="299" t="str">
        <f>": "&amp;VLOOKUP($M$1,SISWA!$C$5:$W$58,3,FALSE)</f>
        <v>: 3160205464</v>
      </c>
      <c r="F9" s="299"/>
      <c r="G9" s="299"/>
      <c r="H9" s="299"/>
      <c r="I9" s="299" t="s">
        <v>565</v>
      </c>
      <c r="J9" s="299"/>
      <c r="K9" s="299" t="str">
        <f>": "&amp;HOME!E9</f>
        <v>: A</v>
      </c>
      <c r="L9" s="299"/>
      <c r="M9" s="8"/>
      <c r="N9" s="438"/>
      <c r="O9" s="168"/>
      <c r="P9" s="168"/>
    </row>
    <row r="10" spans="1:24" ht="16.5" x14ac:dyDescent="0.3">
      <c r="A10" s="168"/>
      <c r="B10" s="8"/>
      <c r="C10" s="170" t="s">
        <v>771</v>
      </c>
      <c r="D10" s="299"/>
      <c r="E10" s="299" t="str">
        <f>": "&amp;HOME!E4</f>
        <v>: SD Negeri 2 Tulusbesar</v>
      </c>
      <c r="F10" s="299"/>
      <c r="G10" s="299"/>
      <c r="H10" s="299"/>
      <c r="I10" s="299" t="s">
        <v>772</v>
      </c>
      <c r="J10" s="299"/>
      <c r="K10" s="299" t="str">
        <f>": "&amp;HOME!E10</f>
        <v>: 2</v>
      </c>
      <c r="L10" s="299"/>
      <c r="M10" s="8"/>
      <c r="N10" s="438"/>
      <c r="O10" s="168"/>
      <c r="P10" s="168"/>
    </row>
    <row r="11" spans="1:24" ht="16.5" x14ac:dyDescent="0.3">
      <c r="A11" s="168"/>
      <c r="B11" s="8"/>
      <c r="C11" s="170" t="s">
        <v>773</v>
      </c>
      <c r="D11" s="299"/>
      <c r="E11" s="299" t="str">
        <f>": "&amp;HOME!E7</f>
        <v>: Jl.Mangundarmo, 85 Tulusbesar. Tumpang</v>
      </c>
      <c r="F11" s="299"/>
      <c r="G11" s="299"/>
      <c r="H11" s="299"/>
      <c r="I11" s="299" t="s">
        <v>774</v>
      </c>
      <c r="J11" s="299"/>
      <c r="K11" s="299" t="str">
        <f>": "&amp;HOME!E15</f>
        <v>: 2024/2025</v>
      </c>
      <c r="L11" s="299"/>
      <c r="M11" s="8"/>
      <c r="N11" s="439"/>
      <c r="O11" s="168"/>
      <c r="P11" s="168"/>
    </row>
    <row r="12" spans="1:24" ht="13.5" customHeight="1" x14ac:dyDescent="0.3">
      <c r="A12" s="168"/>
      <c r="B12" s="8"/>
      <c r="C12" s="8"/>
      <c r="D12" s="299"/>
      <c r="E12" s="299"/>
      <c r="F12" s="299"/>
      <c r="G12" s="299"/>
      <c r="H12" s="299"/>
      <c r="I12" s="299"/>
      <c r="J12" s="299"/>
      <c r="K12" s="299"/>
      <c r="L12" s="299"/>
      <c r="M12" s="8"/>
      <c r="O12" s="168"/>
      <c r="P12" s="168"/>
      <c r="Q12" s="171"/>
      <c r="R12" s="171"/>
      <c r="S12" s="171"/>
      <c r="T12" s="171"/>
      <c r="U12" s="171"/>
      <c r="V12" s="171"/>
      <c r="W12" s="171"/>
      <c r="X12" s="171"/>
    </row>
    <row r="13" spans="1:24" ht="15.75" customHeight="1" x14ac:dyDescent="0.25">
      <c r="A13" s="168"/>
      <c r="B13" s="8"/>
      <c r="C13" s="8"/>
      <c r="D13" s="8"/>
      <c r="E13" s="8"/>
      <c r="F13" s="8"/>
      <c r="G13" s="8"/>
      <c r="H13" s="8"/>
      <c r="I13" s="8"/>
      <c r="J13" s="8"/>
      <c r="K13" s="8"/>
      <c r="L13" s="8"/>
      <c r="M13" s="8"/>
      <c r="O13" s="168"/>
      <c r="P13" s="168"/>
      <c r="Q13" s="171"/>
      <c r="R13" s="171"/>
      <c r="S13" s="171"/>
      <c r="T13" s="171"/>
      <c r="U13" s="171"/>
      <c r="V13" s="171"/>
      <c r="W13" s="171"/>
      <c r="X13" s="171"/>
    </row>
    <row r="14" spans="1:24" s="176" customFormat="1" ht="32.25" customHeight="1" x14ac:dyDescent="0.25">
      <c r="A14" s="172"/>
      <c r="B14" s="173"/>
      <c r="C14" s="301" t="s">
        <v>580</v>
      </c>
      <c r="D14" s="301" t="s">
        <v>775</v>
      </c>
      <c r="E14" s="302" t="s">
        <v>776</v>
      </c>
      <c r="F14" s="701" t="s">
        <v>777</v>
      </c>
      <c r="G14" s="701"/>
      <c r="H14" s="701"/>
      <c r="I14" s="701"/>
      <c r="J14" s="701"/>
      <c r="K14" s="701"/>
      <c r="L14" s="701"/>
      <c r="M14" s="174"/>
      <c r="O14" s="172"/>
      <c r="P14" s="172"/>
      <c r="Q14" s="175"/>
      <c r="R14" s="175"/>
      <c r="S14" s="175"/>
      <c r="T14" s="175"/>
      <c r="U14" s="175"/>
      <c r="V14" s="175"/>
      <c r="W14" s="175"/>
      <c r="X14" s="175"/>
    </row>
    <row r="15" spans="1:24" s="176" customFormat="1" ht="55.5" customHeight="1" x14ac:dyDescent="0.25">
      <c r="A15" s="172"/>
      <c r="B15" s="173"/>
      <c r="C15" s="702">
        <v>1</v>
      </c>
      <c r="D15" s="703" t="str">
        <f>MAPEL!D5</f>
        <v>Pendidikan Agama</v>
      </c>
      <c r="E15" s="704">
        <f>IFERROR(VLOOKUP($M$1,REKAP!$B$8:$AA$57,3,FALSE),"-")</f>
        <v>88.666666666666671</v>
      </c>
      <c r="F15" s="703" t="str">
        <f>IFERROR("Ananda "&amp;VLOOKUP($M$1,AGM!$C$8:$AX$58,46,FALSE),"-")</f>
        <v xml:space="preserve">Ananda ASKA sangat menguasai dalam menyebutkan  asmaulhusna Ar-Rahman dan Ar-Rahim beserta artinya dan peran Muhammad saw. sebagai rasul serta membuat karya berupa kaligrafi asmaulhusna Ar-Rahman dan Ar-Rahim beserta artinya </v>
      </c>
      <c r="G15" s="703"/>
      <c r="H15" s="703"/>
      <c r="I15" s="703"/>
      <c r="J15" s="703"/>
      <c r="K15" s="703"/>
      <c r="L15" s="703"/>
      <c r="M15" s="303"/>
      <c r="N15" s="172"/>
      <c r="O15" s="172"/>
      <c r="P15" s="172"/>
      <c r="Q15" s="175"/>
      <c r="R15" s="175"/>
      <c r="S15" s="175"/>
      <c r="T15" s="175"/>
      <c r="U15" s="175"/>
      <c r="V15" s="175"/>
      <c r="W15" s="175"/>
      <c r="X15" s="175"/>
    </row>
    <row r="16" spans="1:24" s="176" customFormat="1" ht="55.5" customHeight="1" x14ac:dyDescent="0.25">
      <c r="A16" s="172"/>
      <c r="B16" s="173"/>
      <c r="C16" s="702"/>
      <c r="D16" s="703"/>
      <c r="E16" s="704"/>
      <c r="F16" s="703" t="str">
        <f>IFERROR("Ananda "&amp;VLOOKUP($M$1,AGM!$C$8:$AX$58,48,FALSE),"-")</f>
        <v xml:space="preserve">Ananda ASKA perlu bimbingan dalam menyebutkan arti terima kasih kepada manusia dan arti disiplin serta dapat membunyikan tepuk kasih sayang dan disiplin sehingga dapat menumbuhkan sikap kasih sayang dan disiplin. </v>
      </c>
      <c r="G16" s="703"/>
      <c r="H16" s="703"/>
      <c r="I16" s="703"/>
      <c r="J16" s="703"/>
      <c r="K16" s="703"/>
      <c r="L16" s="703"/>
      <c r="M16" s="303"/>
      <c r="N16" s="172"/>
      <c r="O16" s="172"/>
      <c r="P16" s="172"/>
      <c r="Q16" s="175"/>
      <c r="R16" s="175"/>
      <c r="S16" s="175"/>
      <c r="T16" s="175"/>
      <c r="U16" s="175"/>
      <c r="V16" s="175"/>
      <c r="W16" s="175"/>
      <c r="X16" s="175"/>
    </row>
    <row r="17" spans="1:24" s="176" customFormat="1" ht="55.5" customHeight="1" x14ac:dyDescent="0.25">
      <c r="A17" s="172"/>
      <c r="B17" s="173"/>
      <c r="C17" s="702">
        <v>2</v>
      </c>
      <c r="D17" s="703" t="str">
        <f>MAPEL!D6</f>
        <v>Pendidikan Pancasila</v>
      </c>
      <c r="E17" s="704">
        <f>IFERROR(VLOOKUP($M$1,REKAP!$B$8:$AA$57,4,FALSE),"-")</f>
        <v>88.75</v>
      </c>
      <c r="F17" s="703" t="str">
        <f>IFERROR("Ananda "&amp;VLOOKUP($M$1,PKN!$C$8:$AX$58,46,FALSE),"-")</f>
        <v xml:space="preserve">Ananda ASKA sangat menguasai dalam mengenal karakteristik dan ciri-ciri fisik lingkungan rumah dan sekolah, sebagai bagian tidak terpisahkan dari wilayah NKRI. </v>
      </c>
      <c r="G17" s="703"/>
      <c r="H17" s="703"/>
      <c r="I17" s="703"/>
      <c r="J17" s="703"/>
      <c r="K17" s="703"/>
      <c r="L17" s="703"/>
      <c r="M17" s="303"/>
      <c r="N17" s="172"/>
      <c r="O17" s="172"/>
      <c r="P17" s="172"/>
      <c r="Q17" s="175"/>
      <c r="R17" s="175"/>
      <c r="S17" s="175"/>
      <c r="T17" s="175"/>
      <c r="U17" s="175"/>
      <c r="V17" s="175"/>
      <c r="W17" s="175"/>
      <c r="X17" s="175"/>
    </row>
    <row r="18" spans="1:24" s="176" customFormat="1" ht="55.5" customHeight="1" x14ac:dyDescent="0.25">
      <c r="A18" s="172"/>
      <c r="B18" s="173"/>
      <c r="C18" s="702"/>
      <c r="D18" s="703"/>
      <c r="E18" s="704"/>
      <c r="F18" s="703" t="str">
        <f>IFERROR("Ananda "&amp;VLOOKUP($M$1,PKN!$C$8:$AX$58,48,FALSE),"-")</f>
        <v xml:space="preserve">Ananda ASKA perlu bimbingan dalam mengenali  dirinya  sendiri,  sebagai  individu, bagian  dari  masyarakat  dan  lingkungannya,  sebagai  warga  negara  Indonesia  dan warga negara dunia. </v>
      </c>
      <c r="G18" s="703"/>
      <c r="H18" s="703"/>
      <c r="I18" s="703"/>
      <c r="J18" s="703"/>
      <c r="K18" s="703"/>
      <c r="L18" s="703"/>
      <c r="M18" s="303"/>
      <c r="N18" s="172"/>
      <c r="O18" s="172"/>
      <c r="P18" s="172"/>
      <c r="Q18" s="175"/>
      <c r="R18" s="175"/>
      <c r="S18" s="175"/>
      <c r="T18" s="175"/>
      <c r="U18" s="175"/>
      <c r="V18" s="175"/>
      <c r="W18" s="175"/>
      <c r="X18" s="175"/>
    </row>
    <row r="19" spans="1:24" s="176" customFormat="1" ht="55.5" customHeight="1" x14ac:dyDescent="0.25">
      <c r="A19" s="172"/>
      <c r="B19" s="173"/>
      <c r="C19" s="702">
        <v>3</v>
      </c>
      <c r="D19" s="703" t="str">
        <f>MAPEL!D7</f>
        <v>Bahasa Indonesia</v>
      </c>
      <c r="E19" s="704">
        <f>IFERROR(VLOOKUP($M$1,REKAP!$B$8:$AA$57,5,FALSE),"-")</f>
        <v>94.2</v>
      </c>
      <c r="F19" s="703" t="str">
        <f>IFERROR("Ananda "&amp;VLOOKUP($M$1,BIND!$C$8:$AX$58,46,FALSE),"-")</f>
        <v>Ananda ASKA sangat menguasai dalam Menyimak dan menanggapi bacaan tentang keragaman di sekitar, membaca dan menulis kata yang diawali dengan huruf ‘g’</v>
      </c>
      <c r="G19" s="703"/>
      <c r="H19" s="703"/>
      <c r="I19" s="703"/>
      <c r="J19" s="703"/>
      <c r="K19" s="703"/>
      <c r="L19" s="703"/>
      <c r="M19" s="303"/>
      <c r="N19" s="172"/>
      <c r="O19" s="172"/>
      <c r="P19" s="172"/>
      <c r="Q19" s="175"/>
      <c r="R19" s="175"/>
      <c r="S19" s="175"/>
      <c r="T19" s="175"/>
      <c r="U19" s="175"/>
      <c r="V19" s="175"/>
      <c r="W19" s="175"/>
      <c r="X19" s="175"/>
    </row>
    <row r="20" spans="1:24" s="176" customFormat="1" ht="55.5" customHeight="1" x14ac:dyDescent="0.25">
      <c r="A20" s="172"/>
      <c r="B20" s="173"/>
      <c r="C20" s="702"/>
      <c r="D20" s="703"/>
      <c r="E20" s="704"/>
      <c r="F20" s="703" t="str">
        <f>IFERROR("Ananda "&amp;VLOOKUP($M$1,BIND!$C$8:$AX$58,48,FALSE),"-")</f>
        <v>Ananda ASKA perlu bimbingan dalam menyimak dan menanggapi bacaan tentang sikap baik kepada teman, mengenali tanda titik pada akhir kalimat serta membaca dan menulis kata-kata yang diawali dengan huruf ‘m’</v>
      </c>
      <c r="G20" s="703"/>
      <c r="H20" s="703"/>
      <c r="I20" s="703"/>
      <c r="J20" s="703"/>
      <c r="K20" s="703"/>
      <c r="L20" s="703"/>
      <c r="M20" s="303"/>
      <c r="N20" s="172"/>
      <c r="O20" s="172"/>
      <c r="P20" s="172"/>
      <c r="Q20" s="175"/>
      <c r="R20" s="175"/>
      <c r="S20" s="175"/>
      <c r="T20" s="175"/>
      <c r="U20" s="175"/>
      <c r="V20" s="175"/>
      <c r="W20" s="175"/>
      <c r="X20" s="175"/>
    </row>
    <row r="21" spans="1:24" s="176" customFormat="1" ht="55.5" customHeight="1" x14ac:dyDescent="0.25">
      <c r="A21" s="172"/>
      <c r="B21" s="173"/>
      <c r="C21" s="702">
        <v>4</v>
      </c>
      <c r="D21" s="703" t="str">
        <f>MAPEL!D8</f>
        <v>Matematika</v>
      </c>
      <c r="E21" s="704">
        <f>IFERROR(VLOOKUP($M$1,REKAP!$B$8:$AA$57,6,FALSE),"-")</f>
        <v>95.2</v>
      </c>
      <c r="F21" s="703" t="str">
        <f>IFERROR("Ananda "&amp;VLOOKUP($M$1,MTK!$C$8:$AX$58,46,FALSE),"-")</f>
        <v xml:space="preserve">Ananda ASKA sangat menguasai dalam membaca jam yang ditemukan dalam kehidupan sehari-hari. Memiliki perhatian dan minat terhadap waktu dan menghubungkannya dengan situasi kehidupan sehari-hari. </v>
      </c>
      <c r="G21" s="703"/>
      <c r="H21" s="703"/>
      <c r="I21" s="703"/>
      <c r="J21" s="703"/>
      <c r="K21" s="703"/>
      <c r="L21" s="703"/>
      <c r="M21" s="303"/>
      <c r="N21" s="172"/>
      <c r="O21" s="172"/>
      <c r="P21" s="172"/>
      <c r="Q21" s="175"/>
      <c r="R21" s="175"/>
      <c r="S21" s="175"/>
      <c r="T21" s="175"/>
      <c r="U21" s="175"/>
      <c r="V21" s="175"/>
      <c r="W21" s="175"/>
      <c r="X21" s="175"/>
    </row>
    <row r="22" spans="1:24" s="176" customFormat="1" ht="55.5" customHeight="1" x14ac:dyDescent="0.25">
      <c r="A22" s="172"/>
      <c r="B22" s="173"/>
      <c r="C22" s="702"/>
      <c r="D22" s="703"/>
      <c r="E22" s="704"/>
      <c r="F22" s="703" t="str">
        <f>IFERROR("Ananda "&amp;VLOOKUP($M$1,MTK!$C$8:$AX$58,48,FALSE),"-")</f>
        <v xml:space="preserve">Ananda ASKA perlu bimbingan dalam memiliki perhatian terhadap bilangan dengan mengamati menu makan siang sekolah. Mengatur dokumen atau data agar mudah dilihat. </v>
      </c>
      <c r="G22" s="703"/>
      <c r="H22" s="703"/>
      <c r="I22" s="703"/>
      <c r="J22" s="703"/>
      <c r="K22" s="703"/>
      <c r="L22" s="703"/>
      <c r="M22" s="303"/>
      <c r="N22" s="172"/>
      <c r="O22" s="172"/>
      <c r="P22" s="172"/>
      <c r="Q22" s="175"/>
      <c r="R22" s="175"/>
      <c r="S22" s="175"/>
      <c r="T22" s="175"/>
      <c r="U22" s="175"/>
      <c r="V22" s="175"/>
      <c r="W22" s="175"/>
      <c r="X22" s="175"/>
    </row>
    <row r="23" spans="1:24" s="176" customFormat="1" ht="55.5" hidden="1" customHeight="1" x14ac:dyDescent="0.25">
      <c r="A23" s="172"/>
      <c r="B23" s="173"/>
      <c r="C23" s="702">
        <v>5</v>
      </c>
      <c r="D23" s="703" t="str">
        <f>MAPEL!D9</f>
        <v>Ilmu Pengetahuan Alam dan Sosial</v>
      </c>
      <c r="E23" s="704" t="str">
        <f>IFERROR(VLOOKUP($M$1,REKAP!$B$8:$AA$57,7,FALSE),"-")</f>
        <v/>
      </c>
      <c r="F23" s="703" t="str">
        <f>IFERROR("Ananda "&amp;VLOOKUP($M$1,IPAS!$C$8:$AX$58,56,FALSE),"-")</f>
        <v>-</v>
      </c>
      <c r="G23" s="703"/>
      <c r="H23" s="703"/>
      <c r="I23" s="703"/>
      <c r="J23" s="703"/>
      <c r="K23" s="703"/>
      <c r="L23" s="703"/>
      <c r="M23" s="303"/>
      <c r="N23" s="172"/>
      <c r="O23" s="172"/>
      <c r="P23" s="172"/>
      <c r="Q23" s="175"/>
      <c r="R23" s="175"/>
      <c r="S23" s="175"/>
      <c r="T23" s="175"/>
      <c r="U23" s="175"/>
      <c r="V23" s="175"/>
      <c r="W23" s="175"/>
      <c r="X23" s="175"/>
    </row>
    <row r="24" spans="1:24" s="176" customFormat="1" ht="55.5" hidden="1" customHeight="1" x14ac:dyDescent="0.25">
      <c r="A24" s="172"/>
      <c r="B24" s="173"/>
      <c r="C24" s="702"/>
      <c r="D24" s="703"/>
      <c r="E24" s="704"/>
      <c r="F24" s="703" t="str">
        <f>IFERROR("Ananda "&amp;VLOOKUP($M$1,IPAS!$C$8:$AX$58,58,FALSE),"-")</f>
        <v>-</v>
      </c>
      <c r="G24" s="703"/>
      <c r="H24" s="703"/>
      <c r="I24" s="703"/>
      <c r="J24" s="703"/>
      <c r="K24" s="703"/>
      <c r="L24" s="703"/>
      <c r="M24" s="303"/>
      <c r="N24" s="172"/>
      <c r="O24" s="172"/>
      <c r="P24" s="172"/>
      <c r="Q24" s="175"/>
      <c r="R24" s="175"/>
      <c r="S24" s="175"/>
      <c r="T24" s="175"/>
      <c r="U24" s="175"/>
      <c r="V24" s="175"/>
      <c r="W24" s="175"/>
      <c r="X24" s="175"/>
    </row>
    <row r="25" spans="1:24" s="176" customFormat="1" ht="14.25" customHeight="1" x14ac:dyDescent="0.25">
      <c r="A25" s="172"/>
      <c r="B25" s="173"/>
      <c r="C25" s="308">
        <v>5</v>
      </c>
      <c r="D25" s="703" t="str">
        <f>MAPEL!D10</f>
        <v>Seni (Pilihan)</v>
      </c>
      <c r="E25" s="703"/>
      <c r="F25" s="703"/>
      <c r="G25" s="703"/>
      <c r="H25" s="703"/>
      <c r="I25" s="703"/>
      <c r="J25" s="703"/>
      <c r="K25" s="703"/>
      <c r="L25" s="703"/>
      <c r="M25" s="303"/>
      <c r="N25" s="172"/>
      <c r="O25" s="172"/>
      <c r="P25" s="172"/>
      <c r="Q25" s="175"/>
      <c r="R25" s="175"/>
      <c r="S25" s="175"/>
      <c r="T25" s="175"/>
      <c r="U25" s="175"/>
      <c r="V25" s="175"/>
      <c r="W25" s="175"/>
      <c r="X25" s="175"/>
    </row>
    <row r="26" spans="1:24" s="176" customFormat="1" ht="32.25" hidden="1" customHeight="1" x14ac:dyDescent="0.25">
      <c r="A26" s="172"/>
      <c r="B26" s="173"/>
      <c r="C26" s="705" t="s">
        <v>633</v>
      </c>
      <c r="D26" s="703" t="str">
        <f>MAPEL!D11</f>
        <v>Seni Musik</v>
      </c>
      <c r="E26" s="704" t="str">
        <f>IFERROR(VLOOKUP($M$1,REKAP!$B$8:$AA$57,8,FALSE),"-")</f>
        <v/>
      </c>
      <c r="F26" s="703" t="str">
        <f>IFERROR("Ananda "&amp;VLOOKUP($M$1,MUSIK!$C$8:$BH$58,46,FALSE),"-")</f>
        <v xml:space="preserve">Ananda </v>
      </c>
      <c r="G26" s="703"/>
      <c r="H26" s="703"/>
      <c r="I26" s="703"/>
      <c r="J26" s="703"/>
      <c r="K26" s="703"/>
      <c r="L26" s="703"/>
      <c r="M26" s="303"/>
      <c r="N26" s="172"/>
      <c r="O26" s="172"/>
      <c r="P26" s="172"/>
      <c r="Q26" s="175"/>
      <c r="R26" s="175"/>
      <c r="S26" s="175"/>
      <c r="T26" s="175"/>
      <c r="U26" s="175"/>
      <c r="V26" s="175"/>
      <c r="W26" s="175"/>
      <c r="X26" s="175"/>
    </row>
    <row r="27" spans="1:24" s="176" customFormat="1" ht="32.25" hidden="1" customHeight="1" x14ac:dyDescent="0.25">
      <c r="A27" s="172"/>
      <c r="B27" s="173"/>
      <c r="C27" s="706"/>
      <c r="D27" s="703"/>
      <c r="E27" s="704"/>
      <c r="F27" s="703" t="str">
        <f>IFERROR("Ananda "&amp;VLOOKUP($M$1,MUSIK!$C$8:$BH$58,48,FALSE),"-")</f>
        <v xml:space="preserve">Ananda </v>
      </c>
      <c r="G27" s="703"/>
      <c r="H27" s="703"/>
      <c r="I27" s="703"/>
      <c r="J27" s="703"/>
      <c r="K27" s="703"/>
      <c r="L27" s="703"/>
      <c r="M27" s="303"/>
      <c r="N27" s="172"/>
      <c r="O27" s="172"/>
      <c r="P27" s="172"/>
      <c r="Q27" s="175"/>
      <c r="R27" s="175"/>
      <c r="S27" s="175"/>
      <c r="T27" s="175"/>
      <c r="U27" s="175"/>
      <c r="V27" s="175"/>
      <c r="W27" s="175"/>
      <c r="X27" s="175"/>
    </row>
    <row r="28" spans="1:24" s="176" customFormat="1" ht="32.25" hidden="1" customHeight="1" x14ac:dyDescent="0.25">
      <c r="A28" s="172"/>
      <c r="B28" s="173"/>
      <c r="C28" s="705" t="s">
        <v>635</v>
      </c>
      <c r="D28" s="703" t="str">
        <f>MAPEL!D12</f>
        <v>Seni Tari</v>
      </c>
      <c r="E28" s="704" t="str">
        <f>IFERROR(VLOOKUP($M$1,REKAP!$B$8:$AA$57,9,FALSE),"-")</f>
        <v/>
      </c>
      <c r="F28" s="703" t="str">
        <f>IFERROR("Ananda "&amp;VLOOKUP($M$1,TARI!$C$8:$BH$58,46,FALSE),"-")</f>
        <v xml:space="preserve">Ananda </v>
      </c>
      <c r="G28" s="703"/>
      <c r="H28" s="703"/>
      <c r="I28" s="703"/>
      <c r="J28" s="703"/>
      <c r="K28" s="703"/>
      <c r="L28" s="703"/>
      <c r="M28" s="303"/>
      <c r="N28" s="172"/>
      <c r="O28" s="172"/>
      <c r="P28" s="172"/>
      <c r="Q28" s="175"/>
      <c r="R28" s="175"/>
      <c r="S28" s="175"/>
      <c r="T28" s="175"/>
      <c r="U28" s="175"/>
      <c r="V28" s="175"/>
      <c r="W28" s="175"/>
      <c r="X28" s="175"/>
    </row>
    <row r="29" spans="1:24" s="176" customFormat="1" ht="32.25" hidden="1" customHeight="1" x14ac:dyDescent="0.25">
      <c r="A29" s="172"/>
      <c r="B29" s="173"/>
      <c r="C29" s="706"/>
      <c r="D29" s="703"/>
      <c r="E29" s="704"/>
      <c r="F29" s="703" t="str">
        <f>IFERROR("Ananda "&amp;VLOOKUP($M$1,TARI!$C$8:$BH$58,48,FALSE),"-")</f>
        <v xml:space="preserve">Ananda </v>
      </c>
      <c r="G29" s="703"/>
      <c r="H29" s="703"/>
      <c r="I29" s="703"/>
      <c r="J29" s="703"/>
      <c r="K29" s="703"/>
      <c r="L29" s="703"/>
      <c r="M29" s="303"/>
      <c r="N29" s="172"/>
      <c r="O29" s="172"/>
      <c r="P29" s="172"/>
      <c r="Q29" s="175"/>
      <c r="R29" s="175"/>
      <c r="S29" s="175"/>
      <c r="T29" s="175"/>
      <c r="U29" s="175"/>
      <c r="V29" s="175"/>
      <c r="W29" s="175"/>
      <c r="X29" s="175"/>
    </row>
    <row r="30" spans="1:24" s="176" customFormat="1" ht="57.75" customHeight="1" x14ac:dyDescent="0.25">
      <c r="A30" s="172"/>
      <c r="B30" s="173"/>
      <c r="C30" s="705" t="s">
        <v>637</v>
      </c>
      <c r="D30" s="703" t="str">
        <f>MAPEL!D13</f>
        <v>Seni Rupa</v>
      </c>
      <c r="E30" s="704">
        <f>IFERROR(VLOOKUP($M$1,REKAP!$B$8:$AA$57,10,FALSE),"-")</f>
        <v>79.714285714285708</v>
      </c>
      <c r="F30" s="703" t="str">
        <f>IFERROR("Ananda "&amp;VLOOKUP($M$1,RUPA!$C$8:$AX$58,46,FALSE),"-")</f>
        <v>Ananda ASKA sangat menguasai dalam mengenal dan dapat menggunakan kosakata: Tekstur, Kasar, Halus, Bergerigi, Berbulu, Licin. Siswa mampu mengenali dan menggunakan tekstur yang didapat dari lingkungan sekitar ke dalam karyanya.</v>
      </c>
      <c r="G30" s="703"/>
      <c r="H30" s="703"/>
      <c r="I30" s="703"/>
      <c r="J30" s="703"/>
      <c r="K30" s="703"/>
      <c r="L30" s="703"/>
      <c r="M30" s="303"/>
      <c r="N30" s="172"/>
      <c r="O30" s="172"/>
      <c r="P30" s="172"/>
      <c r="Q30" s="175"/>
      <c r="R30" s="175"/>
      <c r="S30" s="175"/>
      <c r="T30" s="175"/>
      <c r="U30" s="175"/>
      <c r="V30" s="175"/>
      <c r="W30" s="175"/>
      <c r="X30" s="175"/>
    </row>
    <row r="31" spans="1:24" s="176" customFormat="1" ht="57.75" customHeight="1" x14ac:dyDescent="0.25">
      <c r="A31" s="172"/>
      <c r="B31" s="173"/>
      <c r="C31" s="706"/>
      <c r="D31" s="703"/>
      <c r="E31" s="704"/>
      <c r="F31" s="703" t="str">
        <f>IFERROR("Ananda "&amp;VLOOKUP($M$1,RUPA!$C$8:$AX$58,48,FALSE),"-")</f>
        <v xml:space="preserve">Ananda ASKA perlu bimbingan dalam mengenal dan dapat menggunakan kosakata: Bangunan, Gedung, Rumah, Kediaman, Arsitek (orang yang merancang bangunan), Arsitektur (bentuk hasil rancangan bangunan). </v>
      </c>
      <c r="G31" s="703"/>
      <c r="H31" s="703"/>
      <c r="I31" s="703"/>
      <c r="J31" s="703"/>
      <c r="K31" s="703"/>
      <c r="L31" s="703"/>
      <c r="M31" s="303"/>
      <c r="N31" s="172"/>
      <c r="O31" s="172"/>
      <c r="P31" s="172"/>
      <c r="Q31" s="175"/>
      <c r="R31" s="175"/>
      <c r="S31" s="175"/>
      <c r="T31" s="175"/>
      <c r="U31" s="175"/>
      <c r="V31" s="175"/>
      <c r="W31" s="175"/>
      <c r="X31" s="175"/>
    </row>
    <row r="32" spans="1:24" s="176" customFormat="1" ht="32.25" hidden="1" customHeight="1" x14ac:dyDescent="0.25">
      <c r="A32" s="172"/>
      <c r="B32" s="173"/>
      <c r="C32" s="705" t="s">
        <v>639</v>
      </c>
      <c r="D32" s="703" t="str">
        <f>MAPEL!D14</f>
        <v>Seni Teater</v>
      </c>
      <c r="E32" s="704" t="str">
        <f>IFERROR(VLOOKUP($M$1,REKAP!$B$8:$AA$57,11,FALSE),"-")</f>
        <v/>
      </c>
      <c r="F32" s="703" t="str">
        <f>IFERROR("Ananda "&amp;VLOOKUP($M$1,TEATER!$C$8:$BH$58,46,FALSE),"-")</f>
        <v xml:space="preserve">Ananda </v>
      </c>
      <c r="G32" s="703"/>
      <c r="H32" s="703"/>
      <c r="I32" s="703"/>
      <c r="J32" s="703"/>
      <c r="K32" s="703"/>
      <c r="L32" s="703"/>
      <c r="M32" s="303"/>
      <c r="N32" s="172"/>
      <c r="O32" s="172"/>
      <c r="P32" s="172"/>
      <c r="Q32" s="175"/>
      <c r="R32" s="175"/>
      <c r="S32" s="175"/>
      <c r="T32" s="175"/>
      <c r="U32" s="175"/>
      <c r="V32" s="175"/>
      <c r="W32" s="175"/>
      <c r="X32" s="175"/>
    </row>
    <row r="33" spans="1:24" s="176" customFormat="1" ht="32.25" hidden="1" customHeight="1" x14ac:dyDescent="0.25">
      <c r="A33" s="172"/>
      <c r="B33" s="173"/>
      <c r="C33" s="706"/>
      <c r="D33" s="703"/>
      <c r="E33" s="704"/>
      <c r="F33" s="703" t="str">
        <f>IFERROR("Ananda "&amp;VLOOKUP($M$1,TEATER!$C$8:$BH$58,48,FALSE),"-")</f>
        <v xml:space="preserve">Ananda </v>
      </c>
      <c r="G33" s="703"/>
      <c r="H33" s="703"/>
      <c r="I33" s="703"/>
      <c r="J33" s="703"/>
      <c r="K33" s="703"/>
      <c r="L33" s="703"/>
      <c r="M33" s="303"/>
      <c r="N33" s="172"/>
      <c r="O33" s="172"/>
      <c r="P33" s="172"/>
      <c r="Q33" s="175"/>
      <c r="R33" s="175"/>
      <c r="S33" s="175"/>
      <c r="T33" s="175"/>
      <c r="U33" s="175"/>
      <c r="V33" s="175"/>
      <c r="W33" s="175"/>
      <c r="X33" s="175"/>
    </row>
    <row r="34" spans="1:24" s="176" customFormat="1" ht="57" customHeight="1" x14ac:dyDescent="0.25">
      <c r="A34" s="172"/>
      <c r="B34" s="173"/>
      <c r="C34" s="702">
        <v>6</v>
      </c>
      <c r="D34" s="703" t="str">
        <f>MAPEL!D15</f>
        <v>Pendidikan Jasmani dan Olahraga</v>
      </c>
      <c r="E34" s="704">
        <f>IFERROR(VLOOKUP($M$1,REKAP!$B$8:$AA$57,12,FALSE),"-")</f>
        <v>76.833333333333329</v>
      </c>
      <c r="F34" s="703" t="str">
        <f>IFERROR("Ananda "&amp;VLOOKUP($M$1,PJOK!$C$8:$AX$58,46,FALSE),"-")</f>
        <v>Ananda ASKA sangat menguasai dalam menunjukkan kemampuan dalam Mengetahui dan mempraktekkan  gerak dasar lokomotor dan non-lokomotor sesuai dengan irama (ketukan) tanpa/dengan musik dalam aktivitas gerak berirama dengan benar.</v>
      </c>
      <c r="G34" s="703"/>
      <c r="H34" s="703"/>
      <c r="I34" s="703"/>
      <c r="J34" s="703"/>
      <c r="K34" s="703"/>
      <c r="L34" s="703"/>
      <c r="M34" s="303"/>
      <c r="N34" s="172"/>
      <c r="O34" s="172"/>
      <c r="P34" s="172"/>
      <c r="Q34" s="175"/>
      <c r="R34" s="175"/>
      <c r="S34" s="175"/>
      <c r="T34" s="175"/>
      <c r="U34" s="175"/>
      <c r="V34" s="175"/>
      <c r="W34" s="175"/>
      <c r="X34" s="175"/>
    </row>
    <row r="35" spans="1:24" s="176" customFormat="1" ht="57" customHeight="1" x14ac:dyDescent="0.25">
      <c r="A35" s="172"/>
      <c r="B35" s="173"/>
      <c r="C35" s="702"/>
      <c r="D35" s="703"/>
      <c r="E35" s="704"/>
      <c r="F35" s="703" t="str">
        <f>IFERROR("Ananda "&amp;VLOOKUP($M$1,PJOK!$C$8:$AX$58,48,FALSE),"-")</f>
        <v>Ananda ASKA perlu bimbingan dalam menunjukkan kemampuan dalam Mengetahui dan mempraktekkan  jalan, lari, dan lompat aktivitas gerak dasar lokomotor, dengan benar.</v>
      </c>
      <c r="G35" s="703"/>
      <c r="H35" s="703"/>
      <c r="I35" s="703"/>
      <c r="J35" s="703"/>
      <c r="K35" s="703"/>
      <c r="L35" s="703"/>
      <c r="M35" s="303"/>
      <c r="N35" s="172"/>
      <c r="O35" s="172"/>
      <c r="P35" s="172"/>
      <c r="Q35" s="175"/>
      <c r="R35" s="175"/>
      <c r="S35" s="175"/>
      <c r="T35" s="175"/>
      <c r="U35" s="175"/>
      <c r="V35" s="175"/>
      <c r="W35" s="175"/>
      <c r="X35" s="175"/>
    </row>
    <row r="36" spans="1:24" s="176" customFormat="1" ht="30.75" customHeight="1" x14ac:dyDescent="0.25">
      <c r="A36" s="172"/>
      <c r="B36" s="173"/>
      <c r="C36" s="301" t="s">
        <v>580</v>
      </c>
      <c r="D36" s="301" t="s">
        <v>775</v>
      </c>
      <c r="E36" s="302" t="s">
        <v>776</v>
      </c>
      <c r="F36" s="701" t="s">
        <v>777</v>
      </c>
      <c r="G36" s="701"/>
      <c r="H36" s="701"/>
      <c r="I36" s="701"/>
      <c r="J36" s="701"/>
      <c r="K36" s="701"/>
      <c r="L36" s="701"/>
      <c r="M36" s="304"/>
      <c r="N36" s="172"/>
      <c r="O36" s="172"/>
      <c r="P36" s="172"/>
      <c r="Q36" s="175"/>
      <c r="R36" s="175"/>
      <c r="S36" s="175"/>
      <c r="T36" s="175"/>
      <c r="U36" s="175"/>
      <c r="V36" s="175"/>
      <c r="W36" s="175"/>
      <c r="X36" s="175"/>
    </row>
    <row r="37" spans="1:24" s="176" customFormat="1" ht="57" customHeight="1" x14ac:dyDescent="0.25">
      <c r="A37" s="172"/>
      <c r="B37" s="173"/>
      <c r="C37" s="702">
        <v>7</v>
      </c>
      <c r="D37" s="703" t="str">
        <f>MAPEL!D16</f>
        <v>Bahasa Inggris *</v>
      </c>
      <c r="E37" s="704">
        <f>IFERROR(VLOOKUP($M$1,REKAP!$B$8:$AA$57,13,FALSE),"-")</f>
        <v>88</v>
      </c>
      <c r="F37" s="703" t="str">
        <f>IFERROR("Ananda "&amp;VLOOKUP($M$1,BING!$C$8:$AX$58,46,FALSE),"-")</f>
        <v>Ananda ASKA sangat menguasai dalam mampu memahami penggunaan kata have untuk menyebutkan benda yang mereka milih.</v>
      </c>
      <c r="G37" s="703"/>
      <c r="H37" s="703"/>
      <c r="I37" s="703"/>
      <c r="J37" s="703"/>
      <c r="K37" s="703"/>
      <c r="L37" s="703"/>
      <c r="M37" s="303"/>
      <c r="N37" s="172"/>
      <c r="O37" s="172"/>
      <c r="P37" s="172"/>
      <c r="Q37" s="175"/>
      <c r="R37" s="175"/>
      <c r="S37" s="175"/>
      <c r="T37" s="175"/>
      <c r="U37" s="175"/>
      <c r="V37" s="175"/>
      <c r="W37" s="175"/>
      <c r="X37" s="175"/>
    </row>
    <row r="38" spans="1:24" s="176" customFormat="1" ht="57" customHeight="1" x14ac:dyDescent="0.25">
      <c r="A38" s="172"/>
      <c r="B38" s="173"/>
      <c r="C38" s="702"/>
      <c r="D38" s="703"/>
      <c r="E38" s="704"/>
      <c r="F38" s="703" t="str">
        <f>IFERROR("Ananda "&amp;VLOOKUP($M$1,BING!$C$8:$AX$58,48,FALSE),"-")</f>
        <v>Ananda ASKA perlu bimbingan dalam mampu mengucapkan  "he is/she is"dan mampu mengenal jenis kelamin laki-laki dan perempuan pada konsep "she/he."</v>
      </c>
      <c r="G38" s="703"/>
      <c r="H38" s="703"/>
      <c r="I38" s="703"/>
      <c r="J38" s="703"/>
      <c r="K38" s="703"/>
      <c r="L38" s="703"/>
      <c r="M38" s="303"/>
      <c r="N38" s="172"/>
      <c r="O38" s="172"/>
      <c r="P38" s="172"/>
      <c r="Q38" s="175"/>
      <c r="R38" s="175"/>
      <c r="S38" s="175"/>
      <c r="T38" s="175"/>
      <c r="U38" s="175"/>
      <c r="V38" s="175"/>
      <c r="W38" s="175"/>
      <c r="X38" s="175"/>
    </row>
    <row r="39" spans="1:24" s="176" customFormat="1" ht="26.25" customHeight="1" x14ac:dyDescent="0.25">
      <c r="A39" s="172"/>
      <c r="B39" s="173"/>
      <c r="C39" s="707" t="s">
        <v>778</v>
      </c>
      <c r="D39" s="707"/>
      <c r="E39" s="707"/>
      <c r="F39" s="707"/>
      <c r="G39" s="707"/>
      <c r="H39" s="707"/>
      <c r="I39" s="707"/>
      <c r="J39" s="707"/>
      <c r="K39" s="707"/>
      <c r="L39" s="707"/>
      <c r="M39" s="303"/>
      <c r="N39" s="172"/>
      <c r="O39" s="172"/>
      <c r="P39" s="172"/>
      <c r="Q39" s="175"/>
      <c r="R39" s="175"/>
      <c r="S39" s="175"/>
      <c r="T39" s="175"/>
      <c r="U39" s="175"/>
      <c r="V39" s="175"/>
      <c r="W39" s="175"/>
      <c r="X39" s="175"/>
    </row>
    <row r="40" spans="1:24" s="176" customFormat="1" ht="33" customHeight="1" x14ac:dyDescent="0.25">
      <c r="A40" s="172"/>
      <c r="B40" s="173"/>
      <c r="C40" s="301" t="s">
        <v>580</v>
      </c>
      <c r="D40" s="301" t="s">
        <v>775</v>
      </c>
      <c r="E40" s="302" t="s">
        <v>776</v>
      </c>
      <c r="F40" s="701" t="s">
        <v>777</v>
      </c>
      <c r="G40" s="701"/>
      <c r="H40" s="701"/>
      <c r="I40" s="701"/>
      <c r="J40" s="701"/>
      <c r="K40" s="701"/>
      <c r="L40" s="701"/>
      <c r="M40" s="304"/>
      <c r="N40" s="172"/>
      <c r="O40" s="172"/>
      <c r="P40" s="172"/>
      <c r="Q40" s="175"/>
      <c r="R40" s="175"/>
      <c r="S40" s="175"/>
      <c r="T40" s="175"/>
      <c r="U40" s="175"/>
      <c r="V40" s="175"/>
      <c r="W40" s="175"/>
      <c r="X40" s="175"/>
    </row>
    <row r="41" spans="1:24" ht="56.25" customHeight="1" x14ac:dyDescent="0.3">
      <c r="A41" s="168"/>
      <c r="B41" s="8"/>
      <c r="C41" s="702">
        <v>8</v>
      </c>
      <c r="D41" s="708" t="str">
        <f>MAPEL!D19</f>
        <v>Bahasa Jawa</v>
      </c>
      <c r="E41" s="704">
        <f>IFERROR(VLOOKUP($M$1,REKAP!$B$8:$AA$57,14,FALSE),"-")</f>
        <v>87.8</v>
      </c>
      <c r="F41" s="703" t="str">
        <f>IFERROR("Ananda "&amp;VLOOKUP($M$1,'MLK1'!$C$8:$AX$58,46,FALSE),"-")</f>
        <v>Ananda ASKA sangat menguasai dalam melakukan perintah dan permintaan sederhana tentang kegiatan diri sendiri secara lisan dan tulis.</v>
      </c>
      <c r="G41" s="703"/>
      <c r="H41" s="703"/>
      <c r="I41" s="703"/>
      <c r="J41" s="703"/>
      <c r="K41" s="703"/>
      <c r="L41" s="703"/>
      <c r="M41" s="299"/>
      <c r="N41" s="168"/>
      <c r="O41" s="168"/>
      <c r="P41" s="168"/>
      <c r="Q41" s="171"/>
      <c r="R41" s="171"/>
      <c r="S41" s="171"/>
      <c r="T41" s="171"/>
      <c r="U41" s="171"/>
      <c r="V41" s="171"/>
      <c r="W41" s="171"/>
      <c r="X41" s="171"/>
    </row>
    <row r="42" spans="1:24" ht="56.25" customHeight="1" x14ac:dyDescent="0.3">
      <c r="A42" s="168"/>
      <c r="B42" s="8"/>
      <c r="C42" s="702"/>
      <c r="D42" s="708"/>
      <c r="E42" s="704"/>
      <c r="F42" s="703" t="str">
        <f>IFERROR("Ananda "&amp;VLOOKUP($M$1,'MLK1'!$C$8:$AX$58,48,FALSE),"-")</f>
        <v>Ananda ASKA perlu bimbingan dalam mendengarkan, memahami, dan mengidentifikai teks perintah dan permintaan tentang kegiatan diri sendiri secara lisan dan tulis.</v>
      </c>
      <c r="G42" s="703"/>
      <c r="H42" s="703"/>
      <c r="I42" s="703"/>
      <c r="J42" s="703"/>
      <c r="K42" s="703"/>
      <c r="L42" s="703"/>
      <c r="M42" s="299"/>
      <c r="N42" s="168"/>
      <c r="O42" s="168"/>
      <c r="P42" s="168"/>
      <c r="Q42" s="171"/>
      <c r="R42" s="171"/>
      <c r="S42" s="171"/>
      <c r="T42" s="171"/>
      <c r="U42" s="171"/>
      <c r="V42" s="171"/>
      <c r="W42" s="171"/>
      <c r="X42" s="171"/>
    </row>
    <row r="43" spans="1:24" ht="56.25" hidden="1" customHeight="1" x14ac:dyDescent="0.3">
      <c r="A43" s="168"/>
      <c r="B43" s="8"/>
      <c r="C43" s="702">
        <v>9</v>
      </c>
      <c r="D43" s="708" t="str">
        <f>MAPEL!D20</f>
        <v>Mulok 2</v>
      </c>
      <c r="E43" s="704" t="str">
        <f>IFERROR(VLOOKUP($M$1,REKAP!$B$8:$AA$57,15,FALSE),"-")</f>
        <v/>
      </c>
      <c r="F43" s="703" t="str">
        <f>IFERROR("Ananda "&amp;VLOOKUP($M$1,'MLK2'!$C$8:$AX$58,56,FALSE),"-")</f>
        <v>-</v>
      </c>
      <c r="G43" s="703"/>
      <c r="H43" s="703"/>
      <c r="I43" s="703"/>
      <c r="J43" s="703"/>
      <c r="K43" s="703"/>
      <c r="L43" s="703"/>
      <c r="M43" s="299"/>
      <c r="N43" s="168"/>
      <c r="O43" s="168"/>
      <c r="P43" s="168"/>
      <c r="Q43" s="171"/>
      <c r="R43" s="171"/>
      <c r="S43" s="171"/>
      <c r="T43" s="171"/>
      <c r="U43" s="171"/>
      <c r="V43" s="171"/>
      <c r="W43" s="171"/>
      <c r="X43" s="171"/>
    </row>
    <row r="44" spans="1:24" ht="56.25" hidden="1" customHeight="1" x14ac:dyDescent="0.3">
      <c r="A44" s="168"/>
      <c r="B44" s="8"/>
      <c r="C44" s="702"/>
      <c r="D44" s="708"/>
      <c r="E44" s="704"/>
      <c r="F44" s="703" t="str">
        <f>IFERROR("Ananda "&amp;VLOOKUP($M$1,'MLK2'!$C$8:$AX$58,58,FALSE),"-")</f>
        <v>-</v>
      </c>
      <c r="G44" s="703"/>
      <c r="H44" s="703"/>
      <c r="I44" s="703"/>
      <c r="J44" s="703"/>
      <c r="K44" s="703"/>
      <c r="L44" s="703"/>
      <c r="M44" s="299"/>
      <c r="N44" s="168"/>
      <c r="O44" s="168"/>
      <c r="P44" s="168"/>
      <c r="Q44" s="171"/>
      <c r="R44" s="171"/>
      <c r="S44" s="171"/>
      <c r="T44" s="171"/>
      <c r="U44" s="171"/>
      <c r="V44" s="171"/>
      <c r="W44" s="171"/>
      <c r="X44" s="171"/>
    </row>
    <row r="45" spans="1:24" ht="56.25" hidden="1" customHeight="1" x14ac:dyDescent="0.3">
      <c r="A45" s="168"/>
      <c r="B45" s="8"/>
      <c r="C45" s="702">
        <v>10</v>
      </c>
      <c r="D45" s="708" t="str">
        <f>MAPEL!D21</f>
        <v>Mulok 3</v>
      </c>
      <c r="E45" s="704" t="str">
        <f>IFERROR(VLOOKUP($M$1,REKAP!$B$8:$AA$57,16,FALSE),"-")</f>
        <v/>
      </c>
      <c r="F45" s="703" t="str">
        <f>IFERROR("Ananda "&amp;VLOOKUP($M$1,'MLK3'!$C$8:$AX$58,56,FALSE),"-")</f>
        <v>-</v>
      </c>
      <c r="G45" s="703"/>
      <c r="H45" s="703"/>
      <c r="I45" s="703"/>
      <c r="J45" s="703"/>
      <c r="K45" s="703"/>
      <c r="L45" s="703"/>
      <c r="M45" s="299"/>
      <c r="N45" s="168"/>
      <c r="O45" s="168"/>
      <c r="P45" s="168"/>
      <c r="Q45" s="171"/>
      <c r="R45" s="171"/>
      <c r="S45" s="171"/>
      <c r="T45" s="171"/>
      <c r="U45" s="171"/>
      <c r="V45" s="171"/>
      <c r="W45" s="171"/>
      <c r="X45" s="171"/>
    </row>
    <row r="46" spans="1:24" ht="56.25" hidden="1" customHeight="1" x14ac:dyDescent="0.3">
      <c r="A46" s="168"/>
      <c r="B46" s="8"/>
      <c r="C46" s="702"/>
      <c r="D46" s="708"/>
      <c r="E46" s="704"/>
      <c r="F46" s="703" t="str">
        <f>IFERROR("Ananda "&amp;VLOOKUP($M$1,'MLK3'!$C$8:$AX$58,58,FALSE),"-")</f>
        <v>-</v>
      </c>
      <c r="G46" s="703"/>
      <c r="H46" s="703"/>
      <c r="I46" s="703"/>
      <c r="J46" s="703"/>
      <c r="K46" s="703"/>
      <c r="L46" s="703"/>
      <c r="M46" s="299"/>
      <c r="N46" s="168"/>
      <c r="O46" s="168"/>
      <c r="P46" s="168"/>
      <c r="Q46" s="171"/>
      <c r="R46" s="171"/>
      <c r="S46" s="171"/>
      <c r="T46" s="171"/>
      <c r="U46" s="171"/>
      <c r="V46" s="171"/>
      <c r="W46" s="171"/>
      <c r="X46" s="171"/>
    </row>
    <row r="47" spans="1:24" ht="56.25" hidden="1" customHeight="1" x14ac:dyDescent="0.3">
      <c r="A47" s="168"/>
      <c r="B47" s="8"/>
      <c r="C47" s="702">
        <v>11</v>
      </c>
      <c r="D47" s="708" t="str">
        <f>MAPEL!D22</f>
        <v>Mulok 4</v>
      </c>
      <c r="E47" s="704" t="str">
        <f>IFERROR(VLOOKUP($M$1,REKAP!$B$8:$AA$57,17,FALSE),"-")</f>
        <v/>
      </c>
      <c r="F47" s="703" t="str">
        <f>IFERROR("Ananda "&amp;VLOOKUP($M$1,'MLK4'!$C$8:$AX$58,56,FALSE),"-")</f>
        <v>-</v>
      </c>
      <c r="G47" s="703"/>
      <c r="H47" s="703"/>
      <c r="I47" s="703"/>
      <c r="J47" s="703"/>
      <c r="K47" s="703"/>
      <c r="L47" s="703"/>
      <c r="M47" s="299"/>
      <c r="N47" s="168"/>
      <c r="O47" s="168"/>
      <c r="P47" s="168"/>
      <c r="Q47" s="171"/>
      <c r="R47" s="171"/>
      <c r="S47" s="171"/>
      <c r="T47" s="171"/>
      <c r="U47" s="171"/>
      <c r="V47" s="171"/>
      <c r="W47" s="171"/>
      <c r="X47" s="171"/>
    </row>
    <row r="48" spans="1:24" ht="56.25" hidden="1" customHeight="1" x14ac:dyDescent="0.3">
      <c r="A48" s="168"/>
      <c r="B48" s="8"/>
      <c r="C48" s="702"/>
      <c r="D48" s="708"/>
      <c r="E48" s="704"/>
      <c r="F48" s="703" t="str">
        <f>IFERROR("Ananda "&amp;VLOOKUP($M$1,'MLK4'!$C$8:$AX$58,58,FALSE),"-")</f>
        <v>-</v>
      </c>
      <c r="G48" s="703"/>
      <c r="H48" s="703"/>
      <c r="I48" s="703"/>
      <c r="J48" s="703"/>
      <c r="K48" s="703"/>
      <c r="L48" s="703"/>
      <c r="M48" s="299"/>
      <c r="N48" s="168"/>
      <c r="O48" s="168"/>
      <c r="P48" s="168"/>
      <c r="Q48" s="171"/>
      <c r="R48" s="171"/>
      <c r="S48" s="171"/>
      <c r="T48" s="171"/>
      <c r="U48" s="171"/>
      <c r="V48" s="171"/>
      <c r="W48" s="171"/>
      <c r="X48" s="171"/>
    </row>
    <row r="49" spans="1:24" ht="34.5" hidden="1" customHeight="1" x14ac:dyDescent="0.3">
      <c r="A49" s="168"/>
      <c r="B49" s="8"/>
      <c r="C49" s="702">
        <v>12</v>
      </c>
      <c r="D49" s="708" t="str">
        <f>MAPEL!D23</f>
        <v>Mulok 5</v>
      </c>
      <c r="E49" s="704" t="str">
        <f>IFERROR(VLOOKUP($M$1,REKAP!$B$8:$AA$57,18,FALSE),"-")</f>
        <v/>
      </c>
      <c r="F49" s="703" t="str">
        <f>IFERROR("Ananda "&amp;VLOOKUP($M$1,'MLK5'!$C$8:$AX$58,56,FALSE),"-")</f>
        <v>-</v>
      </c>
      <c r="G49" s="703"/>
      <c r="H49" s="703"/>
      <c r="I49" s="703"/>
      <c r="J49" s="703"/>
      <c r="K49" s="703"/>
      <c r="L49" s="703"/>
      <c r="M49" s="299"/>
      <c r="N49" s="168"/>
      <c r="O49" s="168"/>
      <c r="P49" s="168"/>
      <c r="Q49" s="171"/>
      <c r="R49" s="171"/>
      <c r="S49" s="171"/>
      <c r="T49" s="171"/>
      <c r="U49" s="171"/>
      <c r="V49" s="171"/>
      <c r="W49" s="171"/>
      <c r="X49" s="171"/>
    </row>
    <row r="50" spans="1:24" ht="34.5" hidden="1" customHeight="1" x14ac:dyDescent="0.3">
      <c r="A50" s="168"/>
      <c r="B50" s="8"/>
      <c r="C50" s="702"/>
      <c r="D50" s="708"/>
      <c r="E50" s="704"/>
      <c r="F50" s="703" t="str">
        <f>IFERROR("Ananda "&amp;VLOOKUP($M$1,'MLK5'!$C$8:$AX$58,58,FALSE),"-")</f>
        <v>-</v>
      </c>
      <c r="G50" s="703"/>
      <c r="H50" s="703"/>
      <c r="I50" s="703"/>
      <c r="J50" s="703"/>
      <c r="K50" s="703"/>
      <c r="L50" s="703"/>
      <c r="M50" s="299"/>
      <c r="N50" s="168"/>
      <c r="O50" s="168"/>
      <c r="P50" s="168"/>
      <c r="Q50" s="171"/>
      <c r="R50" s="171"/>
      <c r="S50" s="171"/>
      <c r="T50" s="171"/>
      <c r="U50" s="171"/>
      <c r="V50" s="171"/>
      <c r="W50" s="171"/>
      <c r="X50" s="171"/>
    </row>
    <row r="51" spans="1:24" ht="16.5" x14ac:dyDescent="0.3">
      <c r="A51" s="168"/>
      <c r="B51" s="8"/>
      <c r="C51" s="299"/>
      <c r="D51" s="299"/>
      <c r="E51" s="299"/>
      <c r="F51" s="299"/>
      <c r="G51" s="299"/>
      <c r="H51" s="299"/>
      <c r="I51" s="299"/>
      <c r="J51" s="299"/>
      <c r="K51" s="299"/>
      <c r="L51" s="299"/>
      <c r="M51" s="299"/>
      <c r="N51" s="168"/>
      <c r="O51" s="168"/>
      <c r="P51" s="168"/>
      <c r="Q51" s="171"/>
      <c r="R51" s="171"/>
      <c r="S51" s="171"/>
      <c r="T51" s="171"/>
      <c r="U51" s="171"/>
      <c r="V51" s="171"/>
      <c r="W51" s="171"/>
      <c r="X51" s="171"/>
    </row>
    <row r="52" spans="1:24" s="180" customFormat="1" ht="24" customHeight="1" x14ac:dyDescent="0.3">
      <c r="A52" s="177"/>
      <c r="B52" s="178"/>
      <c r="C52" s="301" t="s">
        <v>580</v>
      </c>
      <c r="D52" s="301" t="s">
        <v>645</v>
      </c>
      <c r="E52" s="301" t="s">
        <v>779</v>
      </c>
      <c r="F52" s="701" t="s">
        <v>780</v>
      </c>
      <c r="G52" s="701"/>
      <c r="H52" s="701"/>
      <c r="I52" s="701"/>
      <c r="J52" s="701"/>
      <c r="K52" s="701"/>
      <c r="L52" s="701"/>
      <c r="M52" s="305"/>
      <c r="N52" s="177"/>
      <c r="O52" s="177"/>
      <c r="P52" s="177"/>
      <c r="Q52" s="179"/>
      <c r="R52" s="179"/>
      <c r="S52" s="179"/>
      <c r="T52" s="179"/>
      <c r="U52" s="179"/>
      <c r="V52" s="179"/>
      <c r="W52" s="179"/>
      <c r="X52" s="179"/>
    </row>
    <row r="53" spans="1:24" s="184" customFormat="1" ht="25.5" customHeight="1" x14ac:dyDescent="0.25">
      <c r="A53" s="181"/>
      <c r="B53" s="182"/>
      <c r="C53" s="308">
        <v>1</v>
      </c>
      <c r="D53" s="309" t="str">
        <f>MAPEL!D26</f>
        <v>Pramuka</v>
      </c>
      <c r="E53" s="310" t="str">
        <f>IFERROR(VLOOKUP($M$1,EKSKUL!$B$8:$P$57,4,FALSE),"-")</f>
        <v>B</v>
      </c>
      <c r="F53" s="712" t="str">
        <f>IF(E53="A","Sangat Baik",IF(E53="B","Baik",IF(E53="C","Cukup Baik",IF(E53="D","Kurang",""))))</f>
        <v>Baik</v>
      </c>
      <c r="G53" s="712"/>
      <c r="H53" s="712"/>
      <c r="I53" s="712"/>
      <c r="J53" s="712"/>
      <c r="K53" s="712"/>
      <c r="L53" s="712"/>
      <c r="M53" s="306"/>
      <c r="N53" s="181"/>
      <c r="O53" s="181"/>
      <c r="P53" s="181"/>
      <c r="Q53" s="183"/>
      <c r="R53" s="183"/>
      <c r="S53" s="183"/>
      <c r="T53" s="183"/>
      <c r="U53" s="183"/>
      <c r="V53" s="183"/>
      <c r="W53" s="183"/>
      <c r="X53" s="183"/>
    </row>
    <row r="54" spans="1:24" s="184" customFormat="1" ht="25.5" customHeight="1" x14ac:dyDescent="0.25">
      <c r="A54" s="181"/>
      <c r="B54" s="182"/>
      <c r="C54" s="308">
        <v>2</v>
      </c>
      <c r="D54" s="309" t="s">
        <v>1298</v>
      </c>
      <c r="E54" s="310"/>
      <c r="F54" s="712"/>
      <c r="G54" s="712"/>
      <c r="H54" s="712"/>
      <c r="I54" s="712"/>
      <c r="J54" s="712"/>
      <c r="K54" s="712"/>
      <c r="L54" s="712"/>
      <c r="M54" s="306"/>
      <c r="N54" s="181"/>
      <c r="O54" s="181"/>
      <c r="P54" s="181"/>
      <c r="Q54" s="183"/>
      <c r="R54" s="183"/>
      <c r="S54" s="183"/>
      <c r="T54" s="183"/>
      <c r="U54" s="183"/>
      <c r="V54" s="183"/>
      <c r="W54" s="183"/>
      <c r="X54" s="183"/>
    </row>
    <row r="55" spans="1:24" s="184" customFormat="1" ht="25.5" customHeight="1" x14ac:dyDescent="0.25">
      <c r="A55" s="181"/>
      <c r="B55" s="182"/>
      <c r="C55" s="308">
        <v>3</v>
      </c>
      <c r="D55" s="309"/>
      <c r="E55" s="310"/>
      <c r="F55" s="712" t="str">
        <f t="shared" ref="F55:F57" si="0">IF(E55="A","Sangat Baik",IF(E55="B","Baik",IF(E55="C","Cukup Baik",IF(E55="D","Kurang",""))))</f>
        <v/>
      </c>
      <c r="G55" s="712"/>
      <c r="H55" s="712"/>
      <c r="I55" s="712"/>
      <c r="J55" s="712"/>
      <c r="K55" s="712"/>
      <c r="L55" s="712"/>
      <c r="M55" s="306"/>
      <c r="N55" s="181"/>
      <c r="O55" s="181"/>
      <c r="P55" s="181"/>
      <c r="Q55" s="183"/>
      <c r="R55" s="183"/>
      <c r="S55" s="183"/>
      <c r="T55" s="183"/>
      <c r="U55" s="183"/>
      <c r="V55" s="183"/>
      <c r="W55" s="183"/>
      <c r="X55" s="183"/>
    </row>
    <row r="56" spans="1:24" s="184" customFormat="1" ht="25.5" customHeight="1" x14ac:dyDescent="0.25">
      <c r="A56" s="181"/>
      <c r="B56" s="182"/>
      <c r="C56" s="308">
        <v>4</v>
      </c>
      <c r="D56" s="309"/>
      <c r="E56" s="310"/>
      <c r="F56" s="712" t="str">
        <f t="shared" si="0"/>
        <v/>
      </c>
      <c r="G56" s="712"/>
      <c r="H56" s="712"/>
      <c r="I56" s="712"/>
      <c r="J56" s="712"/>
      <c r="K56" s="712"/>
      <c r="L56" s="712"/>
      <c r="M56" s="306"/>
      <c r="N56" s="181"/>
      <c r="O56" s="181"/>
      <c r="P56" s="181"/>
      <c r="Q56" s="183"/>
      <c r="R56" s="183"/>
      <c r="S56" s="183"/>
      <c r="T56" s="183"/>
      <c r="U56" s="183"/>
      <c r="V56" s="183"/>
      <c r="W56" s="183"/>
      <c r="X56" s="183"/>
    </row>
    <row r="57" spans="1:24" s="184" customFormat="1" ht="25.5" customHeight="1" x14ac:dyDescent="0.25">
      <c r="A57" s="181"/>
      <c r="B57" s="182"/>
      <c r="C57" s="308">
        <v>5</v>
      </c>
      <c r="D57" s="309"/>
      <c r="E57" s="310"/>
      <c r="F57" s="712" t="str">
        <f t="shared" si="0"/>
        <v/>
      </c>
      <c r="G57" s="712"/>
      <c r="H57" s="712"/>
      <c r="I57" s="712"/>
      <c r="J57" s="712"/>
      <c r="K57" s="712"/>
      <c r="L57" s="712"/>
      <c r="M57" s="306"/>
      <c r="N57" s="181"/>
      <c r="O57" s="181"/>
      <c r="P57" s="181"/>
      <c r="Q57" s="183"/>
      <c r="R57" s="183"/>
      <c r="S57" s="183"/>
      <c r="T57" s="183"/>
      <c r="U57" s="183"/>
      <c r="V57" s="183"/>
      <c r="W57" s="183"/>
      <c r="X57" s="183"/>
    </row>
    <row r="58" spans="1:24" ht="16.5" x14ac:dyDescent="0.3">
      <c r="A58" s="168"/>
      <c r="B58" s="8"/>
      <c r="C58" s="299"/>
      <c r="D58" s="299"/>
      <c r="E58" s="299"/>
      <c r="F58" s="299"/>
      <c r="G58" s="299"/>
      <c r="H58" s="299"/>
      <c r="I58" s="299"/>
      <c r="J58" s="299"/>
      <c r="K58" s="299"/>
      <c r="L58" s="299"/>
      <c r="M58" s="299"/>
      <c r="N58" s="168"/>
      <c r="O58" s="168"/>
      <c r="P58" s="168"/>
      <c r="Q58" s="171"/>
      <c r="R58" s="171"/>
      <c r="S58" s="171"/>
      <c r="T58" s="171"/>
      <c r="U58" s="171"/>
      <c r="V58" s="171"/>
      <c r="W58" s="171"/>
      <c r="X58" s="171"/>
    </row>
    <row r="59" spans="1:24" ht="18" customHeight="1" x14ac:dyDescent="0.3">
      <c r="A59" s="168"/>
      <c r="B59" s="8"/>
      <c r="C59" s="299"/>
      <c r="D59" s="713" t="s">
        <v>781</v>
      </c>
      <c r="E59" s="714"/>
      <c r="F59" s="715"/>
      <c r="G59" s="299"/>
      <c r="H59" s="716" t="str">
        <f>xxx!B5</f>
        <v>Berdasarkan pencapaian tujuan pembelajaran pada semester ganjil dan genap, peserta didik ditetapkan :</v>
      </c>
      <c r="I59" s="716"/>
      <c r="J59" s="716"/>
      <c r="K59" s="716"/>
      <c r="L59" s="716"/>
      <c r="M59" s="299"/>
      <c r="N59" s="168"/>
      <c r="O59" s="168"/>
      <c r="P59" s="168"/>
      <c r="Q59" s="171"/>
      <c r="R59" s="171"/>
      <c r="S59" s="171"/>
      <c r="T59" s="171"/>
      <c r="U59" s="171"/>
      <c r="V59" s="171"/>
      <c r="W59" s="171"/>
      <c r="X59" s="171"/>
    </row>
    <row r="60" spans="1:24" ht="16.5" x14ac:dyDescent="0.3">
      <c r="A60" s="168"/>
      <c r="B60" s="8"/>
      <c r="C60" s="299"/>
      <c r="D60" s="61" t="s">
        <v>782</v>
      </c>
      <c r="E60" s="307">
        <v>1</v>
      </c>
      <c r="F60" s="62" t="s">
        <v>783</v>
      </c>
      <c r="G60" s="299"/>
      <c r="H60" s="716"/>
      <c r="I60" s="716"/>
      <c r="J60" s="716"/>
      <c r="K60" s="716"/>
      <c r="L60" s="716"/>
      <c r="M60" s="299"/>
      <c r="N60" s="168"/>
      <c r="O60" s="168"/>
      <c r="P60" s="168"/>
      <c r="Q60" s="171"/>
      <c r="R60" s="171"/>
      <c r="S60" s="171"/>
      <c r="T60" s="171"/>
      <c r="U60" s="171"/>
      <c r="V60" s="171"/>
      <c r="W60" s="171"/>
      <c r="X60" s="171"/>
    </row>
    <row r="61" spans="1:24" ht="16.5" x14ac:dyDescent="0.3">
      <c r="A61" s="168"/>
      <c r="B61" s="8"/>
      <c r="C61" s="299"/>
      <c r="D61" s="61" t="s">
        <v>784</v>
      </c>
      <c r="E61" s="307">
        <v>0</v>
      </c>
      <c r="F61" s="62" t="s">
        <v>783</v>
      </c>
      <c r="G61" s="299"/>
      <c r="H61" s="299" t="str">
        <f>xxx!B6</f>
        <v>Naik kelas</v>
      </c>
      <c r="I61" s="299"/>
      <c r="J61" s="299" t="str">
        <f>xxx!F6</f>
        <v>2 (Dua)</v>
      </c>
      <c r="K61" s="299"/>
      <c r="L61" s="299"/>
      <c r="M61" s="299"/>
      <c r="N61" s="168"/>
      <c r="O61" s="168"/>
      <c r="P61" s="168"/>
      <c r="Q61" s="171"/>
      <c r="R61" s="171"/>
      <c r="S61" s="171"/>
      <c r="T61" s="171"/>
      <c r="U61" s="171"/>
      <c r="V61" s="171"/>
      <c r="W61" s="171"/>
      <c r="X61" s="171"/>
    </row>
    <row r="62" spans="1:24" ht="16.5" x14ac:dyDescent="0.3">
      <c r="A62" s="168"/>
      <c r="B62" s="8"/>
      <c r="C62" s="299"/>
      <c r="D62" s="61" t="s">
        <v>785</v>
      </c>
      <c r="E62" s="307">
        <v>0</v>
      </c>
      <c r="F62" s="62" t="s">
        <v>783</v>
      </c>
      <c r="G62" s="299"/>
      <c r="H62" s="299" t="str">
        <f>xxx!B7</f>
        <v xml:space="preserve">Tinggal kelas </v>
      </c>
      <c r="I62" s="299"/>
      <c r="J62" s="299"/>
      <c r="K62" s="299"/>
      <c r="L62" s="299"/>
      <c r="M62" s="299"/>
      <c r="N62" s="168"/>
      <c r="O62" s="168"/>
      <c r="P62" s="168"/>
      <c r="Q62" s="171"/>
      <c r="R62" s="171"/>
      <c r="S62" s="171"/>
      <c r="T62" s="171"/>
      <c r="U62" s="171"/>
      <c r="V62" s="171"/>
      <c r="W62" s="171"/>
      <c r="X62" s="171"/>
    </row>
    <row r="63" spans="1:24" ht="16.5" x14ac:dyDescent="0.3">
      <c r="A63" s="168"/>
      <c r="B63" s="8"/>
      <c r="C63" s="299"/>
      <c r="D63" s="299"/>
      <c r="E63" s="306"/>
      <c r="F63" s="299"/>
      <c r="G63" s="299"/>
      <c r="H63" s="299"/>
      <c r="I63" s="299"/>
      <c r="J63" s="299"/>
      <c r="K63" s="299"/>
      <c r="L63" s="299"/>
      <c r="M63" s="299"/>
      <c r="N63" s="168"/>
      <c r="O63" s="168"/>
      <c r="P63" s="168"/>
      <c r="Q63" s="171"/>
      <c r="R63" s="171"/>
      <c r="S63" s="171"/>
      <c r="T63" s="171"/>
      <c r="U63" s="171"/>
      <c r="V63" s="171"/>
      <c r="W63" s="171"/>
      <c r="X63" s="171"/>
    </row>
    <row r="64" spans="1:24" ht="16.5" x14ac:dyDescent="0.3">
      <c r="A64" s="168"/>
      <c r="B64" s="8"/>
      <c r="C64" s="299"/>
      <c r="D64" s="299"/>
      <c r="E64" s="306"/>
      <c r="F64" s="299"/>
      <c r="G64" s="299"/>
      <c r="H64" s="299"/>
      <c r="I64" s="299"/>
      <c r="J64" s="299"/>
      <c r="K64" s="299"/>
      <c r="L64" s="299"/>
      <c r="M64" s="299"/>
      <c r="N64" s="168"/>
      <c r="O64" s="168"/>
      <c r="P64" s="168"/>
      <c r="Q64" s="171"/>
      <c r="R64" s="171"/>
      <c r="S64" s="171"/>
      <c r="T64" s="171"/>
      <c r="U64" s="171"/>
      <c r="V64" s="171"/>
      <c r="W64" s="171"/>
      <c r="X64" s="171"/>
    </row>
    <row r="65" spans="1:24" ht="16.5" x14ac:dyDescent="0.3">
      <c r="A65" s="168"/>
      <c r="B65" s="8"/>
      <c r="C65" s="299"/>
      <c r="D65" s="299"/>
      <c r="E65" s="299"/>
      <c r="F65" s="299"/>
      <c r="G65" s="299"/>
      <c r="H65" s="299"/>
      <c r="I65" s="709" t="str">
        <f>HOME!E18&amp;", "&amp;HOME!E21</f>
        <v>Tumpang, 45736</v>
      </c>
      <c r="J65" s="709"/>
      <c r="K65" s="709"/>
      <c r="L65" s="709"/>
      <c r="M65" s="299"/>
      <c r="N65" s="168"/>
      <c r="O65" s="168"/>
      <c r="P65" s="168"/>
      <c r="Q65" s="171"/>
      <c r="R65" s="171"/>
      <c r="S65" s="171"/>
      <c r="T65" s="171"/>
      <c r="U65" s="171"/>
      <c r="V65" s="171"/>
      <c r="W65" s="171"/>
      <c r="X65" s="171"/>
    </row>
    <row r="66" spans="1:24" ht="16.5" x14ac:dyDescent="0.3">
      <c r="A66" s="168"/>
      <c r="B66" s="8"/>
      <c r="C66" s="299"/>
      <c r="D66" s="311" t="s">
        <v>786</v>
      </c>
      <c r="E66" s="299"/>
      <c r="F66" s="299"/>
      <c r="G66" s="299"/>
      <c r="H66" s="299"/>
      <c r="I66" s="709" t="s">
        <v>802</v>
      </c>
      <c r="J66" s="709"/>
      <c r="K66" s="709"/>
      <c r="L66" s="709"/>
      <c r="M66" s="299"/>
      <c r="N66" s="168"/>
      <c r="O66" s="168"/>
      <c r="P66" s="168"/>
      <c r="Q66" s="171"/>
      <c r="R66" s="171"/>
      <c r="S66" s="171"/>
      <c r="T66" s="171"/>
      <c r="U66" s="171"/>
      <c r="V66" s="171"/>
      <c r="W66" s="171"/>
      <c r="X66" s="171"/>
    </row>
    <row r="67" spans="1:24" ht="16.5" x14ac:dyDescent="0.3">
      <c r="A67" s="168"/>
      <c r="B67" s="8"/>
      <c r="C67" s="299"/>
      <c r="D67" s="299"/>
      <c r="E67" s="299"/>
      <c r="F67" s="299"/>
      <c r="G67" s="299"/>
      <c r="H67" s="299"/>
      <c r="I67" s="299"/>
      <c r="J67" s="299"/>
      <c r="K67" s="299"/>
      <c r="L67" s="299"/>
      <c r="M67" s="299"/>
      <c r="N67" s="168"/>
      <c r="O67" s="168"/>
      <c r="P67" s="168"/>
      <c r="Q67" s="171"/>
      <c r="R67" s="171"/>
      <c r="S67" s="171"/>
      <c r="T67" s="171"/>
      <c r="U67" s="171"/>
      <c r="V67" s="171"/>
      <c r="W67" s="171"/>
      <c r="X67" s="171"/>
    </row>
    <row r="68" spans="1:24" ht="16.5" x14ac:dyDescent="0.3">
      <c r="A68" s="168"/>
      <c r="B68" s="8"/>
      <c r="C68" s="299"/>
      <c r="D68" s="299"/>
      <c r="E68" s="299"/>
      <c r="F68" s="299"/>
      <c r="G68" s="299"/>
      <c r="H68" s="299"/>
      <c r="I68" s="299"/>
      <c r="J68" s="299"/>
      <c r="K68" s="299"/>
      <c r="L68" s="299"/>
      <c r="M68" s="299"/>
      <c r="N68" s="168"/>
      <c r="O68" s="168"/>
      <c r="P68" s="168"/>
      <c r="Q68" s="171"/>
      <c r="R68" s="171"/>
      <c r="S68" s="171"/>
      <c r="T68" s="171"/>
      <c r="U68" s="171"/>
      <c r="V68" s="171"/>
      <c r="W68" s="171"/>
      <c r="X68" s="171"/>
    </row>
    <row r="69" spans="1:24" ht="16.5" x14ac:dyDescent="0.3">
      <c r="A69" s="168"/>
      <c r="B69" s="8"/>
      <c r="C69" s="299"/>
      <c r="D69" s="299"/>
      <c r="E69" s="299"/>
      <c r="F69" s="299"/>
      <c r="G69" s="299"/>
      <c r="H69" s="299"/>
      <c r="I69" s="299"/>
      <c r="J69" s="299"/>
      <c r="K69" s="299"/>
      <c r="L69" s="299"/>
      <c r="M69" s="299"/>
      <c r="N69" s="168"/>
      <c r="O69" s="168"/>
      <c r="P69" s="168"/>
      <c r="Q69" s="171"/>
      <c r="R69" s="171"/>
      <c r="S69" s="171"/>
      <c r="T69" s="171"/>
      <c r="U69" s="171"/>
      <c r="V69" s="171"/>
      <c r="W69" s="171"/>
      <c r="X69" s="171"/>
    </row>
    <row r="70" spans="1:24" ht="16.5" hidden="1" x14ac:dyDescent="0.3">
      <c r="A70" s="168"/>
      <c r="B70" s="8"/>
      <c r="C70" s="299"/>
      <c r="D70" s="299"/>
      <c r="E70" s="299"/>
      <c r="F70" s="299"/>
      <c r="G70" s="299"/>
      <c r="H70" s="299"/>
      <c r="I70" s="299"/>
      <c r="J70" s="299"/>
      <c r="K70" s="299"/>
      <c r="L70" s="299"/>
      <c r="M70" s="299"/>
      <c r="N70" s="168"/>
      <c r="O70" s="168"/>
      <c r="P70" s="168"/>
      <c r="Q70" s="171"/>
      <c r="R70" s="171"/>
      <c r="S70" s="171"/>
      <c r="T70" s="171"/>
      <c r="U70" s="171"/>
      <c r="V70" s="171"/>
      <c r="W70" s="171"/>
      <c r="X70" s="171"/>
    </row>
    <row r="71" spans="1:24" ht="16.5" x14ac:dyDescent="0.3">
      <c r="A71" s="168"/>
      <c r="B71" s="8"/>
      <c r="C71" s="299"/>
      <c r="D71" s="299" t="s">
        <v>787</v>
      </c>
      <c r="E71" s="299"/>
      <c r="F71" s="299"/>
      <c r="G71" s="299"/>
      <c r="H71" s="711" t="str">
        <f>HOME!$E$11</f>
        <v>MANIS ARI WAHYUNI,S.Pd</v>
      </c>
      <c r="I71" s="711"/>
      <c r="J71" s="711"/>
      <c r="K71" s="711"/>
      <c r="L71" s="711"/>
      <c r="M71" s="711"/>
      <c r="N71" s="168"/>
      <c r="O71" s="168"/>
      <c r="P71" s="168"/>
      <c r="Q71" s="171"/>
      <c r="R71" s="171"/>
      <c r="S71" s="171"/>
      <c r="T71" s="171"/>
      <c r="U71" s="171"/>
      <c r="V71" s="171"/>
      <c r="W71" s="171"/>
      <c r="X71" s="171"/>
    </row>
    <row r="72" spans="1:24" ht="16.5" x14ac:dyDescent="0.3">
      <c r="A72" s="168"/>
      <c r="B72" s="8"/>
      <c r="C72" s="299"/>
      <c r="D72" s="299"/>
      <c r="E72" s="299"/>
      <c r="F72" s="299"/>
      <c r="G72" s="299"/>
      <c r="H72" s="299"/>
      <c r="I72" s="709" t="str">
        <f>"NIP. "&amp;HOME!E12</f>
        <v>NIP. 197210092025212003</v>
      </c>
      <c r="J72" s="709"/>
      <c r="K72" s="709"/>
      <c r="L72" s="709"/>
      <c r="M72" s="299"/>
      <c r="N72" s="168"/>
      <c r="O72" s="168"/>
      <c r="P72" s="168"/>
      <c r="Q72" s="171"/>
      <c r="R72" s="171"/>
      <c r="S72" s="171"/>
      <c r="T72" s="171"/>
      <c r="U72" s="171"/>
      <c r="V72" s="171"/>
      <c r="W72" s="171"/>
      <c r="X72" s="171"/>
    </row>
    <row r="73" spans="1:24" ht="16.5" x14ac:dyDescent="0.3">
      <c r="A73" s="168"/>
      <c r="B73" s="8"/>
      <c r="C73" s="299"/>
      <c r="D73" s="299"/>
      <c r="E73" s="299"/>
      <c r="F73" s="710" t="s">
        <v>582</v>
      </c>
      <c r="G73" s="710"/>
      <c r="H73" s="710"/>
      <c r="I73" s="299"/>
      <c r="J73" s="299"/>
      <c r="K73" s="299"/>
      <c r="L73" s="299"/>
      <c r="M73" s="299"/>
      <c r="N73" s="168"/>
      <c r="O73" s="168"/>
      <c r="P73" s="168"/>
      <c r="Q73" s="171"/>
      <c r="R73" s="171"/>
      <c r="S73" s="171"/>
      <c r="T73" s="171"/>
      <c r="U73" s="171"/>
      <c r="V73" s="171"/>
      <c r="W73" s="171"/>
      <c r="X73" s="171"/>
    </row>
    <row r="74" spans="1:24" ht="16.5" x14ac:dyDescent="0.3">
      <c r="A74" s="168"/>
      <c r="B74" s="8"/>
      <c r="C74" s="299"/>
      <c r="D74" s="299"/>
      <c r="E74" s="299"/>
      <c r="F74" s="709" t="s">
        <v>581</v>
      </c>
      <c r="G74" s="709"/>
      <c r="H74" s="709"/>
      <c r="I74" s="299"/>
      <c r="J74" s="299"/>
      <c r="K74" s="299"/>
      <c r="L74" s="299"/>
      <c r="M74" s="299"/>
      <c r="N74" s="168"/>
      <c r="O74" s="168"/>
      <c r="P74" s="168"/>
      <c r="Q74" s="171"/>
      <c r="R74" s="171"/>
      <c r="S74" s="171"/>
      <c r="T74" s="171"/>
      <c r="U74" s="171"/>
      <c r="V74" s="171"/>
      <c r="W74" s="171"/>
      <c r="X74" s="171"/>
    </row>
    <row r="75" spans="1:24" ht="16.5" x14ac:dyDescent="0.3">
      <c r="A75" s="168"/>
      <c r="B75" s="8"/>
      <c r="C75" s="299"/>
      <c r="D75" s="299"/>
      <c r="E75" s="299"/>
      <c r="F75" s="299"/>
      <c r="G75" s="299"/>
      <c r="H75" s="299"/>
      <c r="I75" s="299"/>
      <c r="J75" s="299"/>
      <c r="K75" s="299"/>
      <c r="L75" s="299"/>
      <c r="M75" s="299"/>
      <c r="N75" s="168"/>
      <c r="O75" s="168"/>
      <c r="P75" s="168"/>
      <c r="Q75" s="171"/>
      <c r="R75" s="171"/>
      <c r="S75" s="171"/>
      <c r="T75" s="171"/>
      <c r="U75" s="171"/>
      <c r="V75" s="171"/>
      <c r="W75" s="171"/>
      <c r="X75" s="171"/>
    </row>
    <row r="76" spans="1:24" ht="16.5" x14ac:dyDescent="0.3">
      <c r="A76" s="168"/>
      <c r="B76" s="8"/>
      <c r="C76" s="299"/>
      <c r="D76" s="299"/>
      <c r="E76" s="299"/>
      <c r="F76" s="299"/>
      <c r="G76" s="299"/>
      <c r="H76" s="299"/>
      <c r="I76" s="299"/>
      <c r="J76" s="299"/>
      <c r="K76" s="299"/>
      <c r="L76" s="299"/>
      <c r="M76" s="299"/>
      <c r="N76" s="168"/>
      <c r="O76" s="168"/>
      <c r="P76" s="168"/>
      <c r="Q76" s="171"/>
      <c r="R76" s="171"/>
      <c r="S76" s="171"/>
      <c r="T76" s="171"/>
      <c r="U76" s="171"/>
      <c r="V76" s="171"/>
      <c r="W76" s="171"/>
      <c r="X76" s="171"/>
    </row>
    <row r="77" spans="1:24" ht="16.5" x14ac:dyDescent="0.3">
      <c r="A77" s="168"/>
      <c r="B77" s="8"/>
      <c r="C77" s="299"/>
      <c r="D77" s="299"/>
      <c r="E77" s="299"/>
      <c r="F77" s="299"/>
      <c r="G77" s="299"/>
      <c r="H77" s="299"/>
      <c r="I77" s="299"/>
      <c r="J77" s="299"/>
      <c r="K77" s="299"/>
      <c r="L77" s="299"/>
      <c r="M77" s="299"/>
      <c r="N77" s="168"/>
      <c r="O77" s="168"/>
      <c r="P77" s="168"/>
      <c r="Q77" s="171"/>
      <c r="R77" s="171"/>
      <c r="S77" s="171"/>
      <c r="T77" s="171"/>
      <c r="U77" s="171"/>
      <c r="V77" s="171"/>
      <c r="W77" s="171"/>
      <c r="X77" s="171"/>
    </row>
    <row r="78" spans="1:24" ht="16.5" x14ac:dyDescent="0.3">
      <c r="A78" s="168"/>
      <c r="B78" s="8"/>
      <c r="C78" s="299"/>
      <c r="D78" s="299"/>
      <c r="E78" s="299"/>
      <c r="F78" s="299"/>
      <c r="G78" s="299"/>
      <c r="H78" s="299"/>
      <c r="I78" s="299"/>
      <c r="J78" s="299"/>
      <c r="K78" s="299"/>
      <c r="L78" s="299"/>
      <c r="M78" s="299"/>
      <c r="N78" s="168"/>
      <c r="O78" s="168"/>
      <c r="P78" s="168"/>
      <c r="Q78" s="171"/>
      <c r="R78" s="171"/>
      <c r="S78" s="171"/>
      <c r="T78" s="171"/>
      <c r="U78" s="171"/>
      <c r="V78" s="171"/>
      <c r="W78" s="171"/>
      <c r="X78" s="171"/>
    </row>
    <row r="79" spans="1:24" ht="16.5" x14ac:dyDescent="0.3">
      <c r="A79" s="168"/>
      <c r="B79" s="8"/>
      <c r="C79" s="299"/>
      <c r="D79" s="299"/>
      <c r="E79" s="711" t="str">
        <f>HOME!E13</f>
        <v>SUYATI,S.Pd</v>
      </c>
      <c r="F79" s="711"/>
      <c r="G79" s="711"/>
      <c r="H79" s="711"/>
      <c r="I79" s="711"/>
      <c r="J79" s="299"/>
      <c r="K79" s="299"/>
      <c r="L79" s="299"/>
      <c r="M79" s="299"/>
      <c r="N79" s="168"/>
      <c r="O79" s="168"/>
      <c r="P79" s="168"/>
      <c r="Q79" s="171"/>
      <c r="R79" s="171"/>
      <c r="S79" s="171"/>
      <c r="T79" s="171"/>
      <c r="U79" s="171"/>
      <c r="V79" s="171"/>
      <c r="W79" s="171"/>
      <c r="X79" s="171"/>
    </row>
    <row r="80" spans="1:24" ht="16.5" x14ac:dyDescent="0.3">
      <c r="A80" s="168"/>
      <c r="B80" s="8"/>
      <c r="C80" s="299"/>
      <c r="D80" s="299"/>
      <c r="E80" s="299"/>
      <c r="F80" s="709" t="str">
        <f>"NIP. "&amp;HOME!E14</f>
        <v>NIP. 198405052019032012</v>
      </c>
      <c r="G80" s="709"/>
      <c r="H80" s="709"/>
      <c r="I80" s="299"/>
      <c r="J80" s="299"/>
      <c r="K80" s="299"/>
      <c r="L80" s="299"/>
      <c r="M80" s="299"/>
      <c r="N80" s="168"/>
      <c r="O80" s="168"/>
      <c r="P80" s="168"/>
      <c r="Q80" s="171"/>
      <c r="R80" s="171"/>
      <c r="S80" s="171"/>
      <c r="T80" s="171"/>
      <c r="U80" s="171"/>
      <c r="V80" s="171"/>
      <c r="W80" s="171"/>
      <c r="X80" s="171"/>
    </row>
    <row r="81" spans="1:24" ht="16.5" x14ac:dyDescent="0.3">
      <c r="A81" s="168"/>
      <c r="B81" s="8"/>
      <c r="C81" s="299"/>
      <c r="D81" s="299"/>
      <c r="E81" s="299"/>
      <c r="F81" s="299"/>
      <c r="G81" s="299"/>
      <c r="H81" s="299"/>
      <c r="I81" s="299"/>
      <c r="J81" s="299"/>
      <c r="K81" s="299"/>
      <c r="L81" s="299"/>
      <c r="M81" s="299"/>
      <c r="N81" s="168"/>
      <c r="O81" s="168"/>
      <c r="P81" s="168"/>
      <c r="Q81" s="171"/>
      <c r="R81" s="171"/>
      <c r="S81" s="171"/>
      <c r="T81" s="171"/>
      <c r="U81" s="171"/>
      <c r="V81" s="171"/>
      <c r="W81" s="171"/>
      <c r="X81" s="171"/>
    </row>
    <row r="82" spans="1:24" ht="16.5" x14ac:dyDescent="0.3">
      <c r="A82" s="168"/>
      <c r="B82" s="8"/>
      <c r="C82" s="299"/>
      <c r="D82" s="299"/>
      <c r="E82" s="299"/>
      <c r="F82" s="299"/>
      <c r="G82" s="299"/>
      <c r="H82" s="299"/>
      <c r="I82" s="299"/>
      <c r="J82" s="299"/>
      <c r="K82" s="299"/>
      <c r="L82" s="299"/>
      <c r="M82" s="299"/>
      <c r="N82" s="168"/>
      <c r="O82" s="168"/>
      <c r="P82" s="168"/>
      <c r="Q82" s="171"/>
      <c r="R82" s="171"/>
      <c r="S82" s="171"/>
      <c r="T82" s="171"/>
      <c r="U82" s="171"/>
      <c r="V82" s="171"/>
      <c r="W82" s="171"/>
      <c r="X82" s="171"/>
    </row>
    <row r="83" spans="1:24" ht="16.5" x14ac:dyDescent="0.3">
      <c r="A83" s="168"/>
      <c r="B83" s="8"/>
      <c r="C83" s="299"/>
      <c r="D83" s="299"/>
      <c r="E83" s="299"/>
      <c r="F83" s="299"/>
      <c r="G83" s="299"/>
      <c r="H83" s="299"/>
      <c r="I83" s="299"/>
      <c r="J83" s="299"/>
      <c r="K83" s="299"/>
      <c r="L83" s="299"/>
      <c r="M83" s="299"/>
      <c r="N83" s="168"/>
      <c r="O83" s="168"/>
      <c r="P83" s="168"/>
      <c r="Q83" s="171"/>
      <c r="R83" s="171"/>
      <c r="S83" s="171"/>
      <c r="T83" s="171"/>
      <c r="U83" s="171"/>
      <c r="V83" s="171"/>
      <c r="W83" s="171"/>
      <c r="X83" s="171"/>
    </row>
    <row r="84" spans="1:24" x14ac:dyDescent="0.25">
      <c r="A84" s="168"/>
      <c r="B84" s="168"/>
      <c r="C84" s="168"/>
      <c r="D84" s="168"/>
      <c r="E84" s="168"/>
      <c r="F84" s="168"/>
      <c r="G84" s="168"/>
      <c r="H84" s="168"/>
      <c r="I84" s="168"/>
      <c r="J84" s="168"/>
      <c r="K84" s="168"/>
      <c r="L84" s="168"/>
      <c r="M84" s="168"/>
      <c r="N84" s="168"/>
      <c r="O84" s="168"/>
      <c r="P84" s="168"/>
      <c r="Q84" s="171"/>
      <c r="R84" s="171"/>
      <c r="S84" s="171"/>
      <c r="T84" s="171"/>
      <c r="U84" s="171"/>
      <c r="V84" s="171"/>
      <c r="W84" s="171"/>
      <c r="X84" s="171"/>
    </row>
    <row r="85" spans="1:24" x14ac:dyDescent="0.25">
      <c r="A85" s="168"/>
      <c r="B85" s="168"/>
      <c r="C85" s="168"/>
      <c r="D85" s="168"/>
      <c r="E85" s="168"/>
      <c r="F85" s="168"/>
      <c r="G85" s="168"/>
      <c r="H85" s="168"/>
      <c r="I85" s="168"/>
      <c r="J85" s="168"/>
      <c r="K85" s="168"/>
      <c r="L85" s="168"/>
      <c r="M85" s="168"/>
      <c r="N85" s="168"/>
      <c r="O85" s="168"/>
      <c r="P85" s="168"/>
      <c r="Q85" s="171"/>
      <c r="R85" s="171"/>
      <c r="S85" s="171"/>
      <c r="T85" s="171"/>
      <c r="U85" s="171"/>
      <c r="V85" s="171"/>
      <c r="W85" s="171"/>
      <c r="X85" s="171"/>
    </row>
    <row r="86" spans="1:24" x14ac:dyDescent="0.25">
      <c r="A86" s="168"/>
      <c r="B86" s="168"/>
      <c r="C86" s="168"/>
      <c r="D86" s="168"/>
      <c r="E86" s="168"/>
      <c r="F86" s="168"/>
      <c r="G86" s="168"/>
      <c r="H86" s="168"/>
      <c r="I86" s="168"/>
      <c r="J86" s="168"/>
      <c r="K86" s="168"/>
      <c r="L86" s="168"/>
      <c r="M86" s="168"/>
      <c r="N86" s="168"/>
      <c r="O86" s="168"/>
      <c r="P86" s="168"/>
      <c r="Q86" s="171"/>
      <c r="R86" s="171"/>
      <c r="S86" s="171"/>
      <c r="T86" s="171"/>
      <c r="U86" s="171"/>
      <c r="V86" s="171"/>
      <c r="W86" s="171"/>
      <c r="X86" s="171"/>
    </row>
    <row r="87" spans="1:24" hidden="1" x14ac:dyDescent="0.25">
      <c r="B87" s="171"/>
      <c r="C87" s="171"/>
      <c r="D87" s="171"/>
      <c r="E87" s="171"/>
      <c r="F87" s="171"/>
      <c r="G87" s="171"/>
      <c r="H87" s="171"/>
      <c r="I87" s="171"/>
      <c r="J87" s="171"/>
      <c r="K87" s="171"/>
      <c r="L87" s="171"/>
      <c r="M87" s="171"/>
      <c r="N87" s="171"/>
      <c r="O87" s="171"/>
      <c r="P87" s="171"/>
      <c r="Q87" s="171"/>
      <c r="R87" s="171"/>
      <c r="S87" s="171"/>
      <c r="T87" s="171"/>
      <c r="U87" s="171"/>
      <c r="V87" s="171"/>
      <c r="W87" s="171"/>
      <c r="X87" s="171"/>
    </row>
    <row r="88" spans="1:24" hidden="1" x14ac:dyDescent="0.25">
      <c r="B88" s="171"/>
      <c r="C88" s="171"/>
      <c r="D88" s="171"/>
      <c r="E88" s="171"/>
      <c r="F88" s="171"/>
      <c r="G88" s="171"/>
      <c r="H88" s="171"/>
      <c r="I88" s="171"/>
      <c r="J88" s="171"/>
      <c r="K88" s="171"/>
      <c r="L88" s="171"/>
      <c r="M88" s="171"/>
      <c r="N88" s="171"/>
      <c r="O88" s="171"/>
      <c r="P88" s="171"/>
      <c r="Q88" s="171"/>
      <c r="R88" s="171"/>
      <c r="S88" s="171"/>
      <c r="T88" s="171"/>
      <c r="U88" s="171"/>
      <c r="V88" s="171"/>
      <c r="W88" s="171"/>
    </row>
    <row r="89" spans="1:24" hidden="1" x14ac:dyDescent="0.25">
      <c r="B89" s="171"/>
      <c r="C89" s="171"/>
      <c r="D89" s="171"/>
      <c r="E89" s="171"/>
      <c r="F89" s="171"/>
      <c r="G89" s="171"/>
      <c r="H89" s="171"/>
      <c r="I89" s="171"/>
      <c r="J89" s="171"/>
      <c r="K89" s="171"/>
      <c r="L89" s="171"/>
      <c r="M89" s="171"/>
      <c r="N89" s="171"/>
      <c r="O89" s="171"/>
      <c r="P89" s="171"/>
      <c r="Q89" s="171"/>
      <c r="R89" s="171"/>
      <c r="S89" s="171"/>
      <c r="T89" s="171"/>
      <c r="U89" s="171"/>
      <c r="V89" s="171"/>
      <c r="W89" s="171"/>
    </row>
    <row r="90" spans="1:24" hidden="1" x14ac:dyDescent="0.25">
      <c r="B90" s="171"/>
      <c r="C90" s="171"/>
      <c r="D90" s="171"/>
      <c r="E90" s="171"/>
      <c r="F90" s="171"/>
      <c r="G90" s="171"/>
      <c r="H90" s="171"/>
      <c r="I90" s="171"/>
      <c r="J90" s="171"/>
      <c r="K90" s="171"/>
      <c r="L90" s="171"/>
      <c r="M90" s="171"/>
      <c r="N90" s="171"/>
      <c r="O90" s="171"/>
      <c r="P90" s="171"/>
      <c r="Q90" s="171"/>
      <c r="R90" s="171"/>
      <c r="S90" s="171"/>
      <c r="T90" s="171"/>
      <c r="U90" s="171"/>
      <c r="V90" s="171"/>
      <c r="W90" s="171"/>
    </row>
    <row r="91" spans="1:24" hidden="1" x14ac:dyDescent="0.25">
      <c r="B91" s="171"/>
      <c r="C91" s="171"/>
      <c r="D91" s="171"/>
      <c r="E91" s="171"/>
      <c r="F91" s="171"/>
      <c r="G91" s="171"/>
      <c r="H91" s="171"/>
      <c r="I91" s="171"/>
      <c r="J91" s="171"/>
      <c r="K91" s="171"/>
      <c r="L91" s="171"/>
      <c r="M91" s="171"/>
      <c r="N91" s="171"/>
      <c r="O91" s="171"/>
      <c r="P91" s="171"/>
      <c r="Q91" s="171"/>
      <c r="R91" s="171"/>
      <c r="S91" s="171"/>
      <c r="T91" s="171"/>
      <c r="U91" s="171"/>
      <c r="V91" s="171"/>
      <c r="W91" s="171"/>
    </row>
    <row r="92" spans="1:24" hidden="1" x14ac:dyDescent="0.25">
      <c r="B92" s="171"/>
      <c r="C92" s="171"/>
      <c r="D92" s="171"/>
      <c r="E92" s="171"/>
      <c r="F92" s="171"/>
      <c r="G92" s="171"/>
      <c r="H92" s="171"/>
      <c r="I92" s="171"/>
      <c r="J92" s="171"/>
      <c r="K92" s="171"/>
      <c r="L92" s="171"/>
      <c r="M92" s="171"/>
      <c r="N92" s="171"/>
      <c r="O92" s="171"/>
      <c r="P92" s="171"/>
      <c r="Q92" s="171"/>
      <c r="R92" s="171"/>
      <c r="S92" s="171"/>
      <c r="T92" s="171"/>
      <c r="U92" s="171"/>
      <c r="V92" s="171"/>
      <c r="W92" s="171"/>
    </row>
    <row r="93" spans="1:24" hidden="1" x14ac:dyDescent="0.25">
      <c r="B93" s="171"/>
      <c r="C93" s="171"/>
      <c r="D93" s="171"/>
      <c r="E93" s="171"/>
      <c r="F93" s="171"/>
      <c r="G93" s="171"/>
      <c r="H93" s="171"/>
      <c r="I93" s="171"/>
      <c r="J93" s="171"/>
      <c r="K93" s="171"/>
      <c r="L93" s="171"/>
      <c r="M93" s="171"/>
      <c r="N93" s="171"/>
      <c r="O93" s="171"/>
      <c r="P93" s="171"/>
      <c r="Q93" s="171"/>
      <c r="R93" s="171"/>
      <c r="S93" s="171"/>
      <c r="T93" s="171"/>
      <c r="U93" s="171"/>
      <c r="V93" s="171"/>
      <c r="W93" s="171"/>
    </row>
    <row r="94" spans="1:24" hidden="1" x14ac:dyDescent="0.25">
      <c r="B94" s="171"/>
      <c r="C94" s="171"/>
      <c r="D94" s="171"/>
      <c r="E94" s="171"/>
      <c r="F94" s="171"/>
      <c r="G94" s="171"/>
      <c r="H94" s="171"/>
      <c r="I94" s="171"/>
      <c r="J94" s="171"/>
      <c r="K94" s="171"/>
      <c r="L94" s="171"/>
      <c r="M94" s="171"/>
      <c r="N94" s="171"/>
      <c r="O94" s="171"/>
      <c r="P94" s="171"/>
      <c r="Q94" s="171"/>
      <c r="R94" s="171"/>
      <c r="S94" s="171"/>
      <c r="T94" s="171"/>
      <c r="U94" s="171"/>
      <c r="V94" s="171"/>
      <c r="W94" s="171"/>
    </row>
    <row r="95" spans="1:24" hidden="1" x14ac:dyDescent="0.25">
      <c r="B95" s="171"/>
      <c r="C95" s="171"/>
      <c r="D95" s="171"/>
      <c r="E95" s="171"/>
      <c r="F95" s="171"/>
      <c r="G95" s="171"/>
      <c r="H95" s="171"/>
      <c r="I95" s="171"/>
      <c r="J95" s="171"/>
      <c r="K95" s="171"/>
      <c r="L95" s="171"/>
      <c r="M95" s="171"/>
      <c r="N95" s="171"/>
      <c r="O95" s="171"/>
      <c r="P95" s="171"/>
      <c r="Q95" s="171"/>
      <c r="R95" s="171"/>
      <c r="S95" s="171"/>
      <c r="T95" s="171"/>
      <c r="U95" s="171"/>
      <c r="V95" s="171"/>
      <c r="W95" s="171"/>
    </row>
    <row r="96" spans="1:24" hidden="1" x14ac:dyDescent="0.25">
      <c r="B96" s="171"/>
      <c r="C96" s="171"/>
      <c r="D96" s="171"/>
      <c r="E96" s="171"/>
      <c r="F96" s="171"/>
      <c r="G96" s="171"/>
      <c r="H96" s="171"/>
      <c r="I96" s="171"/>
      <c r="J96" s="171"/>
      <c r="K96" s="171"/>
      <c r="L96" s="171"/>
      <c r="M96" s="171"/>
      <c r="N96" s="171"/>
      <c r="O96" s="171"/>
      <c r="P96" s="171"/>
      <c r="Q96" s="171"/>
      <c r="R96" s="171"/>
      <c r="S96" s="171"/>
      <c r="T96" s="171"/>
      <c r="U96" s="171"/>
      <c r="V96" s="171"/>
      <c r="W96" s="171"/>
    </row>
    <row r="97" spans="2:23" hidden="1" x14ac:dyDescent="0.25">
      <c r="B97" s="171"/>
      <c r="C97" s="171"/>
      <c r="D97" s="171"/>
      <c r="E97" s="171"/>
      <c r="F97" s="171"/>
      <c r="G97" s="171"/>
      <c r="H97" s="171"/>
      <c r="I97" s="171"/>
      <c r="J97" s="171"/>
      <c r="K97" s="171"/>
      <c r="L97" s="171"/>
      <c r="M97" s="171"/>
      <c r="N97" s="171"/>
      <c r="O97" s="171"/>
      <c r="P97" s="171"/>
      <c r="Q97" s="171"/>
      <c r="R97" s="171"/>
      <c r="S97" s="171"/>
      <c r="T97" s="171"/>
      <c r="U97" s="171"/>
      <c r="V97" s="171"/>
      <c r="W97" s="171"/>
    </row>
    <row r="98" spans="2:23" x14ac:dyDescent="0.25"/>
  </sheetData>
  <sheetProtection formatColumns="0" formatRows="0"/>
  <mergeCells count="103">
    <mergeCell ref="E43:E44"/>
    <mergeCell ref="E45:E46"/>
    <mergeCell ref="E47:E48"/>
    <mergeCell ref="I72:L72"/>
    <mergeCell ref="F73:H73"/>
    <mergeCell ref="F74:H74"/>
    <mergeCell ref="F80:H80"/>
    <mergeCell ref="E79:I79"/>
    <mergeCell ref="H71:M71"/>
    <mergeCell ref="F53:L53"/>
    <mergeCell ref="F54:L54"/>
    <mergeCell ref="F55:L55"/>
    <mergeCell ref="D59:F59"/>
    <mergeCell ref="I65:L65"/>
    <mergeCell ref="I66:L66"/>
    <mergeCell ref="H59:L60"/>
    <mergeCell ref="F52:L52"/>
    <mergeCell ref="F56:L56"/>
    <mergeCell ref="F57:L57"/>
    <mergeCell ref="C39:L39"/>
    <mergeCell ref="F40:L40"/>
    <mergeCell ref="C41:C42"/>
    <mergeCell ref="D41:D42"/>
    <mergeCell ref="E41:E42"/>
    <mergeCell ref="F41:L41"/>
    <mergeCell ref="F42:L42"/>
    <mergeCell ref="C49:C50"/>
    <mergeCell ref="D49:D50"/>
    <mergeCell ref="E49:E50"/>
    <mergeCell ref="F49:L49"/>
    <mergeCell ref="F50:L50"/>
    <mergeCell ref="F43:L43"/>
    <mergeCell ref="F44:L44"/>
    <mergeCell ref="F45:L45"/>
    <mergeCell ref="F46:L46"/>
    <mergeCell ref="F47:L47"/>
    <mergeCell ref="F48:L48"/>
    <mergeCell ref="C43:C44"/>
    <mergeCell ref="C45:C46"/>
    <mergeCell ref="C47:C48"/>
    <mergeCell ref="D43:D44"/>
    <mergeCell ref="D45:D46"/>
    <mergeCell ref="D47:D48"/>
    <mergeCell ref="F30:L30"/>
    <mergeCell ref="F31:L31"/>
    <mergeCell ref="C34:C35"/>
    <mergeCell ref="D34:D35"/>
    <mergeCell ref="E34:E35"/>
    <mergeCell ref="F34:L34"/>
    <mergeCell ref="F35:L35"/>
    <mergeCell ref="C37:C38"/>
    <mergeCell ref="D37:D38"/>
    <mergeCell ref="E37:E38"/>
    <mergeCell ref="F37:L37"/>
    <mergeCell ref="F38:L38"/>
    <mergeCell ref="F36:L36"/>
    <mergeCell ref="C23:C24"/>
    <mergeCell ref="D23:D24"/>
    <mergeCell ref="E23:E24"/>
    <mergeCell ref="F23:L23"/>
    <mergeCell ref="F24:L24"/>
    <mergeCell ref="C32:C33"/>
    <mergeCell ref="D32:D33"/>
    <mergeCell ref="E32:E33"/>
    <mergeCell ref="F32:L32"/>
    <mergeCell ref="F33:L33"/>
    <mergeCell ref="D25:L25"/>
    <mergeCell ref="C26:C27"/>
    <mergeCell ref="D26:D27"/>
    <mergeCell ref="E26:E27"/>
    <mergeCell ref="F26:L26"/>
    <mergeCell ref="F27:L27"/>
    <mergeCell ref="C28:C29"/>
    <mergeCell ref="D28:D29"/>
    <mergeCell ref="E28:E29"/>
    <mergeCell ref="F28:L28"/>
    <mergeCell ref="F29:L29"/>
    <mergeCell ref="C30:C31"/>
    <mergeCell ref="D30:D31"/>
    <mergeCell ref="E30:E31"/>
    <mergeCell ref="C19:C20"/>
    <mergeCell ref="D19:D20"/>
    <mergeCell ref="E19:E20"/>
    <mergeCell ref="F19:L19"/>
    <mergeCell ref="F20:L20"/>
    <mergeCell ref="C21:C22"/>
    <mergeCell ref="D21:D22"/>
    <mergeCell ref="E21:E22"/>
    <mergeCell ref="F21:L21"/>
    <mergeCell ref="F22:L22"/>
    <mergeCell ref="C4:L4"/>
    <mergeCell ref="C5:L5"/>
    <mergeCell ref="F14:L14"/>
    <mergeCell ref="C15:C16"/>
    <mergeCell ref="D15:D16"/>
    <mergeCell ref="E15:E16"/>
    <mergeCell ref="F15:L15"/>
    <mergeCell ref="F16:L16"/>
    <mergeCell ref="C17:C18"/>
    <mergeCell ref="D17:D18"/>
    <mergeCell ref="E17:E18"/>
    <mergeCell ref="F17:L17"/>
    <mergeCell ref="F18:L18"/>
  </mergeCells>
  <pageMargins left="0.19" right="0.31" top="0.32" bottom="0.28000000000000003" header="0.2" footer="0.3"/>
  <pageSetup paperSize="9" scale="90" orientation="portrait" horizontalDpi="360" verticalDpi="360" r:id="rId1"/>
  <rowBreaks count="1" manualBreakCount="1">
    <brk id="35" min="1" max="11" man="1"/>
  </rowBreaks>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Spinner 1">
              <controlPr defaultSize="0" autoPict="0">
                <anchor moveWithCells="1" sizeWithCells="1">
                  <from>
                    <xdr:col>12</xdr:col>
                    <xdr:colOff>581025</xdr:colOff>
                    <xdr:row>0</xdr:row>
                    <xdr:rowOff>0</xdr:rowOff>
                  </from>
                  <to>
                    <xdr:col>13</xdr:col>
                    <xdr:colOff>352425</xdr:colOff>
                    <xdr:row>1</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X98"/>
  <sheetViews>
    <sheetView view="pageBreakPreview" zoomScaleNormal="100" zoomScaleSheetLayoutView="100" workbookViewId="0">
      <pane xSplit="1" ySplit="1" topLeftCell="B2" activePane="bottomRight" state="frozen"/>
      <selection pane="topRight" activeCell="B1" sqref="B1"/>
      <selection pane="bottomLeft" activeCell="A2" sqref="A2"/>
      <selection pane="bottomRight"/>
    </sheetView>
  </sheetViews>
  <sheetFormatPr defaultColWidth="0" defaultRowHeight="15" customHeight="1" zeroHeight="1" x14ac:dyDescent="0.25"/>
  <cols>
    <col min="1" max="1" width="30.42578125" style="4" customWidth="1"/>
    <col min="2" max="2" width="3" style="4" customWidth="1"/>
    <col min="3" max="3" width="5" style="4" customWidth="1"/>
    <col min="4" max="4" width="20.85546875" style="4" customWidth="1"/>
    <col min="5" max="5" width="8.42578125" style="4" customWidth="1"/>
    <col min="6" max="9" width="9.140625" style="4" customWidth="1"/>
    <col min="10" max="10" width="6.140625" style="4" customWidth="1"/>
    <col min="11" max="11" width="7.140625" style="4" customWidth="1"/>
    <col min="12" max="12" width="31.28515625" style="4" customWidth="1"/>
    <col min="13" max="13" width="9" style="4" customWidth="1"/>
    <col min="14" max="15" width="9.140625" style="4" customWidth="1"/>
    <col min="16" max="16" width="9.7109375" style="4" customWidth="1"/>
    <col min="17" max="18" width="2.7109375" style="4" hidden="1" customWidth="1"/>
    <col min="19" max="21" width="9.140625" style="4" hidden="1" customWidth="1"/>
    <col min="22" max="22" width="11.42578125" style="4" hidden="1" customWidth="1"/>
    <col min="23" max="23" width="2.7109375" style="4" hidden="1" customWidth="1"/>
    <col min="24" max="24" width="0" style="4" hidden="1" customWidth="1"/>
    <col min="25" max="16384" width="9.140625" style="4" hidden="1"/>
  </cols>
  <sheetData>
    <row r="1" spans="1:24" ht="33.75" customHeight="1" x14ac:dyDescent="0.25">
      <c r="M1" s="351">
        <v>1</v>
      </c>
    </row>
    <row r="2" spans="1:24" ht="20.25" customHeight="1" x14ac:dyDescent="0.25">
      <c r="A2" s="168"/>
      <c r="B2" s="8"/>
      <c r="C2" s="8"/>
      <c r="D2" s="8"/>
      <c r="E2" s="8"/>
      <c r="F2" s="8"/>
      <c r="G2" s="8"/>
      <c r="H2" s="8"/>
      <c r="I2" s="8"/>
      <c r="J2" s="8"/>
      <c r="K2" s="8"/>
      <c r="L2" s="8"/>
      <c r="N2" s="168"/>
      <c r="O2" s="168"/>
      <c r="P2" s="168"/>
    </row>
    <row r="3" spans="1:24" ht="15" customHeight="1" x14ac:dyDescent="0.25">
      <c r="A3" s="168"/>
      <c r="B3" s="8"/>
      <c r="C3" s="8"/>
      <c r="D3" s="8"/>
      <c r="E3" s="8"/>
      <c r="F3" s="8"/>
      <c r="G3" s="8"/>
      <c r="H3" s="8"/>
      <c r="I3" s="8"/>
      <c r="J3" s="8"/>
      <c r="K3" s="8"/>
      <c r="L3" s="8"/>
      <c r="M3" s="298"/>
      <c r="N3" s="168"/>
      <c r="O3" s="168"/>
      <c r="P3" s="168"/>
    </row>
    <row r="4" spans="1:24" ht="18.75" x14ac:dyDescent="0.4">
      <c r="A4" s="168"/>
      <c r="B4" s="8"/>
      <c r="C4" s="700" t="s">
        <v>768</v>
      </c>
      <c r="D4" s="700"/>
      <c r="E4" s="700"/>
      <c r="F4" s="700"/>
      <c r="G4" s="700"/>
      <c r="H4" s="700"/>
      <c r="I4" s="700"/>
      <c r="J4" s="700"/>
      <c r="K4" s="700"/>
      <c r="L4" s="700"/>
      <c r="M4" s="169"/>
      <c r="N4" s="168"/>
      <c r="O4" s="168"/>
      <c r="P4" s="168"/>
    </row>
    <row r="5" spans="1:24" ht="18.75" x14ac:dyDescent="0.4">
      <c r="A5" s="168"/>
      <c r="B5" s="8"/>
      <c r="C5" s="700" t="s">
        <v>769</v>
      </c>
      <c r="D5" s="700"/>
      <c r="E5" s="700"/>
      <c r="F5" s="700"/>
      <c r="G5" s="700"/>
      <c r="H5" s="700"/>
      <c r="I5" s="700"/>
      <c r="J5" s="700"/>
      <c r="K5" s="700"/>
      <c r="L5" s="700"/>
      <c r="M5" s="8"/>
      <c r="N5" s="168"/>
      <c r="O5" s="168"/>
      <c r="P5" s="168"/>
    </row>
    <row r="6" spans="1:24" x14ac:dyDescent="0.25">
      <c r="A6" s="168"/>
      <c r="B6" s="8"/>
      <c r="C6" s="8"/>
      <c r="D6" s="8"/>
      <c r="E6" s="8"/>
      <c r="F6" s="8"/>
      <c r="G6" s="8"/>
      <c r="H6" s="8"/>
      <c r="I6" s="8"/>
      <c r="J6" s="8"/>
      <c r="K6" s="8"/>
      <c r="L6" s="8"/>
      <c r="M6" s="8"/>
      <c r="N6" s="168"/>
      <c r="O6" s="168"/>
      <c r="P6" s="168"/>
    </row>
    <row r="7" spans="1:24" x14ac:dyDescent="0.25">
      <c r="A7" s="168"/>
      <c r="B7" s="8"/>
      <c r="C7" s="8"/>
      <c r="D7" s="8"/>
      <c r="E7" s="8"/>
      <c r="F7" s="8"/>
      <c r="G7" s="8"/>
      <c r="H7" s="8"/>
      <c r="I7" s="8"/>
      <c r="J7" s="8"/>
      <c r="K7" s="8"/>
      <c r="L7" s="8"/>
      <c r="M7" s="8"/>
      <c r="N7" s="168"/>
      <c r="O7" s="168"/>
      <c r="P7" s="168"/>
    </row>
    <row r="8" spans="1:24" ht="16.5" x14ac:dyDescent="0.3">
      <c r="A8" s="168"/>
      <c r="B8" s="299"/>
      <c r="C8" s="312" t="s">
        <v>770</v>
      </c>
      <c r="D8" s="299"/>
      <c r="E8" s="300" t="str">
        <f>": "&amp;VLOOKUP($M$1,SISWA!$C$5:$W$58,2,FALSE)</f>
        <v>: AS KAYRA ROHMAN DIKHA</v>
      </c>
      <c r="F8" s="299"/>
      <c r="G8" s="299"/>
      <c r="H8" s="299"/>
      <c r="I8" s="299" t="s">
        <v>564</v>
      </c>
      <c r="J8" s="299"/>
      <c r="K8" s="299" t="str">
        <f>": "&amp;HOME!E8</f>
        <v>: I</v>
      </c>
      <c r="L8" s="299"/>
      <c r="M8" s="299"/>
      <c r="N8" s="168"/>
      <c r="O8" s="168"/>
      <c r="P8" s="168"/>
    </row>
    <row r="9" spans="1:24" ht="16.5" x14ac:dyDescent="0.3">
      <c r="A9" s="168"/>
      <c r="B9" s="299"/>
      <c r="C9" s="312" t="s">
        <v>593</v>
      </c>
      <c r="D9" s="299"/>
      <c r="E9" s="299" t="str">
        <f>": "&amp;VLOOKUP($M$1,SISWA!$C$5:$W$58,3,FALSE)</f>
        <v>: 3160205464</v>
      </c>
      <c r="F9" s="299"/>
      <c r="G9" s="299"/>
      <c r="H9" s="299"/>
      <c r="I9" s="299" t="s">
        <v>565</v>
      </c>
      <c r="J9" s="299"/>
      <c r="K9" s="299" t="str">
        <f>": "&amp;HOME!E9</f>
        <v>: A</v>
      </c>
      <c r="L9" s="299"/>
      <c r="M9" s="299"/>
      <c r="N9" s="438"/>
      <c r="O9" s="168"/>
      <c r="P9" s="168"/>
    </row>
    <row r="10" spans="1:24" ht="16.5" x14ac:dyDescent="0.3">
      <c r="A10" s="168"/>
      <c r="B10" s="299"/>
      <c r="C10" s="312" t="s">
        <v>771</v>
      </c>
      <c r="D10" s="299"/>
      <c r="E10" s="299" t="str">
        <f>": "&amp;HOME!E4</f>
        <v>: SD Negeri 2 Tulusbesar</v>
      </c>
      <c r="F10" s="299"/>
      <c r="G10" s="299"/>
      <c r="H10" s="299"/>
      <c r="I10" s="299" t="s">
        <v>772</v>
      </c>
      <c r="J10" s="299"/>
      <c r="K10" s="299" t="str">
        <f>": "&amp;HOME!E10</f>
        <v>: 2</v>
      </c>
      <c r="L10" s="299"/>
      <c r="M10" s="299"/>
      <c r="N10" s="438"/>
      <c r="O10" s="168"/>
      <c r="P10" s="168"/>
    </row>
    <row r="11" spans="1:24" ht="16.5" x14ac:dyDescent="0.3">
      <c r="A11" s="168"/>
      <c r="B11" s="299"/>
      <c r="C11" s="312" t="s">
        <v>773</v>
      </c>
      <c r="D11" s="299"/>
      <c r="E11" s="299" t="str">
        <f>": "&amp;HOME!E7</f>
        <v>: Jl.Mangundarmo, 85 Tulusbesar. Tumpang</v>
      </c>
      <c r="F11" s="299"/>
      <c r="G11" s="299"/>
      <c r="H11" s="299"/>
      <c r="I11" s="299" t="s">
        <v>774</v>
      </c>
      <c r="J11" s="299"/>
      <c r="K11" s="299" t="str">
        <f>": "&amp;HOME!E15</f>
        <v>: 2024/2025</v>
      </c>
      <c r="L11" s="299"/>
      <c r="M11" s="299"/>
      <c r="N11" s="439"/>
      <c r="O11" s="168"/>
      <c r="P11" s="168"/>
    </row>
    <row r="12" spans="1:24" ht="13.5" customHeight="1" x14ac:dyDescent="0.3">
      <c r="A12" s="168"/>
      <c r="B12" s="299"/>
      <c r="C12" s="299"/>
      <c r="D12" s="299"/>
      <c r="E12" s="299"/>
      <c r="F12" s="299"/>
      <c r="G12" s="299"/>
      <c r="H12" s="299"/>
      <c r="I12" s="299"/>
      <c r="J12" s="299"/>
      <c r="K12" s="299"/>
      <c r="L12" s="299"/>
      <c r="M12" s="299"/>
      <c r="O12" s="168"/>
      <c r="P12" s="168"/>
      <c r="Q12" s="171"/>
      <c r="R12" s="171"/>
      <c r="S12" s="171"/>
      <c r="T12" s="171"/>
      <c r="U12" s="171"/>
      <c r="V12" s="171"/>
      <c r="W12" s="171"/>
      <c r="X12" s="171"/>
    </row>
    <row r="13" spans="1:24" ht="18.75" customHeight="1" x14ac:dyDescent="0.3">
      <c r="A13" s="168"/>
      <c r="B13" s="299"/>
      <c r="C13" s="299"/>
      <c r="D13" s="299"/>
      <c r="E13" s="299"/>
      <c r="F13" s="299"/>
      <c r="G13" s="299"/>
      <c r="H13" s="299"/>
      <c r="I13" s="299"/>
      <c r="J13" s="299"/>
      <c r="K13" s="299"/>
      <c r="L13" s="299"/>
      <c r="M13" s="299"/>
      <c r="O13" s="168"/>
      <c r="P13" s="168"/>
      <c r="Q13" s="171"/>
      <c r="R13" s="171"/>
      <c r="S13" s="171"/>
      <c r="T13" s="171"/>
      <c r="U13" s="171"/>
      <c r="V13" s="171"/>
      <c r="W13" s="171"/>
      <c r="X13" s="171"/>
    </row>
    <row r="14" spans="1:24" s="176" customFormat="1" ht="32.25" customHeight="1" x14ac:dyDescent="0.25">
      <c r="A14" s="172"/>
      <c r="B14" s="303"/>
      <c r="C14" s="301" t="s">
        <v>580</v>
      </c>
      <c r="D14" s="301" t="s">
        <v>775</v>
      </c>
      <c r="E14" s="302" t="s">
        <v>776</v>
      </c>
      <c r="F14" s="701" t="s">
        <v>777</v>
      </c>
      <c r="G14" s="701"/>
      <c r="H14" s="701"/>
      <c r="I14" s="701"/>
      <c r="J14" s="701"/>
      <c r="K14" s="701"/>
      <c r="L14" s="701"/>
      <c r="M14" s="304"/>
      <c r="N14" s="172"/>
      <c r="O14" s="172"/>
      <c r="P14" s="172"/>
      <c r="Q14" s="175"/>
      <c r="R14" s="175"/>
      <c r="S14" s="175"/>
      <c r="T14" s="175"/>
      <c r="U14" s="175"/>
      <c r="V14" s="175"/>
      <c r="W14" s="175"/>
      <c r="X14" s="175"/>
    </row>
    <row r="15" spans="1:24" s="176" customFormat="1" ht="55.5" customHeight="1" x14ac:dyDescent="0.25">
      <c r="A15" s="172"/>
      <c r="B15" s="303"/>
      <c r="C15" s="702">
        <v>1</v>
      </c>
      <c r="D15" s="703" t="str">
        <f>MAPEL!D5</f>
        <v>Pendidikan Agama</v>
      </c>
      <c r="E15" s="704">
        <f>IFERROR(VLOOKUP($M$1,REKAP!$B$8:$AA$57,3,FALSE),"-")</f>
        <v>88.666666666666671</v>
      </c>
      <c r="F15" s="703" t="str">
        <f>IFERROR("Ananda "&amp;VLOOKUP($M$1,AGM!$C$8:$AX$58,46,FALSE),"-")</f>
        <v xml:space="preserve">Ananda ASKA sangat menguasai dalam menyebutkan  asmaulhusna Ar-Rahman dan Ar-Rahim beserta artinya dan peran Muhammad saw. sebagai rasul serta membuat karya berupa kaligrafi asmaulhusna Ar-Rahman dan Ar-Rahim beserta artinya </v>
      </c>
      <c r="G15" s="703"/>
      <c r="H15" s="703"/>
      <c r="I15" s="703"/>
      <c r="J15" s="703"/>
      <c r="K15" s="703"/>
      <c r="L15" s="703"/>
      <c r="M15" s="303"/>
      <c r="N15" s="172"/>
      <c r="O15" s="172"/>
      <c r="P15" s="172"/>
      <c r="Q15" s="175"/>
      <c r="R15" s="175"/>
      <c r="S15" s="175"/>
      <c r="T15" s="175"/>
      <c r="U15" s="175"/>
      <c r="V15" s="175"/>
      <c r="W15" s="175"/>
      <c r="X15" s="175"/>
    </row>
    <row r="16" spans="1:24" s="176" customFormat="1" ht="55.5" customHeight="1" x14ac:dyDescent="0.25">
      <c r="A16" s="172"/>
      <c r="B16" s="303"/>
      <c r="C16" s="702"/>
      <c r="D16" s="703"/>
      <c r="E16" s="704"/>
      <c r="F16" s="703" t="str">
        <f>IFERROR("Ananda "&amp;VLOOKUP($M$1,AGM!$C$8:$AX$58,48,FALSE),"-")</f>
        <v xml:space="preserve">Ananda ASKA perlu bimbingan dalam menyebutkan arti terima kasih kepada manusia dan arti disiplin serta dapat membunyikan tepuk kasih sayang dan disiplin sehingga dapat menumbuhkan sikap kasih sayang dan disiplin. </v>
      </c>
      <c r="G16" s="703"/>
      <c r="H16" s="703"/>
      <c r="I16" s="703"/>
      <c r="J16" s="703"/>
      <c r="K16" s="703"/>
      <c r="L16" s="703"/>
      <c r="M16" s="303"/>
      <c r="N16" s="172"/>
      <c r="O16" s="172"/>
      <c r="P16" s="172"/>
      <c r="Q16" s="175"/>
      <c r="R16" s="175"/>
      <c r="S16" s="175"/>
      <c r="T16" s="175"/>
      <c r="U16" s="175"/>
      <c r="V16" s="175"/>
      <c r="W16" s="175"/>
      <c r="X16" s="175"/>
    </row>
    <row r="17" spans="1:24" s="176" customFormat="1" ht="55.5" customHeight="1" x14ac:dyDescent="0.25">
      <c r="A17" s="172"/>
      <c r="B17" s="303"/>
      <c r="C17" s="702">
        <v>2</v>
      </c>
      <c r="D17" s="703" t="str">
        <f>MAPEL!D6</f>
        <v>Pendidikan Pancasila</v>
      </c>
      <c r="E17" s="704">
        <f>IFERROR(VLOOKUP($M$1,REKAP!$B$8:$AA$57,4,FALSE),"-")</f>
        <v>88.75</v>
      </c>
      <c r="F17" s="703" t="str">
        <f>IFERROR("Ananda "&amp;VLOOKUP($M$1,PKN!$C$8:$AX$58,46,FALSE),"-")</f>
        <v xml:space="preserve">Ananda ASKA sangat menguasai dalam mengenal karakteristik dan ciri-ciri fisik lingkungan rumah dan sekolah, sebagai bagian tidak terpisahkan dari wilayah NKRI. </v>
      </c>
      <c r="G17" s="703"/>
      <c r="H17" s="703"/>
      <c r="I17" s="703"/>
      <c r="J17" s="703"/>
      <c r="K17" s="703"/>
      <c r="L17" s="703"/>
      <c r="M17" s="303"/>
      <c r="N17" s="172"/>
      <c r="O17" s="172"/>
      <c r="P17" s="172"/>
      <c r="Q17" s="175"/>
      <c r="R17" s="175"/>
      <c r="S17" s="175"/>
      <c r="T17" s="175"/>
      <c r="U17" s="175"/>
      <c r="V17" s="175"/>
      <c r="W17" s="175"/>
      <c r="X17" s="175"/>
    </row>
    <row r="18" spans="1:24" s="176" customFormat="1" ht="55.5" customHeight="1" x14ac:dyDescent="0.25">
      <c r="A18" s="172"/>
      <c r="B18" s="303"/>
      <c r="C18" s="702"/>
      <c r="D18" s="703"/>
      <c r="E18" s="704"/>
      <c r="F18" s="703" t="str">
        <f>IFERROR("Ananda "&amp;VLOOKUP($M$1,PKN!$C$8:$AX$58,48,FALSE),"-")</f>
        <v xml:space="preserve">Ananda ASKA perlu bimbingan dalam mengenali  dirinya  sendiri,  sebagai  individu, bagian  dari  masyarakat  dan  lingkungannya,  sebagai  warga  negara  Indonesia  dan warga negara dunia. </v>
      </c>
      <c r="G18" s="703"/>
      <c r="H18" s="703"/>
      <c r="I18" s="703"/>
      <c r="J18" s="703"/>
      <c r="K18" s="703"/>
      <c r="L18" s="703"/>
      <c r="M18" s="303"/>
      <c r="N18" s="172"/>
      <c r="O18" s="172"/>
      <c r="P18" s="172"/>
      <c r="Q18" s="175"/>
      <c r="R18" s="175"/>
      <c r="S18" s="175"/>
      <c r="T18" s="175"/>
      <c r="U18" s="175"/>
      <c r="V18" s="175"/>
      <c r="W18" s="175"/>
      <c r="X18" s="175"/>
    </row>
    <row r="19" spans="1:24" s="176" customFormat="1" ht="55.5" customHeight="1" x14ac:dyDescent="0.25">
      <c r="A19" s="172"/>
      <c r="B19" s="303"/>
      <c r="C19" s="702">
        <v>3</v>
      </c>
      <c r="D19" s="703" t="str">
        <f>MAPEL!D7</f>
        <v>Bahasa Indonesia</v>
      </c>
      <c r="E19" s="704">
        <f>IFERROR(VLOOKUP($M$1,REKAP!$B$8:$AA$57,5,FALSE),"-")</f>
        <v>94.2</v>
      </c>
      <c r="F19" s="703" t="str">
        <f>IFERROR("Ananda "&amp;VLOOKUP($M$1,BIND!$C$8:$AX$58,46,FALSE),"-")</f>
        <v>Ananda ASKA sangat menguasai dalam Menyimak dan menanggapi bacaan tentang keragaman di sekitar, membaca dan menulis kata yang diawali dengan huruf ‘g’</v>
      </c>
      <c r="G19" s="703"/>
      <c r="H19" s="703"/>
      <c r="I19" s="703"/>
      <c r="J19" s="703"/>
      <c r="K19" s="703"/>
      <c r="L19" s="703"/>
      <c r="M19" s="303"/>
      <c r="N19" s="172"/>
      <c r="O19" s="172"/>
      <c r="P19" s="172"/>
      <c r="Q19" s="175"/>
      <c r="R19" s="175"/>
      <c r="S19" s="175"/>
      <c r="T19" s="175"/>
      <c r="U19" s="175"/>
      <c r="V19" s="175"/>
      <c r="W19" s="175"/>
      <c r="X19" s="175"/>
    </row>
    <row r="20" spans="1:24" s="176" customFormat="1" ht="55.5" customHeight="1" x14ac:dyDescent="0.25">
      <c r="A20" s="172"/>
      <c r="B20" s="303"/>
      <c r="C20" s="702"/>
      <c r="D20" s="703"/>
      <c r="E20" s="704"/>
      <c r="F20" s="703" t="str">
        <f>IFERROR("Ananda "&amp;VLOOKUP($M$1,BIND!$C$8:$AX$58,48,FALSE),"-")</f>
        <v>Ananda ASKA perlu bimbingan dalam menyimak dan menanggapi bacaan tentang sikap baik kepada teman, mengenali tanda titik pada akhir kalimat serta membaca dan menulis kata-kata yang diawali dengan huruf ‘m’</v>
      </c>
      <c r="G20" s="703"/>
      <c r="H20" s="703"/>
      <c r="I20" s="703"/>
      <c r="J20" s="703"/>
      <c r="K20" s="703"/>
      <c r="L20" s="703"/>
      <c r="M20" s="303"/>
      <c r="N20" s="172"/>
      <c r="O20" s="172"/>
      <c r="P20" s="172"/>
      <c r="Q20" s="175"/>
      <c r="R20" s="175"/>
      <c r="S20" s="175"/>
      <c r="T20" s="175"/>
      <c r="U20" s="175"/>
      <c r="V20" s="175"/>
      <c r="W20" s="175"/>
      <c r="X20" s="175"/>
    </row>
    <row r="21" spans="1:24" s="176" customFormat="1" ht="55.5" customHeight="1" x14ac:dyDescent="0.25">
      <c r="A21" s="172"/>
      <c r="B21" s="303"/>
      <c r="C21" s="702">
        <v>4</v>
      </c>
      <c r="D21" s="703" t="str">
        <f>MAPEL!D8</f>
        <v>Matematika</v>
      </c>
      <c r="E21" s="704">
        <f>IFERROR(VLOOKUP($M$1,REKAP!$B$8:$AA$57,6,FALSE),"-")</f>
        <v>95.2</v>
      </c>
      <c r="F21" s="703" t="str">
        <f>IFERROR("Ananda "&amp;VLOOKUP($M$1,MTK!$C$8:$AX$58,46,FALSE),"-")</f>
        <v xml:space="preserve">Ananda ASKA sangat menguasai dalam membaca jam yang ditemukan dalam kehidupan sehari-hari. Memiliki perhatian dan minat terhadap waktu dan menghubungkannya dengan situasi kehidupan sehari-hari. </v>
      </c>
      <c r="G21" s="703"/>
      <c r="H21" s="703"/>
      <c r="I21" s="703"/>
      <c r="J21" s="703"/>
      <c r="K21" s="703"/>
      <c r="L21" s="703"/>
      <c r="M21" s="303"/>
      <c r="N21" s="172"/>
      <c r="O21" s="172"/>
      <c r="P21" s="172"/>
      <c r="Q21" s="175"/>
      <c r="R21" s="175"/>
      <c r="S21" s="175"/>
      <c r="T21" s="175"/>
      <c r="U21" s="175"/>
      <c r="V21" s="175"/>
      <c r="W21" s="175"/>
      <c r="X21" s="175"/>
    </row>
    <row r="22" spans="1:24" s="176" customFormat="1" ht="55.5" customHeight="1" x14ac:dyDescent="0.25">
      <c r="A22" s="172"/>
      <c r="B22" s="303"/>
      <c r="C22" s="702"/>
      <c r="D22" s="703"/>
      <c r="E22" s="704"/>
      <c r="F22" s="703" t="str">
        <f>IFERROR("Ananda "&amp;VLOOKUP($M$1,MTK!$C$8:$AX$58,48,FALSE),"-")</f>
        <v xml:space="preserve">Ananda ASKA perlu bimbingan dalam memiliki perhatian terhadap bilangan dengan mengamati menu makan siang sekolah. Mengatur dokumen atau data agar mudah dilihat. </v>
      </c>
      <c r="G22" s="703"/>
      <c r="H22" s="703"/>
      <c r="I22" s="703"/>
      <c r="J22" s="703"/>
      <c r="K22" s="703"/>
      <c r="L22" s="703"/>
      <c r="M22" s="303"/>
      <c r="N22" s="172"/>
      <c r="O22" s="172"/>
      <c r="P22" s="172"/>
      <c r="Q22" s="175"/>
      <c r="R22" s="175"/>
      <c r="S22" s="175"/>
      <c r="T22" s="175"/>
      <c r="U22" s="175"/>
      <c r="V22" s="175"/>
      <c r="W22" s="175"/>
      <c r="X22" s="175"/>
    </row>
    <row r="23" spans="1:24" s="176" customFormat="1" ht="55.5" customHeight="1" x14ac:dyDescent="0.25">
      <c r="A23" s="172"/>
      <c r="B23" s="303"/>
      <c r="C23" s="702">
        <v>5</v>
      </c>
      <c r="D23" s="703" t="str">
        <f>MAPEL!D9</f>
        <v>Ilmu Pengetahuan Alam dan Sosial</v>
      </c>
      <c r="E23" s="704" t="str">
        <f>IFERROR(VLOOKUP($M$1,REKAP!$B$8:$AA$57,7,FALSE),"-")</f>
        <v/>
      </c>
      <c r="F23" s="703" t="str">
        <f>IFERROR("Ananda "&amp;VLOOKUP($M$1,IPAS!$C$8:$AX$58,46,FALSE),"-")</f>
        <v xml:space="preserve">Ananda </v>
      </c>
      <c r="G23" s="703"/>
      <c r="H23" s="703"/>
      <c r="I23" s="703"/>
      <c r="J23" s="703"/>
      <c r="K23" s="703"/>
      <c r="L23" s="703"/>
      <c r="M23" s="303"/>
      <c r="N23" s="172"/>
      <c r="O23" s="172"/>
      <c r="P23" s="172"/>
      <c r="Q23" s="175"/>
      <c r="R23" s="175"/>
      <c r="S23" s="175"/>
      <c r="T23" s="175"/>
      <c r="U23" s="175"/>
      <c r="V23" s="175"/>
      <c r="W23" s="175"/>
      <c r="X23" s="175"/>
    </row>
    <row r="24" spans="1:24" s="176" customFormat="1" ht="55.5" customHeight="1" x14ac:dyDescent="0.25">
      <c r="A24" s="172"/>
      <c r="B24" s="303"/>
      <c r="C24" s="702"/>
      <c r="D24" s="703"/>
      <c r="E24" s="704"/>
      <c r="F24" s="703" t="str">
        <f>IFERROR("Ananda "&amp;VLOOKUP($M$1,IPAS!$C$8:$AX$58,48,FALSE),"-")</f>
        <v xml:space="preserve">Ananda </v>
      </c>
      <c r="G24" s="703"/>
      <c r="H24" s="703"/>
      <c r="I24" s="703"/>
      <c r="J24" s="703"/>
      <c r="K24" s="703"/>
      <c r="L24" s="703"/>
      <c r="M24" s="303"/>
      <c r="N24" s="172"/>
      <c r="O24" s="172"/>
      <c r="P24" s="172"/>
      <c r="Q24" s="175"/>
      <c r="R24" s="175"/>
      <c r="S24" s="175"/>
      <c r="T24" s="175"/>
      <c r="U24" s="175"/>
      <c r="V24" s="175"/>
      <c r="W24" s="175"/>
      <c r="X24" s="175"/>
    </row>
    <row r="25" spans="1:24" s="176" customFormat="1" ht="14.25" customHeight="1" x14ac:dyDescent="0.25">
      <c r="A25" s="172"/>
      <c r="B25" s="303"/>
      <c r="C25" s="308">
        <v>6</v>
      </c>
      <c r="D25" s="703" t="str">
        <f>MAPEL!D10</f>
        <v>Seni (Pilihan)</v>
      </c>
      <c r="E25" s="703"/>
      <c r="F25" s="703"/>
      <c r="G25" s="703"/>
      <c r="H25" s="703"/>
      <c r="I25" s="703"/>
      <c r="J25" s="703"/>
      <c r="K25" s="703"/>
      <c r="L25" s="703"/>
      <c r="M25" s="303"/>
      <c r="N25" s="172"/>
      <c r="O25" s="172"/>
      <c r="P25" s="172"/>
      <c r="Q25" s="175"/>
      <c r="R25" s="175"/>
      <c r="S25" s="175"/>
      <c r="T25" s="175"/>
      <c r="U25" s="175"/>
      <c r="V25" s="175"/>
      <c r="W25" s="175"/>
      <c r="X25" s="175"/>
    </row>
    <row r="26" spans="1:24" s="176" customFormat="1" ht="32.25" hidden="1" customHeight="1" x14ac:dyDescent="0.25">
      <c r="A26" s="172"/>
      <c r="B26" s="303"/>
      <c r="C26" s="705" t="s">
        <v>633</v>
      </c>
      <c r="D26" s="703" t="str">
        <f>MAPEL!D11</f>
        <v>Seni Musik</v>
      </c>
      <c r="E26" s="704" t="str">
        <f>IFERROR(VLOOKUP($M$1,REKAP!$B$8:$AA$57,8,FALSE),"-")</f>
        <v/>
      </c>
      <c r="F26" s="703" t="str">
        <f>IFERROR("Ananda "&amp;VLOOKUP($M$1,MUSIK!$C$8:$BH$58,56,FALSE),"-")</f>
        <v xml:space="preserve">Ananda </v>
      </c>
      <c r="G26" s="703"/>
      <c r="H26" s="703"/>
      <c r="I26" s="703"/>
      <c r="J26" s="703"/>
      <c r="K26" s="703"/>
      <c r="L26" s="703"/>
      <c r="M26" s="303"/>
      <c r="N26" s="172"/>
      <c r="O26" s="172"/>
      <c r="P26" s="172"/>
      <c r="Q26" s="175"/>
      <c r="R26" s="175"/>
      <c r="S26" s="175"/>
      <c r="T26" s="175"/>
      <c r="U26" s="175"/>
      <c r="V26" s="175"/>
      <c r="W26" s="175"/>
      <c r="X26" s="175"/>
    </row>
    <row r="27" spans="1:24" s="176" customFormat="1" ht="32.25" hidden="1" customHeight="1" x14ac:dyDescent="0.25">
      <c r="A27" s="172"/>
      <c r="B27" s="303"/>
      <c r="C27" s="706"/>
      <c r="D27" s="703"/>
      <c r="E27" s="704"/>
      <c r="F27" s="703" t="str">
        <f>IFERROR("Ananda "&amp;VLOOKUP($M$1,MUSIK!$C$8:$BH$58,58,FALSE),"-")</f>
        <v xml:space="preserve">Ananda </v>
      </c>
      <c r="G27" s="703"/>
      <c r="H27" s="703"/>
      <c r="I27" s="703"/>
      <c r="J27" s="703"/>
      <c r="K27" s="703"/>
      <c r="L27" s="703"/>
      <c r="M27" s="303"/>
      <c r="N27" s="172"/>
      <c r="O27" s="172"/>
      <c r="P27" s="172"/>
      <c r="Q27" s="175"/>
      <c r="R27" s="175"/>
      <c r="S27" s="175"/>
      <c r="T27" s="175"/>
      <c r="U27" s="175"/>
      <c r="V27" s="175"/>
      <c r="W27" s="175"/>
      <c r="X27" s="175"/>
    </row>
    <row r="28" spans="1:24" s="176" customFormat="1" ht="32.25" hidden="1" customHeight="1" x14ac:dyDescent="0.25">
      <c r="A28" s="172"/>
      <c r="B28" s="303"/>
      <c r="C28" s="705" t="s">
        <v>635</v>
      </c>
      <c r="D28" s="703" t="str">
        <f>MAPEL!D12</f>
        <v>Seni Tari</v>
      </c>
      <c r="E28" s="704" t="str">
        <f>IFERROR(VLOOKUP($M$1,REKAP!$B$8:$AA$57,9,FALSE),"-")</f>
        <v/>
      </c>
      <c r="F28" s="703" t="str">
        <f>IFERROR("Ananda "&amp;VLOOKUP($M$1,TARI!$C$8:$BH$58,56,FALSE),"-")</f>
        <v xml:space="preserve">Ananda </v>
      </c>
      <c r="G28" s="703"/>
      <c r="H28" s="703"/>
      <c r="I28" s="703"/>
      <c r="J28" s="703"/>
      <c r="K28" s="703"/>
      <c r="L28" s="703"/>
      <c r="M28" s="303"/>
      <c r="N28" s="172"/>
      <c r="O28" s="172"/>
      <c r="P28" s="172"/>
      <c r="Q28" s="175"/>
      <c r="R28" s="175"/>
      <c r="S28" s="175"/>
      <c r="T28" s="175"/>
      <c r="U28" s="175"/>
      <c r="V28" s="175"/>
      <c r="W28" s="175"/>
      <c r="X28" s="175"/>
    </row>
    <row r="29" spans="1:24" s="176" customFormat="1" ht="32.25" hidden="1" customHeight="1" x14ac:dyDescent="0.25">
      <c r="A29" s="172"/>
      <c r="B29" s="303"/>
      <c r="C29" s="706"/>
      <c r="D29" s="703"/>
      <c r="E29" s="704"/>
      <c r="F29" s="703" t="str">
        <f>IFERROR("Ananda "&amp;VLOOKUP($M$1,TARI!$C$8:$BH$58,58,FALSE),"-")</f>
        <v xml:space="preserve">Ananda </v>
      </c>
      <c r="G29" s="703"/>
      <c r="H29" s="703"/>
      <c r="I29" s="703"/>
      <c r="J29" s="703"/>
      <c r="K29" s="703"/>
      <c r="L29" s="703"/>
      <c r="M29" s="303"/>
      <c r="N29" s="172"/>
      <c r="O29" s="172"/>
      <c r="P29" s="172"/>
      <c r="Q29" s="175"/>
      <c r="R29" s="175"/>
      <c r="S29" s="175"/>
      <c r="T29" s="175"/>
      <c r="U29" s="175"/>
      <c r="V29" s="175"/>
      <c r="W29" s="175"/>
      <c r="X29" s="175"/>
    </row>
    <row r="30" spans="1:24" s="176" customFormat="1" ht="57.75" customHeight="1" x14ac:dyDescent="0.25">
      <c r="A30" s="172"/>
      <c r="B30" s="303"/>
      <c r="C30" s="705" t="s">
        <v>637</v>
      </c>
      <c r="D30" s="703" t="str">
        <f>MAPEL!D13</f>
        <v>Seni Rupa</v>
      </c>
      <c r="E30" s="704">
        <f>IFERROR(VLOOKUP($M$1,REKAP!$B$8:$AA$57,10,FALSE),"-")</f>
        <v>79.714285714285708</v>
      </c>
      <c r="F30" s="703" t="str">
        <f>IFERROR("Ananda "&amp;VLOOKUP($M$1,RUPA!$C$8:$AX$58,46,FALSE),"-")</f>
        <v>Ananda ASKA sangat menguasai dalam mengenal dan dapat menggunakan kosakata: Tekstur, Kasar, Halus, Bergerigi, Berbulu, Licin. Siswa mampu mengenali dan menggunakan tekstur yang didapat dari lingkungan sekitar ke dalam karyanya.</v>
      </c>
      <c r="G30" s="703"/>
      <c r="H30" s="703"/>
      <c r="I30" s="703"/>
      <c r="J30" s="703"/>
      <c r="K30" s="703"/>
      <c r="L30" s="703"/>
      <c r="M30" s="303"/>
      <c r="N30" s="172"/>
      <c r="O30" s="172"/>
      <c r="P30" s="172"/>
      <c r="Q30" s="175"/>
      <c r="R30" s="175"/>
      <c r="S30" s="175"/>
      <c r="T30" s="175"/>
      <c r="U30" s="175"/>
      <c r="V30" s="175"/>
      <c r="W30" s="175"/>
      <c r="X30" s="175"/>
    </row>
    <row r="31" spans="1:24" s="176" customFormat="1" ht="57.75" customHeight="1" x14ac:dyDescent="0.25">
      <c r="A31" s="172"/>
      <c r="B31" s="303"/>
      <c r="C31" s="706"/>
      <c r="D31" s="703"/>
      <c r="E31" s="704"/>
      <c r="F31" s="703" t="str">
        <f>IFERROR("Ananda "&amp;VLOOKUP($M$1,RUPA!$C$8:$AX$58,48,FALSE),"-")</f>
        <v xml:space="preserve">Ananda ASKA perlu bimbingan dalam mengenal dan dapat menggunakan kosakata: Bangunan, Gedung, Rumah, Kediaman, Arsitek (orang yang merancang bangunan), Arsitektur (bentuk hasil rancangan bangunan). </v>
      </c>
      <c r="G31" s="703"/>
      <c r="H31" s="703"/>
      <c r="I31" s="703"/>
      <c r="J31" s="703"/>
      <c r="K31" s="703"/>
      <c r="L31" s="703"/>
      <c r="M31" s="303"/>
      <c r="N31" s="172"/>
      <c r="O31" s="172"/>
      <c r="P31" s="172"/>
      <c r="Q31" s="175"/>
      <c r="R31" s="175"/>
      <c r="S31" s="175"/>
      <c r="T31" s="175"/>
      <c r="U31" s="175"/>
      <c r="V31" s="175"/>
      <c r="W31" s="175"/>
      <c r="X31" s="175"/>
    </row>
    <row r="32" spans="1:24" s="176" customFormat="1" ht="32.25" hidden="1" customHeight="1" x14ac:dyDescent="0.25">
      <c r="A32" s="172"/>
      <c r="B32" s="303"/>
      <c r="C32" s="705" t="s">
        <v>639</v>
      </c>
      <c r="D32" s="703" t="str">
        <f>MAPEL!D14</f>
        <v>Seni Teater</v>
      </c>
      <c r="E32" s="704" t="str">
        <f>IFERROR(VLOOKUP($M$1,REKAP!$B$8:$AA$57,11,FALSE),"-")</f>
        <v/>
      </c>
      <c r="F32" s="703" t="str">
        <f>IFERROR("Ananda "&amp;VLOOKUP($M$1,TEATER!$C$8:$BH$58,56,FALSE),"-")</f>
        <v xml:space="preserve">Ananda </v>
      </c>
      <c r="G32" s="703"/>
      <c r="H32" s="703"/>
      <c r="I32" s="703"/>
      <c r="J32" s="703"/>
      <c r="K32" s="703"/>
      <c r="L32" s="703"/>
      <c r="M32" s="303"/>
      <c r="N32" s="172"/>
      <c r="O32" s="172"/>
      <c r="P32" s="172"/>
      <c r="Q32" s="175"/>
      <c r="R32" s="175"/>
      <c r="S32" s="175"/>
      <c r="T32" s="175"/>
      <c r="U32" s="175"/>
      <c r="V32" s="175"/>
      <c r="W32" s="175"/>
      <c r="X32" s="175"/>
    </row>
    <row r="33" spans="1:24" s="176" customFormat="1" ht="32.25" hidden="1" customHeight="1" x14ac:dyDescent="0.25">
      <c r="A33" s="172"/>
      <c r="B33" s="303"/>
      <c r="C33" s="706"/>
      <c r="D33" s="703"/>
      <c r="E33" s="704"/>
      <c r="F33" s="703" t="str">
        <f>IFERROR("Ananda "&amp;VLOOKUP($M$1,TEATER!$C$8:$BH$58,58,FALSE),"-")</f>
        <v xml:space="preserve">Ananda </v>
      </c>
      <c r="G33" s="703"/>
      <c r="H33" s="703"/>
      <c r="I33" s="703"/>
      <c r="J33" s="703"/>
      <c r="K33" s="703"/>
      <c r="L33" s="703"/>
      <c r="M33" s="303"/>
      <c r="N33" s="172"/>
      <c r="O33" s="172"/>
      <c r="P33" s="172"/>
      <c r="Q33" s="175"/>
      <c r="R33" s="175"/>
      <c r="S33" s="175"/>
      <c r="T33" s="175"/>
      <c r="U33" s="175"/>
      <c r="V33" s="175"/>
      <c r="W33" s="175"/>
      <c r="X33" s="175"/>
    </row>
    <row r="34" spans="1:24" s="176" customFormat="1" ht="30.75" customHeight="1" x14ac:dyDescent="0.25">
      <c r="A34" s="172"/>
      <c r="B34" s="303"/>
      <c r="C34" s="301" t="s">
        <v>580</v>
      </c>
      <c r="D34" s="301" t="s">
        <v>775</v>
      </c>
      <c r="E34" s="302" t="s">
        <v>776</v>
      </c>
      <c r="F34" s="701" t="s">
        <v>777</v>
      </c>
      <c r="G34" s="701"/>
      <c r="H34" s="701"/>
      <c r="I34" s="701"/>
      <c r="J34" s="701"/>
      <c r="K34" s="701"/>
      <c r="L34" s="701"/>
      <c r="M34" s="304"/>
      <c r="N34" s="172"/>
      <c r="O34" s="172"/>
      <c r="P34" s="172"/>
      <c r="Q34" s="175"/>
      <c r="R34" s="175"/>
      <c r="S34" s="175"/>
      <c r="T34" s="175"/>
      <c r="U34" s="175"/>
      <c r="V34" s="175"/>
      <c r="W34" s="175"/>
      <c r="X34" s="175"/>
    </row>
    <row r="35" spans="1:24" s="176" customFormat="1" ht="57" customHeight="1" x14ac:dyDescent="0.25">
      <c r="A35" s="172"/>
      <c r="B35" s="303"/>
      <c r="C35" s="702">
        <v>7</v>
      </c>
      <c r="D35" s="703" t="str">
        <f>MAPEL!D15</f>
        <v>Pendidikan Jasmani dan Olahraga</v>
      </c>
      <c r="E35" s="704">
        <f>IFERROR(VLOOKUP($M$1,REKAP!$B$8:$AA$57,12,FALSE),"-")</f>
        <v>76.833333333333329</v>
      </c>
      <c r="F35" s="703" t="str">
        <f>IFERROR("Ananda "&amp;VLOOKUP($M$1,PJOK!$C$8:$AX$58,46,FALSE),"-")</f>
        <v>Ananda ASKA sangat menguasai dalam menunjukkan kemampuan dalam Mengetahui dan mempraktekkan  gerak dasar lokomotor dan non-lokomotor sesuai dengan irama (ketukan) tanpa/dengan musik dalam aktivitas gerak berirama dengan benar.</v>
      </c>
      <c r="G35" s="703"/>
      <c r="H35" s="703"/>
      <c r="I35" s="703"/>
      <c r="J35" s="703"/>
      <c r="K35" s="703"/>
      <c r="L35" s="703"/>
      <c r="M35" s="303"/>
      <c r="N35" s="172"/>
      <c r="O35" s="172"/>
      <c r="P35" s="172"/>
      <c r="Q35" s="175"/>
      <c r="R35" s="175"/>
      <c r="S35" s="175"/>
      <c r="T35" s="175"/>
      <c r="U35" s="175"/>
      <c r="V35" s="175"/>
      <c r="W35" s="175"/>
      <c r="X35" s="175"/>
    </row>
    <row r="36" spans="1:24" s="176" customFormat="1" ht="57" customHeight="1" x14ac:dyDescent="0.25">
      <c r="A36" s="172"/>
      <c r="B36" s="303"/>
      <c r="C36" s="702"/>
      <c r="D36" s="703"/>
      <c r="E36" s="704"/>
      <c r="F36" s="703" t="str">
        <f>IFERROR("Ananda "&amp;VLOOKUP($M$1,PJOK!$C$8:$AX$58,48,FALSE),"-")</f>
        <v>Ananda ASKA perlu bimbingan dalam menunjukkan kemampuan dalam Mengetahui dan mempraktekkan  jalan, lari, dan lompat aktivitas gerak dasar lokomotor, dengan benar.</v>
      </c>
      <c r="G36" s="703"/>
      <c r="H36" s="703"/>
      <c r="I36" s="703"/>
      <c r="J36" s="703"/>
      <c r="K36" s="703"/>
      <c r="L36" s="703"/>
      <c r="M36" s="303"/>
      <c r="N36" s="172"/>
      <c r="O36" s="172"/>
      <c r="P36" s="172"/>
      <c r="Q36" s="175"/>
      <c r="R36" s="175"/>
      <c r="S36" s="175"/>
      <c r="T36" s="175"/>
      <c r="U36" s="175"/>
      <c r="V36" s="175"/>
      <c r="W36" s="175"/>
      <c r="X36" s="175"/>
    </row>
    <row r="37" spans="1:24" s="176" customFormat="1" ht="57" customHeight="1" x14ac:dyDescent="0.25">
      <c r="A37" s="172"/>
      <c r="B37" s="303"/>
      <c r="C37" s="702">
        <v>8</v>
      </c>
      <c r="D37" s="703" t="str">
        <f>MAPEL!D16</f>
        <v>Bahasa Inggris *</v>
      </c>
      <c r="E37" s="704">
        <f>IFERROR(VLOOKUP($M$1,REKAP!$B$8:$AA$57,13,FALSE),"-")</f>
        <v>88</v>
      </c>
      <c r="F37" s="703" t="str">
        <f>IFERROR("Ananda "&amp;VLOOKUP($M$1,BING!$C$8:$AX$58,46,FALSE),"-")</f>
        <v>Ananda ASKA sangat menguasai dalam mampu memahami penggunaan kata have untuk menyebutkan benda yang mereka milih.</v>
      </c>
      <c r="G37" s="703"/>
      <c r="H37" s="703"/>
      <c r="I37" s="703"/>
      <c r="J37" s="703"/>
      <c r="K37" s="703"/>
      <c r="L37" s="703"/>
      <c r="M37" s="303"/>
      <c r="N37" s="172"/>
      <c r="O37" s="172"/>
      <c r="P37" s="172"/>
      <c r="Q37" s="175"/>
      <c r="R37" s="175"/>
      <c r="S37" s="175"/>
      <c r="T37" s="175"/>
      <c r="U37" s="175"/>
      <c r="V37" s="175"/>
      <c r="W37" s="175"/>
      <c r="X37" s="175"/>
    </row>
    <row r="38" spans="1:24" s="176" customFormat="1" ht="57" customHeight="1" x14ac:dyDescent="0.25">
      <c r="A38" s="172"/>
      <c r="B38" s="303"/>
      <c r="C38" s="702"/>
      <c r="D38" s="703"/>
      <c r="E38" s="704"/>
      <c r="F38" s="703" t="str">
        <f>IFERROR("Ananda "&amp;VLOOKUP($M$1,BING!$C$8:$AX$58,48,FALSE),"-")</f>
        <v>Ananda ASKA perlu bimbingan dalam mampu mengucapkan  "he is/she is"dan mampu mengenal jenis kelamin laki-laki dan perempuan pada konsep "she/he."</v>
      </c>
      <c r="G38" s="703"/>
      <c r="H38" s="703"/>
      <c r="I38" s="703"/>
      <c r="J38" s="703"/>
      <c r="K38" s="703"/>
      <c r="L38" s="703"/>
      <c r="M38" s="303"/>
      <c r="N38" s="172"/>
      <c r="O38" s="172"/>
      <c r="P38" s="172"/>
      <c r="Q38" s="175"/>
      <c r="R38" s="175"/>
      <c r="S38" s="175"/>
      <c r="T38" s="175"/>
      <c r="U38" s="175"/>
      <c r="V38" s="175"/>
      <c r="W38" s="175"/>
      <c r="X38" s="175"/>
    </row>
    <row r="39" spans="1:24" s="176" customFormat="1" ht="26.25" customHeight="1" x14ac:dyDescent="0.25">
      <c r="A39" s="172"/>
      <c r="B39" s="303"/>
      <c r="C39" s="707" t="s">
        <v>778</v>
      </c>
      <c r="D39" s="707"/>
      <c r="E39" s="707"/>
      <c r="F39" s="707"/>
      <c r="G39" s="707"/>
      <c r="H39" s="707"/>
      <c r="I39" s="707"/>
      <c r="J39" s="707"/>
      <c r="K39" s="707"/>
      <c r="L39" s="707"/>
      <c r="M39" s="303"/>
      <c r="N39" s="172"/>
      <c r="O39" s="172"/>
      <c r="P39" s="172"/>
      <c r="Q39" s="175"/>
      <c r="R39" s="175"/>
      <c r="S39" s="175"/>
      <c r="T39" s="175"/>
      <c r="U39" s="175"/>
      <c r="V39" s="175"/>
      <c r="W39" s="175"/>
      <c r="X39" s="175"/>
    </row>
    <row r="40" spans="1:24" s="176" customFormat="1" ht="33" customHeight="1" x14ac:dyDescent="0.25">
      <c r="A40" s="172"/>
      <c r="B40" s="303"/>
      <c r="C40" s="301" t="s">
        <v>580</v>
      </c>
      <c r="D40" s="301" t="s">
        <v>775</v>
      </c>
      <c r="E40" s="302" t="s">
        <v>776</v>
      </c>
      <c r="F40" s="701" t="s">
        <v>777</v>
      </c>
      <c r="G40" s="701"/>
      <c r="H40" s="701"/>
      <c r="I40" s="701"/>
      <c r="J40" s="701"/>
      <c r="K40" s="701"/>
      <c r="L40" s="701"/>
      <c r="M40" s="304"/>
      <c r="N40" s="172"/>
      <c r="O40" s="172"/>
      <c r="P40" s="172"/>
      <c r="Q40" s="175"/>
      <c r="R40" s="175"/>
      <c r="S40" s="175"/>
      <c r="T40" s="175"/>
      <c r="U40" s="175"/>
      <c r="V40" s="175"/>
      <c r="W40" s="175"/>
      <c r="X40" s="175"/>
    </row>
    <row r="41" spans="1:24" ht="56.25" customHeight="1" x14ac:dyDescent="0.3">
      <c r="A41" s="168"/>
      <c r="B41" s="299"/>
      <c r="C41" s="702">
        <v>8</v>
      </c>
      <c r="D41" s="708" t="str">
        <f>MAPEL!D19</f>
        <v>Bahasa Jawa</v>
      </c>
      <c r="E41" s="704">
        <f>IFERROR(VLOOKUP($M$1,REKAP!$B$8:$AA$57,14,FALSE),"-")</f>
        <v>87.8</v>
      </c>
      <c r="F41" s="703" t="str">
        <f>IFERROR("Ananda "&amp;VLOOKUP($M$1,'MLK1'!$C$8:$AX$58,46,FALSE),"-")</f>
        <v>Ananda ASKA sangat menguasai dalam melakukan perintah dan permintaan sederhana tentang kegiatan diri sendiri secara lisan dan tulis.</v>
      </c>
      <c r="G41" s="703"/>
      <c r="H41" s="703"/>
      <c r="I41" s="703"/>
      <c r="J41" s="703"/>
      <c r="K41" s="703"/>
      <c r="L41" s="703"/>
      <c r="M41" s="299"/>
      <c r="N41" s="168"/>
      <c r="O41" s="168"/>
      <c r="P41" s="168"/>
      <c r="Q41" s="171"/>
      <c r="R41" s="171"/>
      <c r="S41" s="171"/>
      <c r="T41" s="171"/>
      <c r="U41" s="171"/>
      <c r="V41" s="171"/>
      <c r="W41" s="171"/>
      <c r="X41" s="171"/>
    </row>
    <row r="42" spans="1:24" ht="56.25" customHeight="1" x14ac:dyDescent="0.3">
      <c r="A42" s="168"/>
      <c r="B42" s="299"/>
      <c r="C42" s="702"/>
      <c r="D42" s="708"/>
      <c r="E42" s="704"/>
      <c r="F42" s="703" t="str">
        <f>IFERROR("Ananda "&amp;VLOOKUP($M$1,'MLK1'!$C$8:$AX$58,48,FALSE),"-")</f>
        <v>Ananda ASKA perlu bimbingan dalam mendengarkan, memahami, dan mengidentifikai teks perintah dan permintaan tentang kegiatan diri sendiri secara lisan dan tulis.</v>
      </c>
      <c r="G42" s="703"/>
      <c r="H42" s="703"/>
      <c r="I42" s="703"/>
      <c r="J42" s="703"/>
      <c r="K42" s="703"/>
      <c r="L42" s="703"/>
      <c r="M42" s="299"/>
      <c r="N42" s="168"/>
      <c r="O42" s="168"/>
      <c r="P42" s="168"/>
      <c r="Q42" s="171"/>
      <c r="R42" s="171"/>
      <c r="S42" s="171"/>
      <c r="T42" s="171"/>
      <c r="U42" s="171"/>
      <c r="V42" s="171"/>
      <c r="W42" s="171"/>
      <c r="X42" s="171"/>
    </row>
    <row r="43" spans="1:24" ht="56.25" hidden="1" customHeight="1" x14ac:dyDescent="0.3">
      <c r="A43" s="168"/>
      <c r="B43" s="299"/>
      <c r="C43" s="702">
        <v>9</v>
      </c>
      <c r="D43" s="708" t="str">
        <f>MAPEL!D20</f>
        <v>Mulok 2</v>
      </c>
      <c r="E43" s="704" t="str">
        <f>IFERROR(VLOOKUP($M$1,REKAP!$B$8:$AA$57,15,FALSE),"-")</f>
        <v/>
      </c>
      <c r="F43" s="703" t="str">
        <f>IFERROR("Ananda "&amp;VLOOKUP($M$1,'MLK2'!$C$8:$AX$58,56,FALSE),"-")</f>
        <v>-</v>
      </c>
      <c r="G43" s="703"/>
      <c r="H43" s="703"/>
      <c r="I43" s="703"/>
      <c r="J43" s="703"/>
      <c r="K43" s="703"/>
      <c r="L43" s="703"/>
      <c r="M43" s="299"/>
      <c r="N43" s="168"/>
      <c r="O43" s="168"/>
      <c r="P43" s="168"/>
      <c r="Q43" s="171"/>
      <c r="R43" s="171"/>
      <c r="S43" s="171"/>
      <c r="T43" s="171"/>
      <c r="U43" s="171"/>
      <c r="V43" s="171"/>
      <c r="W43" s="171"/>
      <c r="X43" s="171"/>
    </row>
    <row r="44" spans="1:24" ht="56.25" hidden="1" customHeight="1" x14ac:dyDescent="0.3">
      <c r="A44" s="168"/>
      <c r="B44" s="299"/>
      <c r="C44" s="702"/>
      <c r="D44" s="708"/>
      <c r="E44" s="704"/>
      <c r="F44" s="703" t="str">
        <f>IFERROR("Ananda "&amp;VLOOKUP($M$1,'MLK2'!$C$8:$AX$58,58,FALSE),"-")</f>
        <v>-</v>
      </c>
      <c r="G44" s="703"/>
      <c r="H44" s="703"/>
      <c r="I44" s="703"/>
      <c r="J44" s="703"/>
      <c r="K44" s="703"/>
      <c r="L44" s="703"/>
      <c r="M44" s="299"/>
      <c r="N44" s="168"/>
      <c r="O44" s="168"/>
      <c r="P44" s="168"/>
      <c r="Q44" s="171"/>
      <c r="R44" s="171"/>
      <c r="S44" s="171"/>
      <c r="T44" s="171"/>
      <c r="U44" s="171"/>
      <c r="V44" s="171"/>
      <c r="W44" s="171"/>
      <c r="X44" s="171"/>
    </row>
    <row r="45" spans="1:24" ht="56.25" hidden="1" customHeight="1" x14ac:dyDescent="0.3">
      <c r="A45" s="168"/>
      <c r="B45" s="299"/>
      <c r="C45" s="702">
        <v>10</v>
      </c>
      <c r="D45" s="708" t="str">
        <f>MAPEL!D21</f>
        <v>Mulok 3</v>
      </c>
      <c r="E45" s="704" t="str">
        <f>IFERROR(VLOOKUP($M$1,REKAP!$B$8:$AA$57,16,FALSE),"-")</f>
        <v/>
      </c>
      <c r="F45" s="703" t="str">
        <f>IFERROR("Ananda "&amp;VLOOKUP($M$1,'MLK3'!$C$8:$AX$58,56,FALSE),"-")</f>
        <v>-</v>
      </c>
      <c r="G45" s="703"/>
      <c r="H45" s="703"/>
      <c r="I45" s="703"/>
      <c r="J45" s="703"/>
      <c r="K45" s="703"/>
      <c r="L45" s="703"/>
      <c r="M45" s="299"/>
      <c r="N45" s="168"/>
      <c r="O45" s="168"/>
      <c r="P45" s="168"/>
      <c r="Q45" s="171"/>
      <c r="R45" s="171"/>
      <c r="S45" s="171"/>
      <c r="T45" s="171"/>
      <c r="U45" s="171"/>
      <c r="V45" s="171"/>
      <c r="W45" s="171"/>
      <c r="X45" s="171"/>
    </row>
    <row r="46" spans="1:24" ht="56.25" hidden="1" customHeight="1" x14ac:dyDescent="0.3">
      <c r="A46" s="168"/>
      <c r="B46" s="299"/>
      <c r="C46" s="702"/>
      <c r="D46" s="708"/>
      <c r="E46" s="704"/>
      <c r="F46" s="703" t="str">
        <f>IFERROR("Ananda "&amp;VLOOKUP($M$1,'MLK3'!$C$8:$AX$58,58,FALSE),"-")</f>
        <v>-</v>
      </c>
      <c r="G46" s="703"/>
      <c r="H46" s="703"/>
      <c r="I46" s="703"/>
      <c r="J46" s="703"/>
      <c r="K46" s="703"/>
      <c r="L46" s="703"/>
      <c r="M46" s="299"/>
      <c r="N46" s="168"/>
      <c r="O46" s="168"/>
      <c r="P46" s="168"/>
      <c r="Q46" s="171"/>
      <c r="R46" s="171"/>
      <c r="S46" s="171"/>
      <c r="T46" s="171"/>
      <c r="U46" s="171"/>
      <c r="V46" s="171"/>
      <c r="W46" s="171"/>
      <c r="X46" s="171"/>
    </row>
    <row r="47" spans="1:24" ht="56.25" hidden="1" customHeight="1" x14ac:dyDescent="0.3">
      <c r="A47" s="168"/>
      <c r="B47" s="299"/>
      <c r="C47" s="702">
        <v>11</v>
      </c>
      <c r="D47" s="708" t="str">
        <f>MAPEL!D22</f>
        <v>Mulok 4</v>
      </c>
      <c r="E47" s="704" t="str">
        <f>IFERROR(VLOOKUP($M$1,REKAP!$B$8:$AA$57,17,FALSE),"-")</f>
        <v/>
      </c>
      <c r="F47" s="703" t="str">
        <f>IFERROR("Ananda "&amp;VLOOKUP($M$1,'MLK4'!$C$8:$AX$58,56,FALSE),"-")</f>
        <v>-</v>
      </c>
      <c r="G47" s="703"/>
      <c r="H47" s="703"/>
      <c r="I47" s="703"/>
      <c r="J47" s="703"/>
      <c r="K47" s="703"/>
      <c r="L47" s="703"/>
      <c r="M47" s="299"/>
      <c r="N47" s="168"/>
      <c r="O47" s="168"/>
      <c r="P47" s="168"/>
      <c r="Q47" s="171"/>
      <c r="R47" s="171"/>
      <c r="S47" s="171"/>
      <c r="T47" s="171"/>
      <c r="U47" s="171"/>
      <c r="V47" s="171"/>
      <c r="W47" s="171"/>
      <c r="X47" s="171"/>
    </row>
    <row r="48" spans="1:24" ht="56.25" hidden="1" customHeight="1" x14ac:dyDescent="0.3">
      <c r="A48" s="168"/>
      <c r="B48" s="299"/>
      <c r="C48" s="702"/>
      <c r="D48" s="708"/>
      <c r="E48" s="704"/>
      <c r="F48" s="703" t="str">
        <f>IFERROR("Ananda "&amp;VLOOKUP($M$1,'MLK4'!$C$8:$AX$58,58,FALSE),"-")</f>
        <v>-</v>
      </c>
      <c r="G48" s="703"/>
      <c r="H48" s="703"/>
      <c r="I48" s="703"/>
      <c r="J48" s="703"/>
      <c r="K48" s="703"/>
      <c r="L48" s="703"/>
      <c r="M48" s="299"/>
      <c r="N48" s="168"/>
      <c r="O48" s="168"/>
      <c r="P48" s="168"/>
      <c r="Q48" s="171"/>
      <c r="R48" s="171"/>
      <c r="S48" s="171"/>
      <c r="T48" s="171"/>
      <c r="U48" s="171"/>
      <c r="V48" s="171"/>
      <c r="W48" s="171"/>
      <c r="X48" s="171"/>
    </row>
    <row r="49" spans="1:24" ht="34.5" hidden="1" customHeight="1" x14ac:dyDescent="0.3">
      <c r="A49" s="168"/>
      <c r="B49" s="299"/>
      <c r="C49" s="702">
        <v>12</v>
      </c>
      <c r="D49" s="708" t="str">
        <f>MAPEL!D23</f>
        <v>Mulok 5</v>
      </c>
      <c r="E49" s="704" t="str">
        <f>IFERROR(VLOOKUP($M$1,REKAP!$B$8:$AA$57,18,FALSE),"-")</f>
        <v/>
      </c>
      <c r="F49" s="703" t="str">
        <f>IFERROR("Ananda "&amp;VLOOKUP($M$1,'MLK5'!$C$8:$AX$58,56,FALSE),"-")</f>
        <v>-</v>
      </c>
      <c r="G49" s="703"/>
      <c r="H49" s="703"/>
      <c r="I49" s="703"/>
      <c r="J49" s="703"/>
      <c r="K49" s="703"/>
      <c r="L49" s="703"/>
      <c r="M49" s="299"/>
      <c r="N49" s="168"/>
      <c r="O49" s="168"/>
      <c r="P49" s="168"/>
      <c r="Q49" s="171"/>
      <c r="R49" s="171"/>
      <c r="S49" s="171"/>
      <c r="T49" s="171"/>
      <c r="U49" s="171"/>
      <c r="V49" s="171"/>
      <c r="W49" s="171"/>
      <c r="X49" s="171"/>
    </row>
    <row r="50" spans="1:24" ht="34.5" hidden="1" customHeight="1" x14ac:dyDescent="0.3">
      <c r="A50" s="168"/>
      <c r="B50" s="299"/>
      <c r="C50" s="702"/>
      <c r="D50" s="708"/>
      <c r="E50" s="704"/>
      <c r="F50" s="703" t="str">
        <f>IFERROR("Ananda "&amp;VLOOKUP($M$1,'MLK5'!$C$8:$AX$58,58,FALSE),"-")</f>
        <v>-</v>
      </c>
      <c r="G50" s="703"/>
      <c r="H50" s="703"/>
      <c r="I50" s="703"/>
      <c r="J50" s="703"/>
      <c r="K50" s="703"/>
      <c r="L50" s="703"/>
      <c r="M50" s="299"/>
      <c r="N50" s="168"/>
      <c r="O50" s="168"/>
      <c r="P50" s="168"/>
      <c r="Q50" s="171"/>
      <c r="R50" s="171"/>
      <c r="S50" s="171"/>
      <c r="T50" s="171"/>
      <c r="U50" s="171"/>
      <c r="V50" s="171"/>
      <c r="W50" s="171"/>
      <c r="X50" s="171"/>
    </row>
    <row r="51" spans="1:24" ht="16.5" x14ac:dyDescent="0.3">
      <c r="A51" s="168"/>
      <c r="B51" s="299"/>
      <c r="C51" s="299"/>
      <c r="D51" s="299"/>
      <c r="E51" s="299"/>
      <c r="F51" s="299"/>
      <c r="G51" s="299"/>
      <c r="H51" s="299"/>
      <c r="I51" s="299"/>
      <c r="J51" s="299"/>
      <c r="K51" s="299"/>
      <c r="L51" s="299"/>
      <c r="M51" s="299"/>
      <c r="N51" s="168"/>
      <c r="O51" s="168"/>
      <c r="P51" s="168"/>
      <c r="Q51" s="171"/>
      <c r="R51" s="171"/>
      <c r="S51" s="171"/>
      <c r="T51" s="171"/>
      <c r="U51" s="171"/>
      <c r="V51" s="171"/>
      <c r="W51" s="171"/>
      <c r="X51" s="171"/>
    </row>
    <row r="52" spans="1:24" s="180" customFormat="1" ht="24" customHeight="1" x14ac:dyDescent="0.3">
      <c r="A52" s="177"/>
      <c r="B52" s="305"/>
      <c r="C52" s="301" t="s">
        <v>580</v>
      </c>
      <c r="D52" s="301" t="s">
        <v>645</v>
      </c>
      <c r="E52" s="301" t="s">
        <v>779</v>
      </c>
      <c r="F52" s="701" t="s">
        <v>780</v>
      </c>
      <c r="G52" s="701"/>
      <c r="H52" s="701"/>
      <c r="I52" s="701"/>
      <c r="J52" s="701"/>
      <c r="K52" s="701"/>
      <c r="L52" s="701"/>
      <c r="M52" s="305"/>
      <c r="N52" s="177"/>
      <c r="O52" s="177"/>
      <c r="P52" s="177"/>
      <c r="Q52" s="179"/>
      <c r="R52" s="179"/>
      <c r="S52" s="179"/>
      <c r="T52" s="179"/>
      <c r="U52" s="179"/>
      <c r="V52" s="179"/>
      <c r="W52" s="179"/>
      <c r="X52" s="179"/>
    </row>
    <row r="53" spans="1:24" s="184" customFormat="1" ht="25.5" customHeight="1" x14ac:dyDescent="0.25">
      <c r="A53" s="181"/>
      <c r="B53" s="306"/>
      <c r="C53" s="308">
        <v>1</v>
      </c>
      <c r="D53" s="309" t="str">
        <f>MAPEL!D26</f>
        <v>Pramuka</v>
      </c>
      <c r="E53" s="310" t="str">
        <f>IFERROR(VLOOKUP($M$1,EKSKUL!$B$8:$P$57,4,FALSE),"-")</f>
        <v>B</v>
      </c>
      <c r="F53" s="712" t="str">
        <f>IF(E53="A","Sangat Baik",IF(E53="B","Baik",IF(E53="C","Cukup Baik",IF(E53="D","Kurang",""))))</f>
        <v>Baik</v>
      </c>
      <c r="G53" s="712"/>
      <c r="H53" s="712"/>
      <c r="I53" s="712"/>
      <c r="J53" s="712"/>
      <c r="K53" s="712"/>
      <c r="L53" s="712"/>
      <c r="M53" s="306"/>
      <c r="N53" s="181"/>
      <c r="O53" s="181"/>
      <c r="P53" s="181"/>
      <c r="Q53" s="183"/>
      <c r="R53" s="183"/>
      <c r="S53" s="183"/>
      <c r="T53" s="183"/>
      <c r="U53" s="183"/>
      <c r="V53" s="183"/>
      <c r="W53" s="183"/>
      <c r="X53" s="183"/>
    </row>
    <row r="54" spans="1:24" s="184" customFormat="1" ht="25.5" customHeight="1" x14ac:dyDescent="0.25">
      <c r="A54" s="181"/>
      <c r="B54" s="306"/>
      <c r="C54" s="308">
        <v>2</v>
      </c>
      <c r="D54" s="309">
        <f>IFERROR(VLOOKUP($M$1,EKSKUL!$B$8:$P$57,5,FALSE),"-")</f>
        <v>0</v>
      </c>
      <c r="E54" s="310">
        <f>IFERROR(VLOOKUP($M$1,EKSKUL!$B$8:$P$57,6,FALSE),"-")</f>
        <v>0</v>
      </c>
      <c r="F54" s="712" t="str">
        <f t="shared" ref="F54:F57" si="0">IF(E54="A","Sangat Baik",IF(E54="B","Baik",IF(E54="C","Cukup Baik",IF(E54="D","Kurang",""))))</f>
        <v/>
      </c>
      <c r="G54" s="712"/>
      <c r="H54" s="712"/>
      <c r="I54" s="712"/>
      <c r="J54" s="712"/>
      <c r="K54" s="712"/>
      <c r="L54" s="712"/>
      <c r="M54" s="306"/>
      <c r="N54" s="181"/>
      <c r="O54" s="181"/>
      <c r="P54" s="181"/>
      <c r="Q54" s="183"/>
      <c r="R54" s="183"/>
      <c r="S54" s="183"/>
      <c r="T54" s="183"/>
      <c r="U54" s="183"/>
      <c r="V54" s="183"/>
      <c r="W54" s="183"/>
      <c r="X54" s="183"/>
    </row>
    <row r="55" spans="1:24" s="184" customFormat="1" ht="25.5" customHeight="1" x14ac:dyDescent="0.25">
      <c r="A55" s="181"/>
      <c r="B55" s="306"/>
      <c r="C55" s="308">
        <v>3</v>
      </c>
      <c r="D55" s="309">
        <f>IFERROR(VLOOKUP($M$1,EKSKUL!$B$8:$P$57,7,FALSE),"-")</f>
        <v>0</v>
      </c>
      <c r="E55" s="310">
        <f>IFERROR(VLOOKUP($M$1,EKSKUL!$B$8:$P$57,8,FALSE),"-")</f>
        <v>0</v>
      </c>
      <c r="F55" s="712" t="str">
        <f t="shared" si="0"/>
        <v/>
      </c>
      <c r="G55" s="712"/>
      <c r="H55" s="712"/>
      <c r="I55" s="712"/>
      <c r="J55" s="712"/>
      <c r="K55" s="712"/>
      <c r="L55" s="712"/>
      <c r="M55" s="306"/>
      <c r="N55" s="181"/>
      <c r="O55" s="181"/>
      <c r="P55" s="181"/>
      <c r="Q55" s="183"/>
      <c r="R55" s="183"/>
      <c r="S55" s="183"/>
      <c r="T55" s="183"/>
      <c r="U55" s="183"/>
      <c r="V55" s="183"/>
      <c r="W55" s="183"/>
      <c r="X55" s="183"/>
    </row>
    <row r="56" spans="1:24" s="184" customFormat="1" ht="25.5" customHeight="1" x14ac:dyDescent="0.25">
      <c r="A56" s="181"/>
      <c r="B56" s="306"/>
      <c r="C56" s="308">
        <v>4</v>
      </c>
      <c r="D56" s="309">
        <f>IFERROR(VLOOKUP($M$1,EKSKUL!$B$8:$P$57,9,FALSE),"-")</f>
        <v>0</v>
      </c>
      <c r="E56" s="310">
        <f>IFERROR(VLOOKUP($M$1,EKSKUL!$B$8:$P$57,10,FALSE),"-")</f>
        <v>0</v>
      </c>
      <c r="F56" s="712" t="str">
        <f t="shared" si="0"/>
        <v/>
      </c>
      <c r="G56" s="712"/>
      <c r="H56" s="712"/>
      <c r="I56" s="712"/>
      <c r="J56" s="712"/>
      <c r="K56" s="712"/>
      <c r="L56" s="712"/>
      <c r="M56" s="306"/>
      <c r="N56" s="181"/>
      <c r="O56" s="181"/>
      <c r="P56" s="181"/>
      <c r="Q56" s="183"/>
      <c r="R56" s="183"/>
      <c r="S56" s="183"/>
      <c r="T56" s="183"/>
      <c r="U56" s="183"/>
      <c r="V56" s="183"/>
      <c r="W56" s="183"/>
      <c r="X56" s="183"/>
    </row>
    <row r="57" spans="1:24" s="184" customFormat="1" ht="25.5" customHeight="1" x14ac:dyDescent="0.25">
      <c r="A57" s="181"/>
      <c r="B57" s="306"/>
      <c r="C57" s="308">
        <v>5</v>
      </c>
      <c r="D57" s="309">
        <f>IFERROR(VLOOKUP($M$1,EKSKUL!$B$8:$P$57,11,FALSE),"-")</f>
        <v>0</v>
      </c>
      <c r="E57" s="310">
        <f>IFERROR(VLOOKUP($M$1,EKSKUL!$B$8:$P$57,12,FALSE),"-")</f>
        <v>0</v>
      </c>
      <c r="F57" s="712" t="str">
        <f t="shared" si="0"/>
        <v/>
      </c>
      <c r="G57" s="712"/>
      <c r="H57" s="712"/>
      <c r="I57" s="712"/>
      <c r="J57" s="712"/>
      <c r="K57" s="712"/>
      <c r="L57" s="712"/>
      <c r="M57" s="306"/>
      <c r="N57" s="181"/>
      <c r="O57" s="181"/>
      <c r="P57" s="181"/>
      <c r="Q57" s="183"/>
      <c r="R57" s="183"/>
      <c r="S57" s="183"/>
      <c r="T57" s="183"/>
      <c r="U57" s="183"/>
      <c r="V57" s="183"/>
      <c r="W57" s="183"/>
      <c r="X57" s="183"/>
    </row>
    <row r="58" spans="1:24" ht="16.5" x14ac:dyDescent="0.3">
      <c r="A58" s="168"/>
      <c r="B58" s="299"/>
      <c r="C58" s="299"/>
      <c r="D58" s="299"/>
      <c r="E58" s="299"/>
      <c r="F58" s="299"/>
      <c r="G58" s="299"/>
      <c r="H58" s="299"/>
      <c r="I58" s="299"/>
      <c r="J58" s="299"/>
      <c r="K58" s="299"/>
      <c r="L58" s="299"/>
      <c r="M58" s="299"/>
      <c r="N58" s="168"/>
      <c r="O58" s="168"/>
      <c r="P58" s="168"/>
      <c r="Q58" s="171"/>
      <c r="R58" s="171"/>
      <c r="S58" s="171"/>
      <c r="T58" s="171"/>
      <c r="U58" s="171"/>
      <c r="V58" s="171"/>
      <c r="W58" s="171"/>
      <c r="X58" s="171"/>
    </row>
    <row r="59" spans="1:24" ht="18" customHeight="1" x14ac:dyDescent="0.3">
      <c r="A59" s="168"/>
      <c r="B59" s="299"/>
      <c r="C59" s="299"/>
      <c r="D59" s="713" t="s">
        <v>781</v>
      </c>
      <c r="E59" s="714"/>
      <c r="F59" s="715"/>
      <c r="G59" s="299"/>
      <c r="H59" s="716" t="str">
        <f>xxx!B5</f>
        <v>Berdasarkan pencapaian tujuan pembelajaran pada semester ganjil dan genap, peserta didik ditetapkan :</v>
      </c>
      <c r="I59" s="716"/>
      <c r="J59" s="716"/>
      <c r="K59" s="716"/>
      <c r="L59" s="716"/>
      <c r="M59" s="299"/>
      <c r="N59" s="168"/>
      <c r="O59" s="168"/>
      <c r="P59" s="168"/>
      <c r="Q59" s="171"/>
      <c r="R59" s="171"/>
      <c r="S59" s="171"/>
      <c r="T59" s="171"/>
      <c r="U59" s="171"/>
      <c r="V59" s="171"/>
      <c r="W59" s="171"/>
      <c r="X59" s="171"/>
    </row>
    <row r="60" spans="1:24" ht="16.5" x14ac:dyDescent="0.3">
      <c r="A60" s="168"/>
      <c r="B60" s="299"/>
      <c r="C60" s="299"/>
      <c r="D60" s="61" t="s">
        <v>782</v>
      </c>
      <c r="E60" s="307">
        <f>IFERROR(VLOOKUP($M$1,EKSKUL!$B$8:$P$57,13,FALSE),"-")</f>
        <v>3</v>
      </c>
      <c r="F60" s="62" t="s">
        <v>783</v>
      </c>
      <c r="G60" s="299"/>
      <c r="H60" s="716"/>
      <c r="I60" s="716"/>
      <c r="J60" s="716"/>
      <c r="K60" s="716"/>
      <c r="L60" s="716"/>
      <c r="M60" s="299"/>
      <c r="N60" s="168"/>
      <c r="O60" s="168"/>
      <c r="P60" s="168"/>
      <c r="Q60" s="171"/>
      <c r="R60" s="171"/>
      <c r="S60" s="171"/>
      <c r="T60" s="171"/>
      <c r="U60" s="171"/>
      <c r="V60" s="171"/>
      <c r="W60" s="171"/>
      <c r="X60" s="171"/>
    </row>
    <row r="61" spans="1:24" ht="16.5" x14ac:dyDescent="0.3">
      <c r="A61" s="168"/>
      <c r="B61" s="299"/>
      <c r="C61" s="299"/>
      <c r="D61" s="61" t="s">
        <v>784</v>
      </c>
      <c r="E61" s="307">
        <f>IFERROR(VLOOKUP($M$1,EKSKUL!$B$8:$P$57,14,FALSE),"-")</f>
        <v>0</v>
      </c>
      <c r="F61" s="62" t="s">
        <v>783</v>
      </c>
      <c r="G61" s="299"/>
      <c r="H61" s="299" t="str">
        <f>xxx!B6</f>
        <v>Naik kelas</v>
      </c>
      <c r="I61" s="299"/>
      <c r="J61" s="299" t="str">
        <f>xxx!F6</f>
        <v>2 (Dua)</v>
      </c>
      <c r="K61" s="299"/>
      <c r="L61" s="299"/>
      <c r="M61" s="299"/>
      <c r="N61" s="168"/>
      <c r="O61" s="168"/>
      <c r="P61" s="168"/>
      <c r="Q61" s="171"/>
      <c r="R61" s="171"/>
      <c r="S61" s="171"/>
      <c r="T61" s="171"/>
      <c r="U61" s="171"/>
      <c r="V61" s="171"/>
      <c r="W61" s="171"/>
      <c r="X61" s="171"/>
    </row>
    <row r="62" spans="1:24" ht="16.5" x14ac:dyDescent="0.3">
      <c r="A62" s="168"/>
      <c r="B62" s="299"/>
      <c r="C62" s="299"/>
      <c r="D62" s="61" t="s">
        <v>785</v>
      </c>
      <c r="E62" s="307">
        <f>IFERROR(VLOOKUP($M$1,EKSKUL!$B$8:$P$57,15,FALSE),"-")</f>
        <v>0</v>
      </c>
      <c r="F62" s="62" t="s">
        <v>783</v>
      </c>
      <c r="G62" s="299"/>
      <c r="H62" s="299" t="str">
        <f>xxx!B7</f>
        <v xml:space="preserve">Tinggal kelas </v>
      </c>
      <c r="I62" s="299"/>
      <c r="J62" s="299"/>
      <c r="K62" s="299"/>
      <c r="L62" s="299"/>
      <c r="M62" s="299"/>
      <c r="N62" s="168"/>
      <c r="O62" s="168"/>
      <c r="P62" s="168"/>
      <c r="Q62" s="171"/>
      <c r="R62" s="171"/>
      <c r="S62" s="171"/>
      <c r="T62" s="171"/>
      <c r="U62" s="171"/>
      <c r="V62" s="171"/>
      <c r="W62" s="171"/>
      <c r="X62" s="171"/>
    </row>
    <row r="63" spans="1:24" ht="16.5" x14ac:dyDescent="0.3">
      <c r="A63" s="168"/>
      <c r="B63" s="299"/>
      <c r="C63" s="299"/>
      <c r="D63" s="299"/>
      <c r="E63" s="306"/>
      <c r="F63" s="299"/>
      <c r="G63" s="299"/>
      <c r="H63" s="299"/>
      <c r="I63" s="299"/>
      <c r="J63" s="299"/>
      <c r="K63" s="299"/>
      <c r="L63" s="299"/>
      <c r="M63" s="299"/>
      <c r="N63" s="168"/>
      <c r="O63" s="168"/>
      <c r="P63" s="168"/>
      <c r="Q63" s="171"/>
      <c r="R63" s="171"/>
      <c r="S63" s="171"/>
      <c r="T63" s="171"/>
      <c r="U63" s="171"/>
      <c r="V63" s="171"/>
      <c r="W63" s="171"/>
      <c r="X63" s="171"/>
    </row>
    <row r="64" spans="1:24" ht="16.5" x14ac:dyDescent="0.3">
      <c r="A64" s="168"/>
      <c r="B64" s="299"/>
      <c r="C64" s="299"/>
      <c r="D64" s="299"/>
      <c r="E64" s="306"/>
      <c r="F64" s="299"/>
      <c r="G64" s="299"/>
      <c r="H64" s="299"/>
      <c r="I64" s="299"/>
      <c r="J64" s="299"/>
      <c r="K64" s="299"/>
      <c r="L64" s="299"/>
      <c r="M64" s="299"/>
      <c r="N64" s="168"/>
      <c r="O64" s="168"/>
      <c r="P64" s="168"/>
      <c r="Q64" s="171"/>
      <c r="R64" s="171"/>
      <c r="S64" s="171"/>
      <c r="T64" s="171"/>
      <c r="U64" s="171"/>
      <c r="V64" s="171"/>
      <c r="W64" s="171"/>
      <c r="X64" s="171"/>
    </row>
    <row r="65" spans="1:24" ht="16.5" x14ac:dyDescent="0.3">
      <c r="A65" s="168"/>
      <c r="B65" s="299"/>
      <c r="C65" s="299"/>
      <c r="D65" s="299"/>
      <c r="E65" s="306"/>
      <c r="F65" s="299"/>
      <c r="G65" s="299"/>
      <c r="H65" s="299"/>
      <c r="I65" s="299"/>
      <c r="J65" s="299"/>
      <c r="K65" s="299"/>
      <c r="L65" s="299"/>
      <c r="M65" s="299"/>
      <c r="N65" s="168"/>
      <c r="O65" s="168"/>
      <c r="P65" s="168"/>
      <c r="Q65" s="171"/>
      <c r="R65" s="171"/>
      <c r="S65" s="171"/>
      <c r="T65" s="171"/>
      <c r="U65" s="171"/>
      <c r="V65" s="171"/>
      <c r="W65" s="171"/>
      <c r="X65" s="171"/>
    </row>
    <row r="66" spans="1:24" ht="16.5" x14ac:dyDescent="0.3">
      <c r="A66" s="168"/>
      <c r="B66" s="299"/>
      <c r="C66" s="299"/>
      <c r="D66" s="299"/>
      <c r="E66" s="299"/>
      <c r="F66" s="299"/>
      <c r="G66" s="299"/>
      <c r="H66" s="299"/>
      <c r="I66" s="709" t="str">
        <f>HOME!E18&amp;", "&amp;HOME!E21</f>
        <v>Tumpang, 45736</v>
      </c>
      <c r="J66" s="709"/>
      <c r="K66" s="709"/>
      <c r="L66" s="709"/>
      <c r="M66" s="299"/>
      <c r="N66" s="168"/>
      <c r="O66" s="168"/>
      <c r="P66" s="168"/>
      <c r="Q66" s="171"/>
      <c r="R66" s="171"/>
      <c r="S66" s="171"/>
      <c r="T66" s="171"/>
      <c r="U66" s="171"/>
      <c r="V66" s="171"/>
      <c r="W66" s="171"/>
      <c r="X66" s="171"/>
    </row>
    <row r="67" spans="1:24" ht="16.5" x14ac:dyDescent="0.3">
      <c r="A67" s="168"/>
      <c r="B67" s="299"/>
      <c r="C67" s="299"/>
      <c r="D67" s="311" t="s">
        <v>786</v>
      </c>
      <c r="E67" s="299"/>
      <c r="F67" s="299"/>
      <c r="G67" s="299"/>
      <c r="H67" s="299"/>
      <c r="I67" s="709" t="s">
        <v>802</v>
      </c>
      <c r="J67" s="709"/>
      <c r="K67" s="709"/>
      <c r="L67" s="709"/>
      <c r="M67" s="299"/>
      <c r="N67" s="168"/>
      <c r="O67" s="168"/>
      <c r="P67" s="168"/>
      <c r="Q67" s="171"/>
      <c r="R67" s="171"/>
      <c r="S67" s="171"/>
      <c r="T67" s="171"/>
      <c r="U67" s="171"/>
      <c r="V67" s="171"/>
      <c r="W67" s="171"/>
      <c r="X67" s="171"/>
    </row>
    <row r="68" spans="1:24" ht="16.5" x14ac:dyDescent="0.3">
      <c r="A68" s="168"/>
      <c r="B68" s="299"/>
      <c r="C68" s="299"/>
      <c r="D68" s="299"/>
      <c r="E68" s="299"/>
      <c r="F68" s="299"/>
      <c r="G68" s="299"/>
      <c r="H68" s="299"/>
      <c r="I68" s="299"/>
      <c r="J68" s="299"/>
      <c r="K68" s="299"/>
      <c r="L68" s="299"/>
      <c r="M68" s="299"/>
      <c r="N68" s="168"/>
      <c r="O68" s="168"/>
      <c r="P68" s="168"/>
      <c r="Q68" s="171"/>
      <c r="R68" s="171"/>
      <c r="S68" s="171"/>
      <c r="T68" s="171"/>
      <c r="U68" s="171"/>
      <c r="V68" s="171"/>
      <c r="W68" s="171"/>
      <c r="X68" s="171"/>
    </row>
    <row r="69" spans="1:24" ht="16.5" x14ac:dyDescent="0.3">
      <c r="A69" s="168"/>
      <c r="B69" s="299"/>
      <c r="C69" s="299"/>
      <c r="D69" s="299"/>
      <c r="E69" s="299"/>
      <c r="F69" s="299"/>
      <c r="G69" s="299"/>
      <c r="H69" s="299"/>
      <c r="I69" s="299"/>
      <c r="J69" s="299"/>
      <c r="K69" s="299"/>
      <c r="L69" s="299"/>
      <c r="M69" s="299"/>
      <c r="N69" s="168"/>
      <c r="O69" s="168"/>
      <c r="P69" s="168"/>
      <c r="Q69" s="171"/>
      <c r="R69" s="171"/>
      <c r="S69" s="171"/>
      <c r="T69" s="171"/>
      <c r="U69" s="171"/>
      <c r="V69" s="171"/>
      <c r="W69" s="171"/>
      <c r="X69" s="171"/>
    </row>
    <row r="70" spans="1:24" ht="16.5" x14ac:dyDescent="0.3">
      <c r="A70" s="168"/>
      <c r="B70" s="299"/>
      <c r="C70" s="299"/>
      <c r="D70" s="299"/>
      <c r="E70" s="299"/>
      <c r="F70" s="299"/>
      <c r="G70" s="299"/>
      <c r="H70" s="299"/>
      <c r="I70" s="299"/>
      <c r="J70" s="299"/>
      <c r="K70" s="299"/>
      <c r="L70" s="299"/>
      <c r="M70" s="299"/>
      <c r="N70" s="168"/>
      <c r="O70" s="168"/>
      <c r="P70" s="168"/>
      <c r="Q70" s="171"/>
      <c r="R70" s="171"/>
      <c r="S70" s="171"/>
      <c r="T70" s="171"/>
      <c r="U70" s="171"/>
      <c r="V70" s="171"/>
      <c r="W70" s="171"/>
      <c r="X70" s="171"/>
    </row>
    <row r="71" spans="1:24" ht="16.5" hidden="1" x14ac:dyDescent="0.3">
      <c r="A71" s="168"/>
      <c r="B71" s="299"/>
      <c r="C71" s="299"/>
      <c r="D71" s="299"/>
      <c r="E71" s="299"/>
      <c r="F71" s="299"/>
      <c r="G71" s="299"/>
      <c r="H71" s="299"/>
      <c r="I71" s="299"/>
      <c r="J71" s="299"/>
      <c r="K71" s="299"/>
      <c r="L71" s="299"/>
      <c r="M71" s="299"/>
      <c r="N71" s="168"/>
      <c r="O71" s="168"/>
      <c r="P71" s="168"/>
      <c r="Q71" s="171"/>
      <c r="R71" s="171"/>
      <c r="S71" s="171"/>
      <c r="T71" s="171"/>
      <c r="U71" s="171"/>
      <c r="V71" s="171"/>
      <c r="W71" s="171"/>
      <c r="X71" s="171"/>
    </row>
    <row r="72" spans="1:24" ht="16.5" x14ac:dyDescent="0.3">
      <c r="A72" s="168"/>
      <c r="B72" s="299"/>
      <c r="C72" s="299"/>
      <c r="D72" s="299" t="s">
        <v>787</v>
      </c>
      <c r="E72" s="299"/>
      <c r="F72" s="299"/>
      <c r="G72" s="299"/>
      <c r="H72" s="711" t="str">
        <f>HOME!$E$11</f>
        <v>MANIS ARI WAHYUNI,S.Pd</v>
      </c>
      <c r="I72" s="711"/>
      <c r="J72" s="711"/>
      <c r="K72" s="711"/>
      <c r="L72" s="711"/>
      <c r="M72" s="711"/>
      <c r="N72" s="168"/>
      <c r="O72" s="168"/>
      <c r="P72" s="168"/>
      <c r="Q72" s="171"/>
      <c r="R72" s="171"/>
      <c r="S72" s="171"/>
      <c r="T72" s="171"/>
      <c r="U72" s="171"/>
      <c r="V72" s="171"/>
      <c r="W72" s="171"/>
      <c r="X72" s="171"/>
    </row>
    <row r="73" spans="1:24" ht="16.5" x14ac:dyDescent="0.3">
      <c r="A73" s="168"/>
      <c r="B73" s="299"/>
      <c r="C73" s="299"/>
      <c r="D73" s="299"/>
      <c r="E73" s="299"/>
      <c r="F73" s="299"/>
      <c r="G73" s="299"/>
      <c r="H73" s="299"/>
      <c r="I73" s="709" t="str">
        <f>"NIP. "&amp;HOME!E12</f>
        <v>NIP. 197210092025212003</v>
      </c>
      <c r="J73" s="709"/>
      <c r="K73" s="709"/>
      <c r="L73" s="709"/>
      <c r="M73" s="299"/>
      <c r="N73" s="168"/>
      <c r="O73" s="168"/>
      <c r="P73" s="168"/>
      <c r="Q73" s="171"/>
      <c r="R73" s="171"/>
      <c r="S73" s="171"/>
      <c r="T73" s="171"/>
      <c r="U73" s="171"/>
      <c r="V73" s="171"/>
      <c r="W73" s="171"/>
      <c r="X73" s="171"/>
    </row>
    <row r="74" spans="1:24" ht="16.5" x14ac:dyDescent="0.3">
      <c r="A74" s="168"/>
      <c r="B74" s="299"/>
      <c r="C74" s="299"/>
      <c r="D74" s="299"/>
      <c r="E74" s="299"/>
      <c r="F74" s="710" t="s">
        <v>582</v>
      </c>
      <c r="G74" s="710"/>
      <c r="H74" s="710"/>
      <c r="I74" s="299"/>
      <c r="J74" s="299"/>
      <c r="K74" s="299"/>
      <c r="L74" s="299"/>
      <c r="M74" s="299"/>
      <c r="N74" s="168"/>
      <c r="O74" s="168"/>
      <c r="P74" s="168"/>
      <c r="Q74" s="171"/>
      <c r="R74" s="171"/>
      <c r="S74" s="171"/>
      <c r="T74" s="171"/>
      <c r="U74" s="171"/>
      <c r="V74" s="171"/>
      <c r="W74" s="171"/>
      <c r="X74" s="171"/>
    </row>
    <row r="75" spans="1:24" ht="16.5" x14ac:dyDescent="0.3">
      <c r="A75" s="168"/>
      <c r="B75" s="299"/>
      <c r="C75" s="299"/>
      <c r="D75" s="299"/>
      <c r="E75" s="299"/>
      <c r="F75" s="709" t="s">
        <v>581</v>
      </c>
      <c r="G75" s="709"/>
      <c r="H75" s="709"/>
      <c r="I75" s="299"/>
      <c r="J75" s="299"/>
      <c r="K75" s="299"/>
      <c r="L75" s="299"/>
      <c r="M75" s="299"/>
      <c r="N75" s="168"/>
      <c r="O75" s="168"/>
      <c r="P75" s="168"/>
      <c r="Q75" s="171"/>
      <c r="R75" s="171"/>
      <c r="S75" s="171"/>
      <c r="T75" s="171"/>
      <c r="U75" s="171"/>
      <c r="V75" s="171"/>
      <c r="W75" s="171"/>
      <c r="X75" s="171"/>
    </row>
    <row r="76" spans="1:24" ht="16.5" x14ac:dyDescent="0.3">
      <c r="A76" s="168"/>
      <c r="B76" s="299"/>
      <c r="C76" s="299"/>
      <c r="D76" s="299"/>
      <c r="E76" s="299"/>
      <c r="F76" s="299"/>
      <c r="G76" s="299"/>
      <c r="H76" s="299"/>
      <c r="I76" s="299"/>
      <c r="J76" s="299"/>
      <c r="K76" s="299"/>
      <c r="L76" s="299"/>
      <c r="M76" s="299"/>
      <c r="N76" s="168"/>
      <c r="O76" s="168"/>
      <c r="P76" s="168"/>
      <c r="Q76" s="171"/>
      <c r="R76" s="171"/>
      <c r="S76" s="171"/>
      <c r="T76" s="171"/>
      <c r="U76" s="171"/>
      <c r="V76" s="171"/>
      <c r="W76" s="171"/>
      <c r="X76" s="171"/>
    </row>
    <row r="77" spans="1:24" ht="16.5" x14ac:dyDescent="0.3">
      <c r="A77" s="168"/>
      <c r="B77" s="299"/>
      <c r="C77" s="299"/>
      <c r="D77" s="299"/>
      <c r="E77" s="299"/>
      <c r="F77" s="299"/>
      <c r="G77" s="299"/>
      <c r="H77" s="299"/>
      <c r="I77" s="299"/>
      <c r="J77" s="299"/>
      <c r="K77" s="299"/>
      <c r="L77" s="299"/>
      <c r="M77" s="299"/>
      <c r="N77" s="168"/>
      <c r="O77" s="168"/>
      <c r="P77" s="168"/>
      <c r="Q77" s="171"/>
      <c r="R77" s="171"/>
      <c r="S77" s="171"/>
      <c r="T77" s="171"/>
      <c r="U77" s="171"/>
      <c r="V77" s="171"/>
      <c r="W77" s="171"/>
      <c r="X77" s="171"/>
    </row>
    <row r="78" spans="1:24" ht="16.5" x14ac:dyDescent="0.3">
      <c r="A78" s="168"/>
      <c r="B78" s="299"/>
      <c r="C78" s="299"/>
      <c r="D78" s="299"/>
      <c r="E78" s="299"/>
      <c r="F78" s="299"/>
      <c r="G78" s="299"/>
      <c r="H78" s="299"/>
      <c r="I78" s="299"/>
      <c r="J78" s="299"/>
      <c r="K78" s="299"/>
      <c r="L78" s="299"/>
      <c r="M78" s="299"/>
      <c r="N78" s="168"/>
      <c r="O78" s="168"/>
      <c r="P78" s="168"/>
      <c r="Q78" s="171"/>
      <c r="R78" s="171"/>
      <c r="S78" s="171"/>
      <c r="T78" s="171"/>
      <c r="U78" s="171"/>
      <c r="V78" s="171"/>
      <c r="W78" s="171"/>
      <c r="X78" s="171"/>
    </row>
    <row r="79" spans="1:24" ht="16.5" x14ac:dyDescent="0.3">
      <c r="A79" s="168"/>
      <c r="B79" s="299"/>
      <c r="C79" s="299"/>
      <c r="D79" s="299"/>
      <c r="E79" s="299"/>
      <c r="F79" s="299"/>
      <c r="G79" s="299"/>
      <c r="H79" s="299"/>
      <c r="I79" s="299"/>
      <c r="J79" s="299"/>
      <c r="K79" s="299"/>
      <c r="L79" s="299"/>
      <c r="M79" s="299"/>
      <c r="N79" s="168"/>
      <c r="O79" s="168"/>
      <c r="P79" s="168"/>
      <c r="Q79" s="171"/>
      <c r="R79" s="171"/>
      <c r="S79" s="171"/>
      <c r="T79" s="171"/>
      <c r="U79" s="171"/>
      <c r="V79" s="171"/>
      <c r="W79" s="171"/>
      <c r="X79" s="171"/>
    </row>
    <row r="80" spans="1:24" ht="16.5" x14ac:dyDescent="0.3">
      <c r="A80" s="168"/>
      <c r="B80" s="299"/>
      <c r="C80" s="299"/>
      <c r="D80" s="299"/>
      <c r="E80" s="711" t="str">
        <f>HOME!E13</f>
        <v>SUYATI,S.Pd</v>
      </c>
      <c r="F80" s="711"/>
      <c r="G80" s="711"/>
      <c r="H80" s="711"/>
      <c r="I80" s="711"/>
      <c r="J80" s="299"/>
      <c r="K80" s="299"/>
      <c r="L80" s="299"/>
      <c r="M80" s="299"/>
      <c r="N80" s="168"/>
      <c r="O80" s="168"/>
      <c r="P80" s="168"/>
      <c r="Q80" s="171"/>
      <c r="R80" s="171"/>
      <c r="S80" s="171"/>
      <c r="T80" s="171"/>
      <c r="U80" s="171"/>
      <c r="V80" s="171"/>
      <c r="W80" s="171"/>
      <c r="X80" s="171"/>
    </row>
    <row r="81" spans="1:24" ht="16.5" x14ac:dyDescent="0.3">
      <c r="A81" s="168"/>
      <c r="B81" s="299"/>
      <c r="C81" s="299"/>
      <c r="D81" s="299"/>
      <c r="E81" s="299"/>
      <c r="F81" s="709" t="str">
        <f>"NIP. "&amp;HOME!E14</f>
        <v>NIP. 198405052019032012</v>
      </c>
      <c r="G81" s="709"/>
      <c r="H81" s="709"/>
      <c r="I81" s="299"/>
      <c r="J81" s="299"/>
      <c r="K81" s="299"/>
      <c r="L81" s="299"/>
      <c r="M81" s="299"/>
      <c r="N81" s="168"/>
      <c r="O81" s="168"/>
      <c r="P81" s="168"/>
      <c r="Q81" s="171"/>
      <c r="R81" s="171"/>
      <c r="S81" s="171"/>
      <c r="T81" s="171"/>
      <c r="U81" s="171"/>
      <c r="V81" s="171"/>
      <c r="W81" s="171"/>
      <c r="X81" s="171"/>
    </row>
    <row r="82" spans="1:24" ht="16.5" x14ac:dyDescent="0.3">
      <c r="A82" s="168"/>
      <c r="B82" s="299"/>
      <c r="C82" s="299"/>
      <c r="D82" s="299"/>
      <c r="E82" s="299"/>
      <c r="F82" s="299"/>
      <c r="G82" s="299"/>
      <c r="H82" s="299"/>
      <c r="I82" s="299"/>
      <c r="J82" s="299"/>
      <c r="K82" s="299"/>
      <c r="L82" s="299"/>
      <c r="M82" s="299"/>
      <c r="N82" s="168"/>
      <c r="O82" s="168"/>
      <c r="P82" s="168"/>
      <c r="Q82" s="171"/>
      <c r="R82" s="171"/>
      <c r="S82" s="171"/>
      <c r="T82" s="171"/>
      <c r="U82" s="171"/>
      <c r="V82" s="171"/>
      <c r="W82" s="171"/>
      <c r="X82" s="171"/>
    </row>
    <row r="83" spans="1:24" ht="16.5" x14ac:dyDescent="0.3">
      <c r="A83" s="168"/>
      <c r="B83" s="299"/>
      <c r="C83" s="299"/>
      <c r="D83" s="299"/>
      <c r="E83" s="299"/>
      <c r="F83" s="299"/>
      <c r="G83" s="299"/>
      <c r="H83" s="299"/>
      <c r="I83" s="299"/>
      <c r="J83" s="299"/>
      <c r="K83" s="299"/>
      <c r="L83" s="299"/>
      <c r="M83" s="299"/>
      <c r="N83" s="168"/>
      <c r="O83" s="168"/>
      <c r="P83" s="168"/>
      <c r="Q83" s="171"/>
      <c r="R83" s="171"/>
      <c r="S83" s="171"/>
      <c r="T83" s="171"/>
      <c r="U83" s="171"/>
      <c r="V83" s="171"/>
      <c r="W83" s="171"/>
      <c r="X83" s="171"/>
    </row>
    <row r="84" spans="1:24" x14ac:dyDescent="0.25">
      <c r="A84" s="168"/>
      <c r="B84" s="8"/>
      <c r="C84" s="8"/>
      <c r="D84" s="8"/>
      <c r="E84" s="8"/>
      <c r="F84" s="8"/>
      <c r="G84" s="8"/>
      <c r="H84" s="8"/>
      <c r="I84" s="8"/>
      <c r="J84" s="8"/>
      <c r="K84" s="8"/>
      <c r="L84" s="8"/>
      <c r="M84" s="8"/>
      <c r="N84" s="168"/>
      <c r="O84" s="168"/>
      <c r="P84" s="168"/>
      <c r="Q84" s="171"/>
      <c r="R84" s="171"/>
      <c r="S84" s="171"/>
      <c r="T84" s="171"/>
      <c r="U84" s="171"/>
      <c r="V84" s="171"/>
      <c r="W84" s="171"/>
      <c r="X84" s="171"/>
    </row>
    <row r="85" spans="1:24" x14ac:dyDescent="0.25">
      <c r="A85" s="168"/>
      <c r="B85" s="168"/>
      <c r="C85" s="168"/>
      <c r="D85" s="168"/>
      <c r="E85" s="168"/>
      <c r="F85" s="168"/>
      <c r="G85" s="168"/>
      <c r="H85" s="168"/>
      <c r="I85" s="168"/>
      <c r="J85" s="168"/>
      <c r="K85" s="168"/>
      <c r="L85" s="168"/>
      <c r="M85" s="168"/>
      <c r="N85" s="168"/>
      <c r="O85" s="168"/>
      <c r="P85" s="168"/>
      <c r="Q85" s="171"/>
      <c r="R85" s="171"/>
      <c r="S85" s="171"/>
      <c r="T85" s="171"/>
      <c r="U85" s="171"/>
      <c r="V85" s="171"/>
      <c r="W85" s="171"/>
      <c r="X85" s="171"/>
    </row>
    <row r="86" spans="1:24" x14ac:dyDescent="0.25">
      <c r="A86" s="168"/>
      <c r="B86" s="168"/>
      <c r="C86" s="168"/>
      <c r="D86" s="168"/>
      <c r="E86" s="168"/>
      <c r="F86" s="168"/>
      <c r="G86" s="168"/>
      <c r="H86" s="168"/>
      <c r="I86" s="168"/>
      <c r="J86" s="168"/>
      <c r="K86" s="168"/>
      <c r="L86" s="168"/>
      <c r="M86" s="168"/>
      <c r="N86" s="168"/>
      <c r="O86" s="168"/>
      <c r="P86" s="168"/>
      <c r="Q86" s="171"/>
      <c r="R86" s="171"/>
      <c r="S86" s="171"/>
      <c r="T86" s="171"/>
      <c r="U86" s="171"/>
      <c r="V86" s="171"/>
      <c r="W86" s="171"/>
      <c r="X86" s="171"/>
    </row>
    <row r="87" spans="1:24" x14ac:dyDescent="0.25">
      <c r="A87" s="168"/>
      <c r="B87" s="168"/>
      <c r="C87" s="168"/>
      <c r="D87" s="168"/>
      <c r="E87" s="168"/>
      <c r="F87" s="168"/>
      <c r="G87" s="168"/>
      <c r="H87" s="168"/>
      <c r="I87" s="168"/>
      <c r="J87" s="168"/>
      <c r="K87" s="168"/>
      <c r="L87" s="168"/>
      <c r="M87" s="168"/>
      <c r="N87" s="168"/>
      <c r="O87" s="168"/>
      <c r="P87" s="168"/>
      <c r="Q87" s="171"/>
      <c r="R87" s="171"/>
      <c r="S87" s="171"/>
      <c r="T87" s="171"/>
      <c r="U87" s="171"/>
      <c r="V87" s="171"/>
      <c r="W87" s="171"/>
      <c r="X87" s="171"/>
    </row>
    <row r="88" spans="1:24" hidden="1" x14ac:dyDescent="0.25">
      <c r="B88" s="171"/>
      <c r="C88" s="171"/>
      <c r="D88" s="171"/>
      <c r="E88" s="171"/>
      <c r="F88" s="171"/>
      <c r="G88" s="171"/>
      <c r="H88" s="171"/>
      <c r="I88" s="171"/>
      <c r="J88" s="171"/>
      <c r="K88" s="171"/>
      <c r="L88" s="171"/>
      <c r="M88" s="171"/>
      <c r="N88" s="171"/>
      <c r="O88" s="171"/>
      <c r="P88" s="171"/>
      <c r="Q88" s="171"/>
      <c r="R88" s="171"/>
      <c r="S88" s="171"/>
      <c r="T88" s="171"/>
      <c r="U88" s="171"/>
      <c r="V88" s="171"/>
      <c r="W88" s="171"/>
      <c r="X88" s="171"/>
    </row>
    <row r="89" spans="1:24" hidden="1" x14ac:dyDescent="0.25">
      <c r="B89" s="171"/>
      <c r="C89" s="171"/>
      <c r="D89" s="171"/>
      <c r="E89" s="171"/>
      <c r="F89" s="171"/>
      <c r="G89" s="171"/>
      <c r="H89" s="171"/>
      <c r="I89" s="171"/>
      <c r="J89" s="171"/>
      <c r="K89" s="171"/>
      <c r="L89" s="171"/>
      <c r="M89" s="171"/>
      <c r="N89" s="171"/>
      <c r="O89" s="171"/>
      <c r="P89" s="171"/>
      <c r="Q89" s="171"/>
      <c r="R89" s="171"/>
      <c r="S89" s="171"/>
      <c r="T89" s="171"/>
      <c r="U89" s="171"/>
      <c r="V89" s="171"/>
      <c r="W89" s="171"/>
    </row>
    <row r="90" spans="1:24" hidden="1" x14ac:dyDescent="0.25">
      <c r="B90" s="171"/>
      <c r="C90" s="171"/>
      <c r="D90" s="171"/>
      <c r="E90" s="171"/>
      <c r="F90" s="171"/>
      <c r="G90" s="171"/>
      <c r="H90" s="171"/>
      <c r="I90" s="171"/>
      <c r="J90" s="171"/>
      <c r="K90" s="171"/>
      <c r="L90" s="171"/>
      <c r="M90" s="171"/>
      <c r="N90" s="171"/>
      <c r="O90" s="171"/>
      <c r="P90" s="171"/>
      <c r="Q90" s="171"/>
      <c r="R90" s="171"/>
      <c r="S90" s="171"/>
      <c r="T90" s="171"/>
      <c r="U90" s="171"/>
      <c r="V90" s="171"/>
      <c r="W90" s="171"/>
    </row>
    <row r="91" spans="1:24" hidden="1" x14ac:dyDescent="0.25">
      <c r="B91" s="171"/>
      <c r="C91" s="171"/>
      <c r="D91" s="171"/>
      <c r="E91" s="171"/>
      <c r="F91" s="171"/>
      <c r="G91" s="171"/>
      <c r="H91" s="171"/>
      <c r="I91" s="171"/>
      <c r="J91" s="171"/>
      <c r="K91" s="171"/>
      <c r="L91" s="171"/>
      <c r="M91" s="171"/>
      <c r="N91" s="171"/>
      <c r="O91" s="171"/>
      <c r="P91" s="171"/>
      <c r="Q91" s="171"/>
      <c r="R91" s="171"/>
      <c r="S91" s="171"/>
      <c r="T91" s="171"/>
      <c r="U91" s="171"/>
      <c r="V91" s="171"/>
      <c r="W91" s="171"/>
    </row>
    <row r="92" spans="1:24" hidden="1" x14ac:dyDescent="0.25">
      <c r="B92" s="171"/>
      <c r="C92" s="171"/>
      <c r="D92" s="171"/>
      <c r="E92" s="171"/>
      <c r="F92" s="171"/>
      <c r="G92" s="171"/>
      <c r="H92" s="171"/>
      <c r="I92" s="171"/>
      <c r="J92" s="171"/>
      <c r="K92" s="171"/>
      <c r="L92" s="171"/>
      <c r="M92" s="171"/>
      <c r="N92" s="171"/>
      <c r="O92" s="171"/>
      <c r="P92" s="171"/>
      <c r="Q92" s="171"/>
      <c r="R92" s="171"/>
      <c r="S92" s="171"/>
      <c r="T92" s="171"/>
      <c r="U92" s="171"/>
      <c r="V92" s="171"/>
      <c r="W92" s="171"/>
    </row>
    <row r="93" spans="1:24" hidden="1" x14ac:dyDescent="0.25">
      <c r="B93" s="171"/>
      <c r="C93" s="171"/>
      <c r="D93" s="171"/>
      <c r="E93" s="171"/>
      <c r="F93" s="171"/>
      <c r="G93" s="171"/>
      <c r="H93" s="171"/>
      <c r="I93" s="171"/>
      <c r="J93" s="171"/>
      <c r="K93" s="171"/>
      <c r="L93" s="171"/>
      <c r="M93" s="171"/>
      <c r="N93" s="171"/>
      <c r="O93" s="171"/>
      <c r="P93" s="171"/>
      <c r="Q93" s="171"/>
      <c r="R93" s="171"/>
      <c r="S93" s="171"/>
      <c r="T93" s="171"/>
      <c r="U93" s="171"/>
      <c r="V93" s="171"/>
      <c r="W93" s="171"/>
    </row>
    <row r="94" spans="1:24" hidden="1" x14ac:dyDescent="0.25">
      <c r="B94" s="171"/>
      <c r="C94" s="171"/>
      <c r="D94" s="171"/>
      <c r="E94" s="171"/>
      <c r="F94" s="171"/>
      <c r="G94" s="171"/>
      <c r="H94" s="171"/>
      <c r="I94" s="171"/>
      <c r="J94" s="171"/>
      <c r="K94" s="171"/>
      <c r="L94" s="171"/>
      <c r="M94" s="171"/>
      <c r="N94" s="171"/>
      <c r="O94" s="171"/>
      <c r="P94" s="171"/>
      <c r="Q94" s="171"/>
      <c r="R94" s="171"/>
      <c r="S94" s="171"/>
      <c r="T94" s="171"/>
      <c r="U94" s="171"/>
      <c r="V94" s="171"/>
      <c r="W94" s="171"/>
    </row>
    <row r="95" spans="1:24" hidden="1" x14ac:dyDescent="0.25">
      <c r="B95" s="171"/>
      <c r="C95" s="171"/>
      <c r="D95" s="171"/>
      <c r="E95" s="171"/>
      <c r="F95" s="171"/>
      <c r="G95" s="171"/>
      <c r="H95" s="171"/>
      <c r="I95" s="171"/>
      <c r="J95" s="171"/>
      <c r="K95" s="171"/>
      <c r="L95" s="171"/>
      <c r="M95" s="171"/>
      <c r="N95" s="171"/>
      <c r="O95" s="171"/>
      <c r="P95" s="171"/>
      <c r="Q95" s="171"/>
      <c r="R95" s="171"/>
      <c r="S95" s="171"/>
      <c r="T95" s="171"/>
      <c r="U95" s="171"/>
      <c r="V95" s="171"/>
      <c r="W95" s="171"/>
    </row>
    <row r="96" spans="1:24" hidden="1" x14ac:dyDescent="0.25">
      <c r="B96" s="171"/>
      <c r="C96" s="171"/>
      <c r="D96" s="171"/>
      <c r="E96" s="171"/>
      <c r="F96" s="171"/>
      <c r="G96" s="171"/>
      <c r="H96" s="171"/>
      <c r="I96" s="171"/>
      <c r="J96" s="171"/>
      <c r="K96" s="171"/>
      <c r="L96" s="171"/>
      <c r="M96" s="171"/>
      <c r="N96" s="171"/>
      <c r="O96" s="171"/>
      <c r="P96" s="171"/>
      <c r="Q96" s="171"/>
      <c r="R96" s="171"/>
      <c r="S96" s="171"/>
      <c r="T96" s="171"/>
      <c r="U96" s="171"/>
      <c r="V96" s="171"/>
      <c r="W96" s="171"/>
    </row>
    <row r="97" spans="2:23" hidden="1" x14ac:dyDescent="0.25">
      <c r="B97" s="171"/>
      <c r="C97" s="171"/>
      <c r="D97" s="171"/>
      <c r="E97" s="171"/>
      <c r="F97" s="171"/>
      <c r="G97" s="171"/>
      <c r="H97" s="171"/>
      <c r="I97" s="171"/>
      <c r="J97" s="171"/>
      <c r="K97" s="171"/>
      <c r="L97" s="171"/>
      <c r="M97" s="171"/>
      <c r="N97" s="171"/>
      <c r="O97" s="171"/>
      <c r="P97" s="171"/>
      <c r="Q97" s="171"/>
      <c r="R97" s="171"/>
      <c r="S97" s="171"/>
      <c r="T97" s="171"/>
      <c r="U97" s="171"/>
      <c r="V97" s="171"/>
      <c r="W97" s="171"/>
    </row>
    <row r="98" spans="2:23" hidden="1" x14ac:dyDescent="0.25">
      <c r="B98" s="171"/>
      <c r="C98" s="171"/>
      <c r="D98" s="171"/>
      <c r="E98" s="171"/>
      <c r="F98" s="171"/>
      <c r="G98" s="171"/>
      <c r="H98" s="171"/>
      <c r="I98" s="171"/>
      <c r="J98" s="171"/>
      <c r="K98" s="171"/>
      <c r="L98" s="171"/>
      <c r="M98" s="171"/>
      <c r="N98" s="171"/>
      <c r="O98" s="171"/>
      <c r="P98" s="171"/>
      <c r="Q98" s="171"/>
      <c r="R98" s="171"/>
      <c r="S98" s="171"/>
      <c r="T98" s="171"/>
      <c r="U98" s="171"/>
      <c r="V98" s="171"/>
      <c r="W98" s="171"/>
    </row>
  </sheetData>
  <sheetProtection formatColumns="0" formatRows="0"/>
  <mergeCells count="103">
    <mergeCell ref="E47:E48"/>
    <mergeCell ref="F47:L47"/>
    <mergeCell ref="F48:L48"/>
    <mergeCell ref="F81:H81"/>
    <mergeCell ref="F53:L53"/>
    <mergeCell ref="F54:L54"/>
    <mergeCell ref="F55:L55"/>
    <mergeCell ref="D59:F59"/>
    <mergeCell ref="I66:L66"/>
    <mergeCell ref="I67:L67"/>
    <mergeCell ref="H72:M72"/>
    <mergeCell ref="I73:L73"/>
    <mergeCell ref="F74:H74"/>
    <mergeCell ref="F75:H75"/>
    <mergeCell ref="E80:I80"/>
    <mergeCell ref="H59:L60"/>
    <mergeCell ref="F52:L52"/>
    <mergeCell ref="F56:L56"/>
    <mergeCell ref="F57:L57"/>
    <mergeCell ref="C39:L39"/>
    <mergeCell ref="F40:L40"/>
    <mergeCell ref="C41:C42"/>
    <mergeCell ref="D41:D42"/>
    <mergeCell ref="E41:E42"/>
    <mergeCell ref="F41:L41"/>
    <mergeCell ref="F42:L42"/>
    <mergeCell ref="C49:C50"/>
    <mergeCell ref="D49:D50"/>
    <mergeCell ref="E49:E50"/>
    <mergeCell ref="F49:L49"/>
    <mergeCell ref="F50:L50"/>
    <mergeCell ref="C43:C44"/>
    <mergeCell ref="D43:D44"/>
    <mergeCell ref="C45:C46"/>
    <mergeCell ref="D45:D46"/>
    <mergeCell ref="C47:C48"/>
    <mergeCell ref="D47:D48"/>
    <mergeCell ref="E43:E44"/>
    <mergeCell ref="F43:L43"/>
    <mergeCell ref="F44:L44"/>
    <mergeCell ref="E45:E46"/>
    <mergeCell ref="F45:L45"/>
    <mergeCell ref="F46:L46"/>
    <mergeCell ref="C35:C36"/>
    <mergeCell ref="D35:D36"/>
    <mergeCell ref="E35:E36"/>
    <mergeCell ref="F35:L35"/>
    <mergeCell ref="F36:L36"/>
    <mergeCell ref="C37:C38"/>
    <mergeCell ref="D37:D38"/>
    <mergeCell ref="E37:E38"/>
    <mergeCell ref="F37:L37"/>
    <mergeCell ref="F38:L38"/>
    <mergeCell ref="F34:L34"/>
    <mergeCell ref="C28:C29"/>
    <mergeCell ref="D28:D29"/>
    <mergeCell ref="E28:E29"/>
    <mergeCell ref="F28:L28"/>
    <mergeCell ref="F29:L29"/>
    <mergeCell ref="C30:C31"/>
    <mergeCell ref="D30:D31"/>
    <mergeCell ref="E30:E31"/>
    <mergeCell ref="F30:L30"/>
    <mergeCell ref="F31:L31"/>
    <mergeCell ref="C32:C33"/>
    <mergeCell ref="D32:D33"/>
    <mergeCell ref="E32:E33"/>
    <mergeCell ref="F32:L32"/>
    <mergeCell ref="F33:L33"/>
    <mergeCell ref="C19:C20"/>
    <mergeCell ref="D19:D20"/>
    <mergeCell ref="E19:E20"/>
    <mergeCell ref="F19:L19"/>
    <mergeCell ref="F20:L20"/>
    <mergeCell ref="D25:L25"/>
    <mergeCell ref="C26:C27"/>
    <mergeCell ref="D26:D27"/>
    <mergeCell ref="E26:E27"/>
    <mergeCell ref="F26:L26"/>
    <mergeCell ref="F27:L27"/>
    <mergeCell ref="C21:C22"/>
    <mergeCell ref="D21:D22"/>
    <mergeCell ref="E21:E22"/>
    <mergeCell ref="F21:L21"/>
    <mergeCell ref="F22:L22"/>
    <mergeCell ref="C23:C24"/>
    <mergeCell ref="D23:D24"/>
    <mergeCell ref="E23:E24"/>
    <mergeCell ref="F23:L23"/>
    <mergeCell ref="F24:L24"/>
    <mergeCell ref="C4:L4"/>
    <mergeCell ref="C5:L5"/>
    <mergeCell ref="F14:L14"/>
    <mergeCell ref="C15:C16"/>
    <mergeCell ref="D15:D16"/>
    <mergeCell ref="E15:E16"/>
    <mergeCell ref="F15:L15"/>
    <mergeCell ref="F16:L16"/>
    <mergeCell ref="C17:C18"/>
    <mergeCell ref="D17:D18"/>
    <mergeCell ref="E17:E18"/>
    <mergeCell ref="F17:L17"/>
    <mergeCell ref="F18:L18"/>
  </mergeCells>
  <pageMargins left="0.19" right="0.31" top="0.36" bottom="0.28000000000000003" header="0.3" footer="0.3"/>
  <pageSetup paperSize="9" scale="84" orientation="portrait" r:id="rId1"/>
  <rowBreaks count="2" manualBreakCount="2">
    <brk id="31" min="1" max="11" man="1"/>
    <brk id="81" min="1" max="11" man="1"/>
  </rowBreaks>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105" r:id="rId4" name="Spinner 1">
              <controlPr defaultSize="0" autoPict="0">
                <anchor moveWithCells="1" sizeWithCells="1">
                  <from>
                    <xdr:col>13</xdr:col>
                    <xdr:colOff>38100</xdr:colOff>
                    <xdr:row>0</xdr:row>
                    <xdr:rowOff>28575</xdr:rowOff>
                  </from>
                  <to>
                    <xdr:col>13</xdr:col>
                    <xdr:colOff>447675</xdr:colOff>
                    <xdr:row>0</xdr:row>
                    <xdr:rowOff>371475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B1:WVU261"/>
  <sheetViews>
    <sheetView view="pageBreakPreview" zoomScaleNormal="100" zoomScaleSheetLayoutView="100" workbookViewId="0">
      <pane xSplit="1" ySplit="1" topLeftCell="B2" activePane="bottomRight" state="frozen"/>
      <selection pane="topRight" activeCell="B1" sqref="B1"/>
      <selection pane="bottomLeft" activeCell="A2" sqref="A2"/>
      <selection pane="bottomRight"/>
    </sheetView>
  </sheetViews>
  <sheetFormatPr defaultColWidth="0" defaultRowHeight="16.5" zeroHeight="1" x14ac:dyDescent="0.3"/>
  <cols>
    <col min="1" max="1" width="27.7109375" style="113" customWidth="1"/>
    <col min="2" max="2" width="5.140625" style="113" customWidth="1"/>
    <col min="3" max="3" width="4.7109375" style="111" customWidth="1"/>
    <col min="4" max="4" width="5.5703125" style="111" customWidth="1"/>
    <col min="5" max="5" width="14" style="111" customWidth="1"/>
    <col min="6" max="6" width="12.85546875" style="111" customWidth="1"/>
    <col min="7" max="7" width="17" style="111" customWidth="1"/>
    <col min="8" max="8" width="6.140625" style="111" customWidth="1"/>
    <col min="9" max="9" width="10.140625" style="111" customWidth="1"/>
    <col min="10" max="10" width="18.7109375" style="111" customWidth="1"/>
    <col min="11" max="11" width="6" style="111" customWidth="1"/>
    <col min="12" max="12" width="9.140625" style="113" customWidth="1"/>
    <col min="13" max="13" width="17.42578125" style="113" customWidth="1"/>
    <col min="14" max="257" width="0" style="113" hidden="1"/>
    <col min="258" max="258" width="5.140625" style="113" hidden="1" customWidth="1"/>
    <col min="259" max="259" width="4.7109375" style="113" hidden="1" customWidth="1"/>
    <col min="260" max="260" width="5.5703125" style="113" hidden="1" customWidth="1"/>
    <col min="261" max="261" width="14" style="113" hidden="1" customWidth="1"/>
    <col min="262" max="262" width="12.85546875" style="113" hidden="1" customWidth="1"/>
    <col min="263" max="263" width="17" style="113" hidden="1" customWidth="1"/>
    <col min="264" max="264" width="6.140625" style="113" hidden="1" customWidth="1"/>
    <col min="265" max="265" width="10.140625" style="113" hidden="1" customWidth="1"/>
    <col min="266" max="266" width="23.5703125" style="113" hidden="1" customWidth="1"/>
    <col min="267" max="267" width="1.5703125" style="113" hidden="1" customWidth="1"/>
    <col min="268" max="268" width="9.140625" style="113" hidden="1" customWidth="1"/>
    <col min="269" max="269" width="17.42578125" style="113" hidden="1" customWidth="1"/>
    <col min="270" max="513" width="0" style="113" hidden="1"/>
    <col min="514" max="514" width="5.140625" style="113" hidden="1" customWidth="1"/>
    <col min="515" max="515" width="4.7109375" style="113" hidden="1" customWidth="1"/>
    <col min="516" max="516" width="5.5703125" style="113" hidden="1" customWidth="1"/>
    <col min="517" max="517" width="14" style="113" hidden="1" customWidth="1"/>
    <col min="518" max="518" width="12.85546875" style="113" hidden="1" customWidth="1"/>
    <col min="519" max="519" width="17" style="113" hidden="1" customWidth="1"/>
    <col min="520" max="520" width="6.140625" style="113" hidden="1" customWidth="1"/>
    <col min="521" max="521" width="10.140625" style="113" hidden="1" customWidth="1"/>
    <col min="522" max="522" width="23.5703125" style="113" hidden="1" customWidth="1"/>
    <col min="523" max="523" width="1.5703125" style="113" hidden="1" customWidth="1"/>
    <col min="524" max="524" width="9.140625" style="113" hidden="1" customWidth="1"/>
    <col min="525" max="525" width="17.42578125" style="113" hidden="1" customWidth="1"/>
    <col min="526" max="769" width="0" style="113" hidden="1"/>
    <col min="770" max="770" width="5.140625" style="113" hidden="1" customWidth="1"/>
    <col min="771" max="771" width="4.7109375" style="113" hidden="1" customWidth="1"/>
    <col min="772" max="772" width="5.5703125" style="113" hidden="1" customWidth="1"/>
    <col min="773" max="773" width="14" style="113" hidden="1" customWidth="1"/>
    <col min="774" max="774" width="12.85546875" style="113" hidden="1" customWidth="1"/>
    <col min="775" max="775" width="17" style="113" hidden="1" customWidth="1"/>
    <col min="776" max="776" width="6.140625" style="113" hidden="1" customWidth="1"/>
    <col min="777" max="777" width="10.140625" style="113" hidden="1" customWidth="1"/>
    <col min="778" max="778" width="23.5703125" style="113" hidden="1" customWidth="1"/>
    <col min="779" max="779" width="1.5703125" style="113" hidden="1" customWidth="1"/>
    <col min="780" max="780" width="9.140625" style="113" hidden="1" customWidth="1"/>
    <col min="781" max="781" width="17.42578125" style="113" hidden="1" customWidth="1"/>
    <col min="782" max="1025" width="0" style="113" hidden="1"/>
    <col min="1026" max="1026" width="5.140625" style="113" hidden="1" customWidth="1"/>
    <col min="1027" max="1027" width="4.7109375" style="113" hidden="1" customWidth="1"/>
    <col min="1028" max="1028" width="5.5703125" style="113" hidden="1" customWidth="1"/>
    <col min="1029" max="1029" width="14" style="113" hidden="1" customWidth="1"/>
    <col min="1030" max="1030" width="12.85546875" style="113" hidden="1" customWidth="1"/>
    <col min="1031" max="1031" width="17" style="113" hidden="1" customWidth="1"/>
    <col min="1032" max="1032" width="6.140625" style="113" hidden="1" customWidth="1"/>
    <col min="1033" max="1033" width="10.140625" style="113" hidden="1" customWidth="1"/>
    <col min="1034" max="1034" width="23.5703125" style="113" hidden="1" customWidth="1"/>
    <col min="1035" max="1035" width="1.5703125" style="113" hidden="1" customWidth="1"/>
    <col min="1036" max="1036" width="9.140625" style="113" hidden="1" customWidth="1"/>
    <col min="1037" max="1037" width="17.42578125" style="113" hidden="1" customWidth="1"/>
    <col min="1038" max="1281" width="0" style="113" hidden="1"/>
    <col min="1282" max="1282" width="5.140625" style="113" hidden="1" customWidth="1"/>
    <col min="1283" max="1283" width="4.7109375" style="113" hidden="1" customWidth="1"/>
    <col min="1284" max="1284" width="5.5703125" style="113" hidden="1" customWidth="1"/>
    <col min="1285" max="1285" width="14" style="113" hidden="1" customWidth="1"/>
    <col min="1286" max="1286" width="12.85546875" style="113" hidden="1" customWidth="1"/>
    <col min="1287" max="1287" width="17" style="113" hidden="1" customWidth="1"/>
    <col min="1288" max="1288" width="6.140625" style="113" hidden="1" customWidth="1"/>
    <col min="1289" max="1289" width="10.140625" style="113" hidden="1" customWidth="1"/>
    <col min="1290" max="1290" width="23.5703125" style="113" hidden="1" customWidth="1"/>
    <col min="1291" max="1291" width="1.5703125" style="113" hidden="1" customWidth="1"/>
    <col min="1292" max="1292" width="9.140625" style="113" hidden="1" customWidth="1"/>
    <col min="1293" max="1293" width="17.42578125" style="113" hidden="1" customWidth="1"/>
    <col min="1294" max="1537" width="0" style="113" hidden="1"/>
    <col min="1538" max="1538" width="5.140625" style="113" hidden="1" customWidth="1"/>
    <col min="1539" max="1539" width="4.7109375" style="113" hidden="1" customWidth="1"/>
    <col min="1540" max="1540" width="5.5703125" style="113" hidden="1" customWidth="1"/>
    <col min="1541" max="1541" width="14" style="113" hidden="1" customWidth="1"/>
    <col min="1542" max="1542" width="12.85546875" style="113" hidden="1" customWidth="1"/>
    <col min="1543" max="1543" width="17" style="113" hidden="1" customWidth="1"/>
    <col min="1544" max="1544" width="6.140625" style="113" hidden="1" customWidth="1"/>
    <col min="1545" max="1545" width="10.140625" style="113" hidden="1" customWidth="1"/>
    <col min="1546" max="1546" width="23.5703125" style="113" hidden="1" customWidth="1"/>
    <col min="1547" max="1547" width="1.5703125" style="113" hidden="1" customWidth="1"/>
    <col min="1548" max="1548" width="9.140625" style="113" hidden="1" customWidth="1"/>
    <col min="1549" max="1549" width="17.42578125" style="113" hidden="1" customWidth="1"/>
    <col min="1550" max="1793" width="0" style="113" hidden="1"/>
    <col min="1794" max="1794" width="5.140625" style="113" hidden="1" customWidth="1"/>
    <col min="1795" max="1795" width="4.7109375" style="113" hidden="1" customWidth="1"/>
    <col min="1796" max="1796" width="5.5703125" style="113" hidden="1" customWidth="1"/>
    <col min="1797" max="1797" width="14" style="113" hidden="1" customWidth="1"/>
    <col min="1798" max="1798" width="12.85546875" style="113" hidden="1" customWidth="1"/>
    <col min="1799" max="1799" width="17" style="113" hidden="1" customWidth="1"/>
    <col min="1800" max="1800" width="6.140625" style="113" hidden="1" customWidth="1"/>
    <col min="1801" max="1801" width="10.140625" style="113" hidden="1" customWidth="1"/>
    <col min="1802" max="1802" width="23.5703125" style="113" hidden="1" customWidth="1"/>
    <col min="1803" max="1803" width="1.5703125" style="113" hidden="1" customWidth="1"/>
    <col min="1804" max="1804" width="9.140625" style="113" hidden="1" customWidth="1"/>
    <col min="1805" max="1805" width="17.42578125" style="113" hidden="1" customWidth="1"/>
    <col min="1806" max="2049" width="0" style="113" hidden="1"/>
    <col min="2050" max="2050" width="5.140625" style="113" hidden="1" customWidth="1"/>
    <col min="2051" max="2051" width="4.7109375" style="113" hidden="1" customWidth="1"/>
    <col min="2052" max="2052" width="5.5703125" style="113" hidden="1" customWidth="1"/>
    <col min="2053" max="2053" width="14" style="113" hidden="1" customWidth="1"/>
    <col min="2054" max="2054" width="12.85546875" style="113" hidden="1" customWidth="1"/>
    <col min="2055" max="2055" width="17" style="113" hidden="1" customWidth="1"/>
    <col min="2056" max="2056" width="6.140625" style="113" hidden="1" customWidth="1"/>
    <col min="2057" max="2057" width="10.140625" style="113" hidden="1" customWidth="1"/>
    <col min="2058" max="2058" width="23.5703125" style="113" hidden="1" customWidth="1"/>
    <col min="2059" max="2059" width="1.5703125" style="113" hidden="1" customWidth="1"/>
    <col min="2060" max="2060" width="9.140625" style="113" hidden="1" customWidth="1"/>
    <col min="2061" max="2061" width="17.42578125" style="113" hidden="1" customWidth="1"/>
    <col min="2062" max="2305" width="0" style="113" hidden="1"/>
    <col min="2306" max="2306" width="5.140625" style="113" hidden="1" customWidth="1"/>
    <col min="2307" max="2307" width="4.7109375" style="113" hidden="1" customWidth="1"/>
    <col min="2308" max="2308" width="5.5703125" style="113" hidden="1" customWidth="1"/>
    <col min="2309" max="2309" width="14" style="113" hidden="1" customWidth="1"/>
    <col min="2310" max="2310" width="12.85546875" style="113" hidden="1" customWidth="1"/>
    <col min="2311" max="2311" width="17" style="113" hidden="1" customWidth="1"/>
    <col min="2312" max="2312" width="6.140625" style="113" hidden="1" customWidth="1"/>
    <col min="2313" max="2313" width="10.140625" style="113" hidden="1" customWidth="1"/>
    <col min="2314" max="2314" width="23.5703125" style="113" hidden="1" customWidth="1"/>
    <col min="2315" max="2315" width="1.5703125" style="113" hidden="1" customWidth="1"/>
    <col min="2316" max="2316" width="9.140625" style="113" hidden="1" customWidth="1"/>
    <col min="2317" max="2317" width="17.42578125" style="113" hidden="1" customWidth="1"/>
    <col min="2318" max="2561" width="0" style="113" hidden="1"/>
    <col min="2562" max="2562" width="5.140625" style="113" hidden="1" customWidth="1"/>
    <col min="2563" max="2563" width="4.7109375" style="113" hidden="1" customWidth="1"/>
    <col min="2564" max="2564" width="5.5703125" style="113" hidden="1" customWidth="1"/>
    <col min="2565" max="2565" width="14" style="113" hidden="1" customWidth="1"/>
    <col min="2566" max="2566" width="12.85546875" style="113" hidden="1" customWidth="1"/>
    <col min="2567" max="2567" width="17" style="113" hidden="1" customWidth="1"/>
    <col min="2568" max="2568" width="6.140625" style="113" hidden="1" customWidth="1"/>
    <col min="2569" max="2569" width="10.140625" style="113" hidden="1" customWidth="1"/>
    <col min="2570" max="2570" width="23.5703125" style="113" hidden="1" customWidth="1"/>
    <col min="2571" max="2571" width="1.5703125" style="113" hidden="1" customWidth="1"/>
    <col min="2572" max="2572" width="9.140625" style="113" hidden="1" customWidth="1"/>
    <col min="2573" max="2573" width="17.42578125" style="113" hidden="1" customWidth="1"/>
    <col min="2574" max="2817" width="0" style="113" hidden="1"/>
    <col min="2818" max="2818" width="5.140625" style="113" hidden="1" customWidth="1"/>
    <col min="2819" max="2819" width="4.7109375" style="113" hidden="1" customWidth="1"/>
    <col min="2820" max="2820" width="5.5703125" style="113" hidden="1" customWidth="1"/>
    <col min="2821" max="2821" width="14" style="113" hidden="1" customWidth="1"/>
    <col min="2822" max="2822" width="12.85546875" style="113" hidden="1" customWidth="1"/>
    <col min="2823" max="2823" width="17" style="113" hidden="1" customWidth="1"/>
    <col min="2824" max="2824" width="6.140625" style="113" hidden="1" customWidth="1"/>
    <col min="2825" max="2825" width="10.140625" style="113" hidden="1" customWidth="1"/>
    <col min="2826" max="2826" width="23.5703125" style="113" hidden="1" customWidth="1"/>
    <col min="2827" max="2827" width="1.5703125" style="113" hidden="1" customWidth="1"/>
    <col min="2828" max="2828" width="9.140625" style="113" hidden="1" customWidth="1"/>
    <col min="2829" max="2829" width="17.42578125" style="113" hidden="1" customWidth="1"/>
    <col min="2830" max="3073" width="0" style="113" hidden="1"/>
    <col min="3074" max="3074" width="5.140625" style="113" hidden="1" customWidth="1"/>
    <col min="3075" max="3075" width="4.7109375" style="113" hidden="1" customWidth="1"/>
    <col min="3076" max="3076" width="5.5703125" style="113" hidden="1" customWidth="1"/>
    <col min="3077" max="3077" width="14" style="113" hidden="1" customWidth="1"/>
    <col min="3078" max="3078" width="12.85546875" style="113" hidden="1" customWidth="1"/>
    <col min="3079" max="3079" width="17" style="113" hidden="1" customWidth="1"/>
    <col min="3080" max="3080" width="6.140625" style="113" hidden="1" customWidth="1"/>
    <col min="3081" max="3081" width="10.140625" style="113" hidden="1" customWidth="1"/>
    <col min="3082" max="3082" width="23.5703125" style="113" hidden="1" customWidth="1"/>
    <col min="3083" max="3083" width="1.5703125" style="113" hidden="1" customWidth="1"/>
    <col min="3084" max="3084" width="9.140625" style="113" hidden="1" customWidth="1"/>
    <col min="3085" max="3085" width="17.42578125" style="113" hidden="1" customWidth="1"/>
    <col min="3086" max="3329" width="0" style="113" hidden="1"/>
    <col min="3330" max="3330" width="5.140625" style="113" hidden="1" customWidth="1"/>
    <col min="3331" max="3331" width="4.7109375" style="113" hidden="1" customWidth="1"/>
    <col min="3332" max="3332" width="5.5703125" style="113" hidden="1" customWidth="1"/>
    <col min="3333" max="3333" width="14" style="113" hidden="1" customWidth="1"/>
    <col min="3334" max="3334" width="12.85546875" style="113" hidden="1" customWidth="1"/>
    <col min="3335" max="3335" width="17" style="113" hidden="1" customWidth="1"/>
    <col min="3336" max="3336" width="6.140625" style="113" hidden="1" customWidth="1"/>
    <col min="3337" max="3337" width="10.140625" style="113" hidden="1" customWidth="1"/>
    <col min="3338" max="3338" width="23.5703125" style="113" hidden="1" customWidth="1"/>
    <col min="3339" max="3339" width="1.5703125" style="113" hidden="1" customWidth="1"/>
    <col min="3340" max="3340" width="9.140625" style="113" hidden="1" customWidth="1"/>
    <col min="3341" max="3341" width="17.42578125" style="113" hidden="1" customWidth="1"/>
    <col min="3342" max="3585" width="0" style="113" hidden="1"/>
    <col min="3586" max="3586" width="5.140625" style="113" hidden="1" customWidth="1"/>
    <col min="3587" max="3587" width="4.7109375" style="113" hidden="1" customWidth="1"/>
    <col min="3588" max="3588" width="5.5703125" style="113" hidden="1" customWidth="1"/>
    <col min="3589" max="3589" width="14" style="113" hidden="1" customWidth="1"/>
    <col min="3590" max="3590" width="12.85546875" style="113" hidden="1" customWidth="1"/>
    <col min="3591" max="3591" width="17" style="113" hidden="1" customWidth="1"/>
    <col min="3592" max="3592" width="6.140625" style="113" hidden="1" customWidth="1"/>
    <col min="3593" max="3593" width="10.140625" style="113" hidden="1" customWidth="1"/>
    <col min="3594" max="3594" width="23.5703125" style="113" hidden="1" customWidth="1"/>
    <col min="3595" max="3595" width="1.5703125" style="113" hidden="1" customWidth="1"/>
    <col min="3596" max="3596" width="9.140625" style="113" hidden="1" customWidth="1"/>
    <col min="3597" max="3597" width="17.42578125" style="113" hidden="1" customWidth="1"/>
    <col min="3598" max="3841" width="0" style="113" hidden="1"/>
    <col min="3842" max="3842" width="5.140625" style="113" hidden="1" customWidth="1"/>
    <col min="3843" max="3843" width="4.7109375" style="113" hidden="1" customWidth="1"/>
    <col min="3844" max="3844" width="5.5703125" style="113" hidden="1" customWidth="1"/>
    <col min="3845" max="3845" width="14" style="113" hidden="1" customWidth="1"/>
    <col min="3846" max="3846" width="12.85546875" style="113" hidden="1" customWidth="1"/>
    <col min="3847" max="3847" width="17" style="113" hidden="1" customWidth="1"/>
    <col min="3848" max="3848" width="6.140625" style="113" hidden="1" customWidth="1"/>
    <col min="3849" max="3849" width="10.140625" style="113" hidden="1" customWidth="1"/>
    <col min="3850" max="3850" width="23.5703125" style="113" hidden="1" customWidth="1"/>
    <col min="3851" max="3851" width="1.5703125" style="113" hidden="1" customWidth="1"/>
    <col min="3852" max="3852" width="9.140625" style="113" hidden="1" customWidth="1"/>
    <col min="3853" max="3853" width="17.42578125" style="113" hidden="1" customWidth="1"/>
    <col min="3854" max="4097" width="0" style="113" hidden="1"/>
    <col min="4098" max="4098" width="5.140625" style="113" hidden="1" customWidth="1"/>
    <col min="4099" max="4099" width="4.7109375" style="113" hidden="1" customWidth="1"/>
    <col min="4100" max="4100" width="5.5703125" style="113" hidden="1" customWidth="1"/>
    <col min="4101" max="4101" width="14" style="113" hidden="1" customWidth="1"/>
    <col min="4102" max="4102" width="12.85546875" style="113" hidden="1" customWidth="1"/>
    <col min="4103" max="4103" width="17" style="113" hidden="1" customWidth="1"/>
    <col min="4104" max="4104" width="6.140625" style="113" hidden="1" customWidth="1"/>
    <col min="4105" max="4105" width="10.140625" style="113" hidden="1" customWidth="1"/>
    <col min="4106" max="4106" width="23.5703125" style="113" hidden="1" customWidth="1"/>
    <col min="4107" max="4107" width="1.5703125" style="113" hidden="1" customWidth="1"/>
    <col min="4108" max="4108" width="9.140625" style="113" hidden="1" customWidth="1"/>
    <col min="4109" max="4109" width="17.42578125" style="113" hidden="1" customWidth="1"/>
    <col min="4110" max="4353" width="0" style="113" hidden="1"/>
    <col min="4354" max="4354" width="5.140625" style="113" hidden="1" customWidth="1"/>
    <col min="4355" max="4355" width="4.7109375" style="113" hidden="1" customWidth="1"/>
    <col min="4356" max="4356" width="5.5703125" style="113" hidden="1" customWidth="1"/>
    <col min="4357" max="4357" width="14" style="113" hidden="1" customWidth="1"/>
    <col min="4358" max="4358" width="12.85546875" style="113" hidden="1" customWidth="1"/>
    <col min="4359" max="4359" width="17" style="113" hidden="1" customWidth="1"/>
    <col min="4360" max="4360" width="6.140625" style="113" hidden="1" customWidth="1"/>
    <col min="4361" max="4361" width="10.140625" style="113" hidden="1" customWidth="1"/>
    <col min="4362" max="4362" width="23.5703125" style="113" hidden="1" customWidth="1"/>
    <col min="4363" max="4363" width="1.5703125" style="113" hidden="1" customWidth="1"/>
    <col min="4364" max="4364" width="9.140625" style="113" hidden="1" customWidth="1"/>
    <col min="4365" max="4365" width="17.42578125" style="113" hidden="1" customWidth="1"/>
    <col min="4366" max="4609" width="0" style="113" hidden="1"/>
    <col min="4610" max="4610" width="5.140625" style="113" hidden="1" customWidth="1"/>
    <col min="4611" max="4611" width="4.7109375" style="113" hidden="1" customWidth="1"/>
    <col min="4612" max="4612" width="5.5703125" style="113" hidden="1" customWidth="1"/>
    <col min="4613" max="4613" width="14" style="113" hidden="1" customWidth="1"/>
    <col min="4614" max="4614" width="12.85546875" style="113" hidden="1" customWidth="1"/>
    <col min="4615" max="4615" width="17" style="113" hidden="1" customWidth="1"/>
    <col min="4616" max="4616" width="6.140625" style="113" hidden="1" customWidth="1"/>
    <col min="4617" max="4617" width="10.140625" style="113" hidden="1" customWidth="1"/>
    <col min="4618" max="4618" width="23.5703125" style="113" hidden="1" customWidth="1"/>
    <col min="4619" max="4619" width="1.5703125" style="113" hidden="1" customWidth="1"/>
    <col min="4620" max="4620" width="9.140625" style="113" hidden="1" customWidth="1"/>
    <col min="4621" max="4621" width="17.42578125" style="113" hidden="1" customWidth="1"/>
    <col min="4622" max="4865" width="0" style="113" hidden="1"/>
    <col min="4866" max="4866" width="5.140625" style="113" hidden="1" customWidth="1"/>
    <col min="4867" max="4867" width="4.7109375" style="113" hidden="1" customWidth="1"/>
    <col min="4868" max="4868" width="5.5703125" style="113" hidden="1" customWidth="1"/>
    <col min="4869" max="4869" width="14" style="113" hidden="1" customWidth="1"/>
    <col min="4870" max="4870" width="12.85546875" style="113" hidden="1" customWidth="1"/>
    <col min="4871" max="4871" width="17" style="113" hidden="1" customWidth="1"/>
    <col min="4872" max="4872" width="6.140625" style="113" hidden="1" customWidth="1"/>
    <col min="4873" max="4873" width="10.140625" style="113" hidden="1" customWidth="1"/>
    <col min="4874" max="4874" width="23.5703125" style="113" hidden="1" customWidth="1"/>
    <col min="4875" max="4875" width="1.5703125" style="113" hidden="1" customWidth="1"/>
    <col min="4876" max="4876" width="9.140625" style="113" hidden="1" customWidth="1"/>
    <col min="4877" max="4877" width="17.42578125" style="113" hidden="1" customWidth="1"/>
    <col min="4878" max="5121" width="0" style="113" hidden="1"/>
    <col min="5122" max="5122" width="5.140625" style="113" hidden="1" customWidth="1"/>
    <col min="5123" max="5123" width="4.7109375" style="113" hidden="1" customWidth="1"/>
    <col min="5124" max="5124" width="5.5703125" style="113" hidden="1" customWidth="1"/>
    <col min="5125" max="5125" width="14" style="113" hidden="1" customWidth="1"/>
    <col min="5126" max="5126" width="12.85546875" style="113" hidden="1" customWidth="1"/>
    <col min="5127" max="5127" width="17" style="113" hidden="1" customWidth="1"/>
    <col min="5128" max="5128" width="6.140625" style="113" hidden="1" customWidth="1"/>
    <col min="5129" max="5129" width="10.140625" style="113" hidden="1" customWidth="1"/>
    <col min="5130" max="5130" width="23.5703125" style="113" hidden="1" customWidth="1"/>
    <col min="5131" max="5131" width="1.5703125" style="113" hidden="1" customWidth="1"/>
    <col min="5132" max="5132" width="9.140625" style="113" hidden="1" customWidth="1"/>
    <col min="5133" max="5133" width="17.42578125" style="113" hidden="1" customWidth="1"/>
    <col min="5134" max="5377" width="0" style="113" hidden="1"/>
    <col min="5378" max="5378" width="5.140625" style="113" hidden="1" customWidth="1"/>
    <col min="5379" max="5379" width="4.7109375" style="113" hidden="1" customWidth="1"/>
    <col min="5380" max="5380" width="5.5703125" style="113" hidden="1" customWidth="1"/>
    <col min="5381" max="5381" width="14" style="113" hidden="1" customWidth="1"/>
    <col min="5382" max="5382" width="12.85546875" style="113" hidden="1" customWidth="1"/>
    <col min="5383" max="5383" width="17" style="113" hidden="1" customWidth="1"/>
    <col min="5384" max="5384" width="6.140625" style="113" hidden="1" customWidth="1"/>
    <col min="5385" max="5385" width="10.140625" style="113" hidden="1" customWidth="1"/>
    <col min="5386" max="5386" width="23.5703125" style="113" hidden="1" customWidth="1"/>
    <col min="5387" max="5387" width="1.5703125" style="113" hidden="1" customWidth="1"/>
    <col min="5388" max="5388" width="9.140625" style="113" hidden="1" customWidth="1"/>
    <col min="5389" max="5389" width="17.42578125" style="113" hidden="1" customWidth="1"/>
    <col min="5390" max="5633" width="0" style="113" hidden="1"/>
    <col min="5634" max="5634" width="5.140625" style="113" hidden="1" customWidth="1"/>
    <col min="5635" max="5635" width="4.7109375" style="113" hidden="1" customWidth="1"/>
    <col min="5636" max="5636" width="5.5703125" style="113" hidden="1" customWidth="1"/>
    <col min="5637" max="5637" width="14" style="113" hidden="1" customWidth="1"/>
    <col min="5638" max="5638" width="12.85546875" style="113" hidden="1" customWidth="1"/>
    <col min="5639" max="5639" width="17" style="113" hidden="1" customWidth="1"/>
    <col min="5640" max="5640" width="6.140625" style="113" hidden="1" customWidth="1"/>
    <col min="5641" max="5641" width="10.140625" style="113" hidden="1" customWidth="1"/>
    <col min="5642" max="5642" width="23.5703125" style="113" hidden="1" customWidth="1"/>
    <col min="5643" max="5643" width="1.5703125" style="113" hidden="1" customWidth="1"/>
    <col min="5644" max="5644" width="9.140625" style="113" hidden="1" customWidth="1"/>
    <col min="5645" max="5645" width="17.42578125" style="113" hidden="1" customWidth="1"/>
    <col min="5646" max="5889" width="0" style="113" hidden="1"/>
    <col min="5890" max="5890" width="5.140625" style="113" hidden="1" customWidth="1"/>
    <col min="5891" max="5891" width="4.7109375" style="113" hidden="1" customWidth="1"/>
    <col min="5892" max="5892" width="5.5703125" style="113" hidden="1" customWidth="1"/>
    <col min="5893" max="5893" width="14" style="113" hidden="1" customWidth="1"/>
    <col min="5894" max="5894" width="12.85546875" style="113" hidden="1" customWidth="1"/>
    <col min="5895" max="5895" width="17" style="113" hidden="1" customWidth="1"/>
    <col min="5896" max="5896" width="6.140625" style="113" hidden="1" customWidth="1"/>
    <col min="5897" max="5897" width="10.140625" style="113" hidden="1" customWidth="1"/>
    <col min="5898" max="5898" width="23.5703125" style="113" hidden="1" customWidth="1"/>
    <col min="5899" max="5899" width="1.5703125" style="113" hidden="1" customWidth="1"/>
    <col min="5900" max="5900" width="9.140625" style="113" hidden="1" customWidth="1"/>
    <col min="5901" max="5901" width="17.42578125" style="113" hidden="1" customWidth="1"/>
    <col min="5902" max="6145" width="0" style="113" hidden="1"/>
    <col min="6146" max="6146" width="5.140625" style="113" hidden="1" customWidth="1"/>
    <col min="6147" max="6147" width="4.7109375" style="113" hidden="1" customWidth="1"/>
    <col min="6148" max="6148" width="5.5703125" style="113" hidden="1" customWidth="1"/>
    <col min="6149" max="6149" width="14" style="113" hidden="1" customWidth="1"/>
    <col min="6150" max="6150" width="12.85546875" style="113" hidden="1" customWidth="1"/>
    <col min="6151" max="6151" width="17" style="113" hidden="1" customWidth="1"/>
    <col min="6152" max="6152" width="6.140625" style="113" hidden="1" customWidth="1"/>
    <col min="6153" max="6153" width="10.140625" style="113" hidden="1" customWidth="1"/>
    <col min="6154" max="6154" width="23.5703125" style="113" hidden="1" customWidth="1"/>
    <col min="6155" max="6155" width="1.5703125" style="113" hidden="1" customWidth="1"/>
    <col min="6156" max="6156" width="9.140625" style="113" hidden="1" customWidth="1"/>
    <col min="6157" max="6157" width="17.42578125" style="113" hidden="1" customWidth="1"/>
    <col min="6158" max="6401" width="0" style="113" hidden="1"/>
    <col min="6402" max="6402" width="5.140625" style="113" hidden="1" customWidth="1"/>
    <col min="6403" max="6403" width="4.7109375" style="113" hidden="1" customWidth="1"/>
    <col min="6404" max="6404" width="5.5703125" style="113" hidden="1" customWidth="1"/>
    <col min="6405" max="6405" width="14" style="113" hidden="1" customWidth="1"/>
    <col min="6406" max="6406" width="12.85546875" style="113" hidden="1" customWidth="1"/>
    <col min="6407" max="6407" width="17" style="113" hidden="1" customWidth="1"/>
    <col min="6408" max="6408" width="6.140625" style="113" hidden="1" customWidth="1"/>
    <col min="6409" max="6409" width="10.140625" style="113" hidden="1" customWidth="1"/>
    <col min="6410" max="6410" width="23.5703125" style="113" hidden="1" customWidth="1"/>
    <col min="6411" max="6411" width="1.5703125" style="113" hidden="1" customWidth="1"/>
    <col min="6412" max="6412" width="9.140625" style="113" hidden="1" customWidth="1"/>
    <col min="6413" max="6413" width="17.42578125" style="113" hidden="1" customWidth="1"/>
    <col min="6414" max="6657" width="0" style="113" hidden="1"/>
    <col min="6658" max="6658" width="5.140625" style="113" hidden="1" customWidth="1"/>
    <col min="6659" max="6659" width="4.7109375" style="113" hidden="1" customWidth="1"/>
    <col min="6660" max="6660" width="5.5703125" style="113" hidden="1" customWidth="1"/>
    <col min="6661" max="6661" width="14" style="113" hidden="1" customWidth="1"/>
    <col min="6662" max="6662" width="12.85546875" style="113" hidden="1" customWidth="1"/>
    <col min="6663" max="6663" width="17" style="113" hidden="1" customWidth="1"/>
    <col min="6664" max="6664" width="6.140625" style="113" hidden="1" customWidth="1"/>
    <col min="6665" max="6665" width="10.140625" style="113" hidden="1" customWidth="1"/>
    <col min="6666" max="6666" width="23.5703125" style="113" hidden="1" customWidth="1"/>
    <col min="6667" max="6667" width="1.5703125" style="113" hidden="1" customWidth="1"/>
    <col min="6668" max="6668" width="9.140625" style="113" hidden="1" customWidth="1"/>
    <col min="6669" max="6669" width="17.42578125" style="113" hidden="1" customWidth="1"/>
    <col min="6670" max="6913" width="0" style="113" hidden="1"/>
    <col min="6914" max="6914" width="5.140625" style="113" hidden="1" customWidth="1"/>
    <col min="6915" max="6915" width="4.7109375" style="113" hidden="1" customWidth="1"/>
    <col min="6916" max="6916" width="5.5703125" style="113" hidden="1" customWidth="1"/>
    <col min="6917" max="6917" width="14" style="113" hidden="1" customWidth="1"/>
    <col min="6918" max="6918" width="12.85546875" style="113" hidden="1" customWidth="1"/>
    <col min="6919" max="6919" width="17" style="113" hidden="1" customWidth="1"/>
    <col min="6920" max="6920" width="6.140625" style="113" hidden="1" customWidth="1"/>
    <col min="6921" max="6921" width="10.140625" style="113" hidden="1" customWidth="1"/>
    <col min="6922" max="6922" width="23.5703125" style="113" hidden="1" customWidth="1"/>
    <col min="6923" max="6923" width="1.5703125" style="113" hidden="1" customWidth="1"/>
    <col min="6924" max="6924" width="9.140625" style="113" hidden="1" customWidth="1"/>
    <col min="6925" max="6925" width="17.42578125" style="113" hidden="1" customWidth="1"/>
    <col min="6926" max="7169" width="0" style="113" hidden="1"/>
    <col min="7170" max="7170" width="5.140625" style="113" hidden="1" customWidth="1"/>
    <col min="7171" max="7171" width="4.7109375" style="113" hidden="1" customWidth="1"/>
    <col min="7172" max="7172" width="5.5703125" style="113" hidden="1" customWidth="1"/>
    <col min="7173" max="7173" width="14" style="113" hidden="1" customWidth="1"/>
    <col min="7174" max="7174" width="12.85546875" style="113" hidden="1" customWidth="1"/>
    <col min="7175" max="7175" width="17" style="113" hidden="1" customWidth="1"/>
    <col min="7176" max="7176" width="6.140625" style="113" hidden="1" customWidth="1"/>
    <col min="7177" max="7177" width="10.140625" style="113" hidden="1" customWidth="1"/>
    <col min="7178" max="7178" width="23.5703125" style="113" hidden="1" customWidth="1"/>
    <col min="7179" max="7179" width="1.5703125" style="113" hidden="1" customWidth="1"/>
    <col min="7180" max="7180" width="9.140625" style="113" hidden="1" customWidth="1"/>
    <col min="7181" max="7181" width="17.42578125" style="113" hidden="1" customWidth="1"/>
    <col min="7182" max="7425" width="0" style="113" hidden="1"/>
    <col min="7426" max="7426" width="5.140625" style="113" hidden="1" customWidth="1"/>
    <col min="7427" max="7427" width="4.7109375" style="113" hidden="1" customWidth="1"/>
    <col min="7428" max="7428" width="5.5703125" style="113" hidden="1" customWidth="1"/>
    <col min="7429" max="7429" width="14" style="113" hidden="1" customWidth="1"/>
    <col min="7430" max="7430" width="12.85546875" style="113" hidden="1" customWidth="1"/>
    <col min="7431" max="7431" width="17" style="113" hidden="1" customWidth="1"/>
    <col min="7432" max="7432" width="6.140625" style="113" hidden="1" customWidth="1"/>
    <col min="7433" max="7433" width="10.140625" style="113" hidden="1" customWidth="1"/>
    <col min="7434" max="7434" width="23.5703125" style="113" hidden="1" customWidth="1"/>
    <col min="7435" max="7435" width="1.5703125" style="113" hidden="1" customWidth="1"/>
    <col min="7436" max="7436" width="9.140625" style="113" hidden="1" customWidth="1"/>
    <col min="7437" max="7437" width="17.42578125" style="113" hidden="1" customWidth="1"/>
    <col min="7438" max="7681" width="0" style="113" hidden="1"/>
    <col min="7682" max="7682" width="5.140625" style="113" hidden="1" customWidth="1"/>
    <col min="7683" max="7683" width="4.7109375" style="113" hidden="1" customWidth="1"/>
    <col min="7684" max="7684" width="5.5703125" style="113" hidden="1" customWidth="1"/>
    <col min="7685" max="7685" width="14" style="113" hidden="1" customWidth="1"/>
    <col min="7686" max="7686" width="12.85546875" style="113" hidden="1" customWidth="1"/>
    <col min="7687" max="7687" width="17" style="113" hidden="1" customWidth="1"/>
    <col min="7688" max="7688" width="6.140625" style="113" hidden="1" customWidth="1"/>
    <col min="7689" max="7689" width="10.140625" style="113" hidden="1" customWidth="1"/>
    <col min="7690" max="7690" width="23.5703125" style="113" hidden="1" customWidth="1"/>
    <col min="7691" max="7691" width="1.5703125" style="113" hidden="1" customWidth="1"/>
    <col min="7692" max="7692" width="9.140625" style="113" hidden="1" customWidth="1"/>
    <col min="7693" max="7693" width="17.42578125" style="113" hidden="1" customWidth="1"/>
    <col min="7694" max="7937" width="0" style="113" hidden="1"/>
    <col min="7938" max="7938" width="5.140625" style="113" hidden="1" customWidth="1"/>
    <col min="7939" max="7939" width="4.7109375" style="113" hidden="1" customWidth="1"/>
    <col min="7940" max="7940" width="5.5703125" style="113" hidden="1" customWidth="1"/>
    <col min="7941" max="7941" width="14" style="113" hidden="1" customWidth="1"/>
    <col min="7942" max="7942" width="12.85546875" style="113" hidden="1" customWidth="1"/>
    <col min="7943" max="7943" width="17" style="113" hidden="1" customWidth="1"/>
    <col min="7944" max="7944" width="6.140625" style="113" hidden="1" customWidth="1"/>
    <col min="7945" max="7945" width="10.140625" style="113" hidden="1" customWidth="1"/>
    <col min="7946" max="7946" width="23.5703125" style="113" hidden="1" customWidth="1"/>
    <col min="7947" max="7947" width="1.5703125" style="113" hidden="1" customWidth="1"/>
    <col min="7948" max="7948" width="9.140625" style="113" hidden="1" customWidth="1"/>
    <col min="7949" max="7949" width="17.42578125" style="113" hidden="1" customWidth="1"/>
    <col min="7950" max="8193" width="0" style="113" hidden="1"/>
    <col min="8194" max="8194" width="5.140625" style="113" hidden="1" customWidth="1"/>
    <col min="8195" max="8195" width="4.7109375" style="113" hidden="1" customWidth="1"/>
    <col min="8196" max="8196" width="5.5703125" style="113" hidden="1" customWidth="1"/>
    <col min="8197" max="8197" width="14" style="113" hidden="1" customWidth="1"/>
    <col min="8198" max="8198" width="12.85546875" style="113" hidden="1" customWidth="1"/>
    <col min="8199" max="8199" width="17" style="113" hidden="1" customWidth="1"/>
    <col min="8200" max="8200" width="6.140625" style="113" hidden="1" customWidth="1"/>
    <col min="8201" max="8201" width="10.140625" style="113" hidden="1" customWidth="1"/>
    <col min="8202" max="8202" width="23.5703125" style="113" hidden="1" customWidth="1"/>
    <col min="8203" max="8203" width="1.5703125" style="113" hidden="1" customWidth="1"/>
    <col min="8204" max="8204" width="9.140625" style="113" hidden="1" customWidth="1"/>
    <col min="8205" max="8205" width="17.42578125" style="113" hidden="1" customWidth="1"/>
    <col min="8206" max="8449" width="0" style="113" hidden="1"/>
    <col min="8450" max="8450" width="5.140625" style="113" hidden="1" customWidth="1"/>
    <col min="8451" max="8451" width="4.7109375" style="113" hidden="1" customWidth="1"/>
    <col min="8452" max="8452" width="5.5703125" style="113" hidden="1" customWidth="1"/>
    <col min="8453" max="8453" width="14" style="113" hidden="1" customWidth="1"/>
    <col min="8454" max="8454" width="12.85546875" style="113" hidden="1" customWidth="1"/>
    <col min="8455" max="8455" width="17" style="113" hidden="1" customWidth="1"/>
    <col min="8456" max="8456" width="6.140625" style="113" hidden="1" customWidth="1"/>
    <col min="8457" max="8457" width="10.140625" style="113" hidden="1" customWidth="1"/>
    <col min="8458" max="8458" width="23.5703125" style="113" hidden="1" customWidth="1"/>
    <col min="8459" max="8459" width="1.5703125" style="113" hidden="1" customWidth="1"/>
    <col min="8460" max="8460" width="9.140625" style="113" hidden="1" customWidth="1"/>
    <col min="8461" max="8461" width="17.42578125" style="113" hidden="1" customWidth="1"/>
    <col min="8462" max="8705" width="0" style="113" hidden="1"/>
    <col min="8706" max="8706" width="5.140625" style="113" hidden="1" customWidth="1"/>
    <col min="8707" max="8707" width="4.7109375" style="113" hidden="1" customWidth="1"/>
    <col min="8708" max="8708" width="5.5703125" style="113" hidden="1" customWidth="1"/>
    <col min="8709" max="8709" width="14" style="113" hidden="1" customWidth="1"/>
    <col min="8710" max="8710" width="12.85546875" style="113" hidden="1" customWidth="1"/>
    <col min="8711" max="8711" width="17" style="113" hidden="1" customWidth="1"/>
    <col min="8712" max="8712" width="6.140625" style="113" hidden="1" customWidth="1"/>
    <col min="8713" max="8713" width="10.140625" style="113" hidden="1" customWidth="1"/>
    <col min="8714" max="8714" width="23.5703125" style="113" hidden="1" customWidth="1"/>
    <col min="8715" max="8715" width="1.5703125" style="113" hidden="1" customWidth="1"/>
    <col min="8716" max="8716" width="9.140625" style="113" hidden="1" customWidth="1"/>
    <col min="8717" max="8717" width="17.42578125" style="113" hidden="1" customWidth="1"/>
    <col min="8718" max="8961" width="0" style="113" hidden="1"/>
    <col min="8962" max="8962" width="5.140625" style="113" hidden="1" customWidth="1"/>
    <col min="8963" max="8963" width="4.7109375" style="113" hidden="1" customWidth="1"/>
    <col min="8964" max="8964" width="5.5703125" style="113" hidden="1" customWidth="1"/>
    <col min="8965" max="8965" width="14" style="113" hidden="1" customWidth="1"/>
    <col min="8966" max="8966" width="12.85546875" style="113" hidden="1" customWidth="1"/>
    <col min="8967" max="8967" width="17" style="113" hidden="1" customWidth="1"/>
    <col min="8968" max="8968" width="6.140625" style="113" hidden="1" customWidth="1"/>
    <col min="8969" max="8969" width="10.140625" style="113" hidden="1" customWidth="1"/>
    <col min="8970" max="8970" width="23.5703125" style="113" hidden="1" customWidth="1"/>
    <col min="8971" max="8971" width="1.5703125" style="113" hidden="1" customWidth="1"/>
    <col min="8972" max="8972" width="9.140625" style="113" hidden="1" customWidth="1"/>
    <col min="8973" max="8973" width="17.42578125" style="113" hidden="1" customWidth="1"/>
    <col min="8974" max="9217" width="0" style="113" hidden="1"/>
    <col min="9218" max="9218" width="5.140625" style="113" hidden="1" customWidth="1"/>
    <col min="9219" max="9219" width="4.7109375" style="113" hidden="1" customWidth="1"/>
    <col min="9220" max="9220" width="5.5703125" style="113" hidden="1" customWidth="1"/>
    <col min="9221" max="9221" width="14" style="113" hidden="1" customWidth="1"/>
    <col min="9222" max="9222" width="12.85546875" style="113" hidden="1" customWidth="1"/>
    <col min="9223" max="9223" width="17" style="113" hidden="1" customWidth="1"/>
    <col min="9224" max="9224" width="6.140625" style="113" hidden="1" customWidth="1"/>
    <col min="9225" max="9225" width="10.140625" style="113" hidden="1" customWidth="1"/>
    <col min="9226" max="9226" width="23.5703125" style="113" hidden="1" customWidth="1"/>
    <col min="9227" max="9227" width="1.5703125" style="113" hidden="1" customWidth="1"/>
    <col min="9228" max="9228" width="9.140625" style="113" hidden="1" customWidth="1"/>
    <col min="9229" max="9229" width="17.42578125" style="113" hidden="1" customWidth="1"/>
    <col min="9230" max="9473" width="0" style="113" hidden="1"/>
    <col min="9474" max="9474" width="5.140625" style="113" hidden="1" customWidth="1"/>
    <col min="9475" max="9475" width="4.7109375" style="113" hidden="1" customWidth="1"/>
    <col min="9476" max="9476" width="5.5703125" style="113" hidden="1" customWidth="1"/>
    <col min="9477" max="9477" width="14" style="113" hidden="1" customWidth="1"/>
    <col min="9478" max="9478" width="12.85546875" style="113" hidden="1" customWidth="1"/>
    <col min="9479" max="9479" width="17" style="113" hidden="1" customWidth="1"/>
    <col min="9480" max="9480" width="6.140625" style="113" hidden="1" customWidth="1"/>
    <col min="9481" max="9481" width="10.140625" style="113" hidden="1" customWidth="1"/>
    <col min="9482" max="9482" width="23.5703125" style="113" hidden="1" customWidth="1"/>
    <col min="9483" max="9483" width="1.5703125" style="113" hidden="1" customWidth="1"/>
    <col min="9484" max="9484" width="9.140625" style="113" hidden="1" customWidth="1"/>
    <col min="9485" max="9485" width="17.42578125" style="113" hidden="1" customWidth="1"/>
    <col min="9486" max="9729" width="0" style="113" hidden="1"/>
    <col min="9730" max="9730" width="5.140625" style="113" hidden="1" customWidth="1"/>
    <col min="9731" max="9731" width="4.7109375" style="113" hidden="1" customWidth="1"/>
    <col min="9732" max="9732" width="5.5703125" style="113" hidden="1" customWidth="1"/>
    <col min="9733" max="9733" width="14" style="113" hidden="1" customWidth="1"/>
    <col min="9734" max="9734" width="12.85546875" style="113" hidden="1" customWidth="1"/>
    <col min="9735" max="9735" width="17" style="113" hidden="1" customWidth="1"/>
    <col min="9736" max="9736" width="6.140625" style="113" hidden="1" customWidth="1"/>
    <col min="9737" max="9737" width="10.140625" style="113" hidden="1" customWidth="1"/>
    <col min="9738" max="9738" width="23.5703125" style="113" hidden="1" customWidth="1"/>
    <col min="9739" max="9739" width="1.5703125" style="113" hidden="1" customWidth="1"/>
    <col min="9740" max="9740" width="9.140625" style="113" hidden="1" customWidth="1"/>
    <col min="9741" max="9741" width="17.42578125" style="113" hidden="1" customWidth="1"/>
    <col min="9742" max="9985" width="0" style="113" hidden="1"/>
    <col min="9986" max="9986" width="5.140625" style="113" hidden="1" customWidth="1"/>
    <col min="9987" max="9987" width="4.7109375" style="113" hidden="1" customWidth="1"/>
    <col min="9988" max="9988" width="5.5703125" style="113" hidden="1" customWidth="1"/>
    <col min="9989" max="9989" width="14" style="113" hidden="1" customWidth="1"/>
    <col min="9990" max="9990" width="12.85546875" style="113" hidden="1" customWidth="1"/>
    <col min="9991" max="9991" width="17" style="113" hidden="1" customWidth="1"/>
    <col min="9992" max="9992" width="6.140625" style="113" hidden="1" customWidth="1"/>
    <col min="9993" max="9993" width="10.140625" style="113" hidden="1" customWidth="1"/>
    <col min="9994" max="9994" width="23.5703125" style="113" hidden="1" customWidth="1"/>
    <col min="9995" max="9995" width="1.5703125" style="113" hidden="1" customWidth="1"/>
    <col min="9996" max="9996" width="9.140625" style="113" hidden="1" customWidth="1"/>
    <col min="9997" max="9997" width="17.42578125" style="113" hidden="1" customWidth="1"/>
    <col min="9998" max="10241" width="0" style="113" hidden="1"/>
    <col min="10242" max="10242" width="5.140625" style="113" hidden="1" customWidth="1"/>
    <col min="10243" max="10243" width="4.7109375" style="113" hidden="1" customWidth="1"/>
    <col min="10244" max="10244" width="5.5703125" style="113" hidden="1" customWidth="1"/>
    <col min="10245" max="10245" width="14" style="113" hidden="1" customWidth="1"/>
    <col min="10246" max="10246" width="12.85546875" style="113" hidden="1" customWidth="1"/>
    <col min="10247" max="10247" width="17" style="113" hidden="1" customWidth="1"/>
    <col min="10248" max="10248" width="6.140625" style="113" hidden="1" customWidth="1"/>
    <col min="10249" max="10249" width="10.140625" style="113" hidden="1" customWidth="1"/>
    <col min="10250" max="10250" width="23.5703125" style="113" hidden="1" customWidth="1"/>
    <col min="10251" max="10251" width="1.5703125" style="113" hidden="1" customWidth="1"/>
    <col min="10252" max="10252" width="9.140625" style="113" hidden="1" customWidth="1"/>
    <col min="10253" max="10253" width="17.42578125" style="113" hidden="1" customWidth="1"/>
    <col min="10254" max="10497" width="0" style="113" hidden="1"/>
    <col min="10498" max="10498" width="5.140625" style="113" hidden="1" customWidth="1"/>
    <col min="10499" max="10499" width="4.7109375" style="113" hidden="1" customWidth="1"/>
    <col min="10500" max="10500" width="5.5703125" style="113" hidden="1" customWidth="1"/>
    <col min="10501" max="10501" width="14" style="113" hidden="1" customWidth="1"/>
    <col min="10502" max="10502" width="12.85546875" style="113" hidden="1" customWidth="1"/>
    <col min="10503" max="10503" width="17" style="113" hidden="1" customWidth="1"/>
    <col min="10504" max="10504" width="6.140625" style="113" hidden="1" customWidth="1"/>
    <col min="10505" max="10505" width="10.140625" style="113" hidden="1" customWidth="1"/>
    <col min="10506" max="10506" width="23.5703125" style="113" hidden="1" customWidth="1"/>
    <col min="10507" max="10507" width="1.5703125" style="113" hidden="1" customWidth="1"/>
    <col min="10508" max="10508" width="9.140625" style="113" hidden="1" customWidth="1"/>
    <col min="10509" max="10509" width="17.42578125" style="113" hidden="1" customWidth="1"/>
    <col min="10510" max="10753" width="0" style="113" hidden="1"/>
    <col min="10754" max="10754" width="5.140625" style="113" hidden="1" customWidth="1"/>
    <col min="10755" max="10755" width="4.7109375" style="113" hidden="1" customWidth="1"/>
    <col min="10756" max="10756" width="5.5703125" style="113" hidden="1" customWidth="1"/>
    <col min="10757" max="10757" width="14" style="113" hidden="1" customWidth="1"/>
    <col min="10758" max="10758" width="12.85546875" style="113" hidden="1" customWidth="1"/>
    <col min="10759" max="10759" width="17" style="113" hidden="1" customWidth="1"/>
    <col min="10760" max="10760" width="6.140625" style="113" hidden="1" customWidth="1"/>
    <col min="10761" max="10761" width="10.140625" style="113" hidden="1" customWidth="1"/>
    <col min="10762" max="10762" width="23.5703125" style="113" hidden="1" customWidth="1"/>
    <col min="10763" max="10763" width="1.5703125" style="113" hidden="1" customWidth="1"/>
    <col min="10764" max="10764" width="9.140625" style="113" hidden="1" customWidth="1"/>
    <col min="10765" max="10765" width="17.42578125" style="113" hidden="1" customWidth="1"/>
    <col min="10766" max="11009" width="0" style="113" hidden="1"/>
    <col min="11010" max="11010" width="5.140625" style="113" hidden="1" customWidth="1"/>
    <col min="11011" max="11011" width="4.7109375" style="113" hidden="1" customWidth="1"/>
    <col min="11012" max="11012" width="5.5703125" style="113" hidden="1" customWidth="1"/>
    <col min="11013" max="11013" width="14" style="113" hidden="1" customWidth="1"/>
    <col min="11014" max="11014" width="12.85546875" style="113" hidden="1" customWidth="1"/>
    <col min="11015" max="11015" width="17" style="113" hidden="1" customWidth="1"/>
    <col min="11016" max="11016" width="6.140625" style="113" hidden="1" customWidth="1"/>
    <col min="11017" max="11017" width="10.140625" style="113" hidden="1" customWidth="1"/>
    <col min="11018" max="11018" width="23.5703125" style="113" hidden="1" customWidth="1"/>
    <col min="11019" max="11019" width="1.5703125" style="113" hidden="1" customWidth="1"/>
    <col min="11020" max="11020" width="9.140625" style="113" hidden="1" customWidth="1"/>
    <col min="11021" max="11021" width="17.42578125" style="113" hidden="1" customWidth="1"/>
    <col min="11022" max="11265" width="0" style="113" hidden="1"/>
    <col min="11266" max="11266" width="5.140625" style="113" hidden="1" customWidth="1"/>
    <col min="11267" max="11267" width="4.7109375" style="113" hidden="1" customWidth="1"/>
    <col min="11268" max="11268" width="5.5703125" style="113" hidden="1" customWidth="1"/>
    <col min="11269" max="11269" width="14" style="113" hidden="1" customWidth="1"/>
    <col min="11270" max="11270" width="12.85546875" style="113" hidden="1" customWidth="1"/>
    <col min="11271" max="11271" width="17" style="113" hidden="1" customWidth="1"/>
    <col min="11272" max="11272" width="6.140625" style="113" hidden="1" customWidth="1"/>
    <col min="11273" max="11273" width="10.140625" style="113" hidden="1" customWidth="1"/>
    <col min="11274" max="11274" width="23.5703125" style="113" hidden="1" customWidth="1"/>
    <col min="11275" max="11275" width="1.5703125" style="113" hidden="1" customWidth="1"/>
    <col min="11276" max="11276" width="9.140625" style="113" hidden="1" customWidth="1"/>
    <col min="11277" max="11277" width="17.42578125" style="113" hidden="1" customWidth="1"/>
    <col min="11278" max="11521" width="0" style="113" hidden="1"/>
    <col min="11522" max="11522" width="5.140625" style="113" hidden="1" customWidth="1"/>
    <col min="11523" max="11523" width="4.7109375" style="113" hidden="1" customWidth="1"/>
    <col min="11524" max="11524" width="5.5703125" style="113" hidden="1" customWidth="1"/>
    <col min="11525" max="11525" width="14" style="113" hidden="1" customWidth="1"/>
    <col min="11526" max="11526" width="12.85546875" style="113" hidden="1" customWidth="1"/>
    <col min="11527" max="11527" width="17" style="113" hidden="1" customWidth="1"/>
    <col min="11528" max="11528" width="6.140625" style="113" hidden="1" customWidth="1"/>
    <col min="11529" max="11529" width="10.140625" style="113" hidden="1" customWidth="1"/>
    <col min="11530" max="11530" width="23.5703125" style="113" hidden="1" customWidth="1"/>
    <col min="11531" max="11531" width="1.5703125" style="113" hidden="1" customWidth="1"/>
    <col min="11532" max="11532" width="9.140625" style="113" hidden="1" customWidth="1"/>
    <col min="11533" max="11533" width="17.42578125" style="113" hidden="1" customWidth="1"/>
    <col min="11534" max="11777" width="0" style="113" hidden="1"/>
    <col min="11778" max="11778" width="5.140625" style="113" hidden="1" customWidth="1"/>
    <col min="11779" max="11779" width="4.7109375" style="113" hidden="1" customWidth="1"/>
    <col min="11780" max="11780" width="5.5703125" style="113" hidden="1" customWidth="1"/>
    <col min="11781" max="11781" width="14" style="113" hidden="1" customWidth="1"/>
    <col min="11782" max="11782" width="12.85546875" style="113" hidden="1" customWidth="1"/>
    <col min="11783" max="11783" width="17" style="113" hidden="1" customWidth="1"/>
    <col min="11784" max="11784" width="6.140625" style="113" hidden="1" customWidth="1"/>
    <col min="11785" max="11785" width="10.140625" style="113" hidden="1" customWidth="1"/>
    <col min="11786" max="11786" width="23.5703125" style="113" hidden="1" customWidth="1"/>
    <col min="11787" max="11787" width="1.5703125" style="113" hidden="1" customWidth="1"/>
    <col min="11788" max="11788" width="9.140625" style="113" hidden="1" customWidth="1"/>
    <col min="11789" max="11789" width="17.42578125" style="113" hidden="1" customWidth="1"/>
    <col min="11790" max="12033" width="0" style="113" hidden="1"/>
    <col min="12034" max="12034" width="5.140625" style="113" hidden="1" customWidth="1"/>
    <col min="12035" max="12035" width="4.7109375" style="113" hidden="1" customWidth="1"/>
    <col min="12036" max="12036" width="5.5703125" style="113" hidden="1" customWidth="1"/>
    <col min="12037" max="12037" width="14" style="113" hidden="1" customWidth="1"/>
    <col min="12038" max="12038" width="12.85546875" style="113" hidden="1" customWidth="1"/>
    <col min="12039" max="12039" width="17" style="113" hidden="1" customWidth="1"/>
    <col min="12040" max="12040" width="6.140625" style="113" hidden="1" customWidth="1"/>
    <col min="12041" max="12041" width="10.140625" style="113" hidden="1" customWidth="1"/>
    <col min="12042" max="12042" width="23.5703125" style="113" hidden="1" customWidth="1"/>
    <col min="12043" max="12043" width="1.5703125" style="113" hidden="1" customWidth="1"/>
    <col min="12044" max="12044" width="9.140625" style="113" hidden="1" customWidth="1"/>
    <col min="12045" max="12045" width="17.42578125" style="113" hidden="1" customWidth="1"/>
    <col min="12046" max="12289" width="0" style="113" hidden="1"/>
    <col min="12290" max="12290" width="5.140625" style="113" hidden="1" customWidth="1"/>
    <col min="12291" max="12291" width="4.7109375" style="113" hidden="1" customWidth="1"/>
    <col min="12292" max="12292" width="5.5703125" style="113" hidden="1" customWidth="1"/>
    <col min="12293" max="12293" width="14" style="113" hidden="1" customWidth="1"/>
    <col min="12294" max="12294" width="12.85546875" style="113" hidden="1" customWidth="1"/>
    <col min="12295" max="12295" width="17" style="113" hidden="1" customWidth="1"/>
    <col min="12296" max="12296" width="6.140625" style="113" hidden="1" customWidth="1"/>
    <col min="12297" max="12297" width="10.140625" style="113" hidden="1" customWidth="1"/>
    <col min="12298" max="12298" width="23.5703125" style="113" hidden="1" customWidth="1"/>
    <col min="12299" max="12299" width="1.5703125" style="113" hidden="1" customWidth="1"/>
    <col min="12300" max="12300" width="9.140625" style="113" hidden="1" customWidth="1"/>
    <col min="12301" max="12301" width="17.42578125" style="113" hidden="1" customWidth="1"/>
    <col min="12302" max="12545" width="0" style="113" hidden="1"/>
    <col min="12546" max="12546" width="5.140625" style="113" hidden="1" customWidth="1"/>
    <col min="12547" max="12547" width="4.7109375" style="113" hidden="1" customWidth="1"/>
    <col min="12548" max="12548" width="5.5703125" style="113" hidden="1" customWidth="1"/>
    <col min="12549" max="12549" width="14" style="113" hidden="1" customWidth="1"/>
    <col min="12550" max="12550" width="12.85546875" style="113" hidden="1" customWidth="1"/>
    <col min="12551" max="12551" width="17" style="113" hidden="1" customWidth="1"/>
    <col min="12552" max="12552" width="6.140625" style="113" hidden="1" customWidth="1"/>
    <col min="12553" max="12553" width="10.140625" style="113" hidden="1" customWidth="1"/>
    <col min="12554" max="12554" width="23.5703125" style="113" hidden="1" customWidth="1"/>
    <col min="12555" max="12555" width="1.5703125" style="113" hidden="1" customWidth="1"/>
    <col min="12556" max="12556" width="9.140625" style="113" hidden="1" customWidth="1"/>
    <col min="12557" max="12557" width="17.42578125" style="113" hidden="1" customWidth="1"/>
    <col min="12558" max="12801" width="0" style="113" hidden="1"/>
    <col min="12802" max="12802" width="5.140625" style="113" hidden="1" customWidth="1"/>
    <col min="12803" max="12803" width="4.7109375" style="113" hidden="1" customWidth="1"/>
    <col min="12804" max="12804" width="5.5703125" style="113" hidden="1" customWidth="1"/>
    <col min="12805" max="12805" width="14" style="113" hidden="1" customWidth="1"/>
    <col min="12806" max="12806" width="12.85546875" style="113" hidden="1" customWidth="1"/>
    <col min="12807" max="12807" width="17" style="113" hidden="1" customWidth="1"/>
    <col min="12808" max="12808" width="6.140625" style="113" hidden="1" customWidth="1"/>
    <col min="12809" max="12809" width="10.140625" style="113" hidden="1" customWidth="1"/>
    <col min="12810" max="12810" width="23.5703125" style="113" hidden="1" customWidth="1"/>
    <col min="12811" max="12811" width="1.5703125" style="113" hidden="1" customWidth="1"/>
    <col min="12812" max="12812" width="9.140625" style="113" hidden="1" customWidth="1"/>
    <col min="12813" max="12813" width="17.42578125" style="113" hidden="1" customWidth="1"/>
    <col min="12814" max="13057" width="0" style="113" hidden="1"/>
    <col min="13058" max="13058" width="5.140625" style="113" hidden="1" customWidth="1"/>
    <col min="13059" max="13059" width="4.7109375" style="113" hidden="1" customWidth="1"/>
    <col min="13060" max="13060" width="5.5703125" style="113" hidden="1" customWidth="1"/>
    <col min="13061" max="13061" width="14" style="113" hidden="1" customWidth="1"/>
    <col min="13062" max="13062" width="12.85546875" style="113" hidden="1" customWidth="1"/>
    <col min="13063" max="13063" width="17" style="113" hidden="1" customWidth="1"/>
    <col min="13064" max="13064" width="6.140625" style="113" hidden="1" customWidth="1"/>
    <col min="13065" max="13065" width="10.140625" style="113" hidden="1" customWidth="1"/>
    <col min="13066" max="13066" width="23.5703125" style="113" hidden="1" customWidth="1"/>
    <col min="13067" max="13067" width="1.5703125" style="113" hidden="1" customWidth="1"/>
    <col min="13068" max="13068" width="9.140625" style="113" hidden="1" customWidth="1"/>
    <col min="13069" max="13069" width="17.42578125" style="113" hidden="1" customWidth="1"/>
    <col min="13070" max="13313" width="0" style="113" hidden="1"/>
    <col min="13314" max="13314" width="5.140625" style="113" hidden="1" customWidth="1"/>
    <col min="13315" max="13315" width="4.7109375" style="113" hidden="1" customWidth="1"/>
    <col min="13316" max="13316" width="5.5703125" style="113" hidden="1" customWidth="1"/>
    <col min="13317" max="13317" width="14" style="113" hidden="1" customWidth="1"/>
    <col min="13318" max="13318" width="12.85546875" style="113" hidden="1" customWidth="1"/>
    <col min="13319" max="13319" width="17" style="113" hidden="1" customWidth="1"/>
    <col min="13320" max="13320" width="6.140625" style="113" hidden="1" customWidth="1"/>
    <col min="13321" max="13321" width="10.140625" style="113" hidden="1" customWidth="1"/>
    <col min="13322" max="13322" width="23.5703125" style="113" hidden="1" customWidth="1"/>
    <col min="13323" max="13323" width="1.5703125" style="113" hidden="1" customWidth="1"/>
    <col min="13324" max="13324" width="9.140625" style="113" hidden="1" customWidth="1"/>
    <col min="13325" max="13325" width="17.42578125" style="113" hidden="1" customWidth="1"/>
    <col min="13326" max="13569" width="0" style="113" hidden="1"/>
    <col min="13570" max="13570" width="5.140625" style="113" hidden="1" customWidth="1"/>
    <col min="13571" max="13571" width="4.7109375" style="113" hidden="1" customWidth="1"/>
    <col min="13572" max="13572" width="5.5703125" style="113" hidden="1" customWidth="1"/>
    <col min="13573" max="13573" width="14" style="113" hidden="1" customWidth="1"/>
    <col min="13574" max="13574" width="12.85546875" style="113" hidden="1" customWidth="1"/>
    <col min="13575" max="13575" width="17" style="113" hidden="1" customWidth="1"/>
    <col min="13576" max="13576" width="6.140625" style="113" hidden="1" customWidth="1"/>
    <col min="13577" max="13577" width="10.140625" style="113" hidden="1" customWidth="1"/>
    <col min="13578" max="13578" width="23.5703125" style="113" hidden="1" customWidth="1"/>
    <col min="13579" max="13579" width="1.5703125" style="113" hidden="1" customWidth="1"/>
    <col min="13580" max="13580" width="9.140625" style="113" hidden="1" customWidth="1"/>
    <col min="13581" max="13581" width="17.42578125" style="113" hidden="1" customWidth="1"/>
    <col min="13582" max="13825" width="0" style="113" hidden="1"/>
    <col min="13826" max="13826" width="5.140625" style="113" hidden="1" customWidth="1"/>
    <col min="13827" max="13827" width="4.7109375" style="113" hidden="1" customWidth="1"/>
    <col min="13828" max="13828" width="5.5703125" style="113" hidden="1" customWidth="1"/>
    <col min="13829" max="13829" width="14" style="113" hidden="1" customWidth="1"/>
    <col min="13830" max="13830" width="12.85546875" style="113" hidden="1" customWidth="1"/>
    <col min="13831" max="13831" width="17" style="113" hidden="1" customWidth="1"/>
    <col min="13832" max="13832" width="6.140625" style="113" hidden="1" customWidth="1"/>
    <col min="13833" max="13833" width="10.140625" style="113" hidden="1" customWidth="1"/>
    <col min="13834" max="13834" width="23.5703125" style="113" hidden="1" customWidth="1"/>
    <col min="13835" max="13835" width="1.5703125" style="113" hidden="1" customWidth="1"/>
    <col min="13836" max="13836" width="9.140625" style="113" hidden="1" customWidth="1"/>
    <col min="13837" max="13837" width="17.42578125" style="113" hidden="1" customWidth="1"/>
    <col min="13838" max="14081" width="0" style="113" hidden="1"/>
    <col min="14082" max="14082" width="5.140625" style="113" hidden="1" customWidth="1"/>
    <col min="14083" max="14083" width="4.7109375" style="113" hidden="1" customWidth="1"/>
    <col min="14084" max="14084" width="5.5703125" style="113" hidden="1" customWidth="1"/>
    <col min="14085" max="14085" width="14" style="113" hidden="1" customWidth="1"/>
    <col min="14086" max="14086" width="12.85546875" style="113" hidden="1" customWidth="1"/>
    <col min="14087" max="14087" width="17" style="113" hidden="1" customWidth="1"/>
    <col min="14088" max="14088" width="6.140625" style="113" hidden="1" customWidth="1"/>
    <col min="14089" max="14089" width="10.140625" style="113" hidden="1" customWidth="1"/>
    <col min="14090" max="14090" width="23.5703125" style="113" hidden="1" customWidth="1"/>
    <col min="14091" max="14091" width="1.5703125" style="113" hidden="1" customWidth="1"/>
    <col min="14092" max="14092" width="9.140625" style="113" hidden="1" customWidth="1"/>
    <col min="14093" max="14093" width="17.42578125" style="113" hidden="1" customWidth="1"/>
    <col min="14094" max="14337" width="0" style="113" hidden="1"/>
    <col min="14338" max="14338" width="5.140625" style="113" hidden="1" customWidth="1"/>
    <col min="14339" max="14339" width="4.7109375" style="113" hidden="1" customWidth="1"/>
    <col min="14340" max="14340" width="5.5703125" style="113" hidden="1" customWidth="1"/>
    <col min="14341" max="14341" width="14" style="113" hidden="1" customWidth="1"/>
    <col min="14342" max="14342" width="12.85546875" style="113" hidden="1" customWidth="1"/>
    <col min="14343" max="14343" width="17" style="113" hidden="1" customWidth="1"/>
    <col min="14344" max="14344" width="6.140625" style="113" hidden="1" customWidth="1"/>
    <col min="14345" max="14345" width="10.140625" style="113" hidden="1" customWidth="1"/>
    <col min="14346" max="14346" width="23.5703125" style="113" hidden="1" customWidth="1"/>
    <col min="14347" max="14347" width="1.5703125" style="113" hidden="1" customWidth="1"/>
    <col min="14348" max="14348" width="9.140625" style="113" hidden="1" customWidth="1"/>
    <col min="14349" max="14349" width="17.42578125" style="113" hidden="1" customWidth="1"/>
    <col min="14350" max="14593" width="0" style="113" hidden="1"/>
    <col min="14594" max="14594" width="5.140625" style="113" hidden="1" customWidth="1"/>
    <col min="14595" max="14595" width="4.7109375" style="113" hidden="1" customWidth="1"/>
    <col min="14596" max="14596" width="5.5703125" style="113" hidden="1" customWidth="1"/>
    <col min="14597" max="14597" width="14" style="113" hidden="1" customWidth="1"/>
    <col min="14598" max="14598" width="12.85546875" style="113" hidden="1" customWidth="1"/>
    <col min="14599" max="14599" width="17" style="113" hidden="1" customWidth="1"/>
    <col min="14600" max="14600" width="6.140625" style="113" hidden="1" customWidth="1"/>
    <col min="14601" max="14601" width="10.140625" style="113" hidden="1" customWidth="1"/>
    <col min="14602" max="14602" width="23.5703125" style="113" hidden="1" customWidth="1"/>
    <col min="14603" max="14603" width="1.5703125" style="113" hidden="1" customWidth="1"/>
    <col min="14604" max="14604" width="9.140625" style="113" hidden="1" customWidth="1"/>
    <col min="14605" max="14605" width="17.42578125" style="113" hidden="1" customWidth="1"/>
    <col min="14606" max="14849" width="0" style="113" hidden="1"/>
    <col min="14850" max="14850" width="5.140625" style="113" hidden="1" customWidth="1"/>
    <col min="14851" max="14851" width="4.7109375" style="113" hidden="1" customWidth="1"/>
    <col min="14852" max="14852" width="5.5703125" style="113" hidden="1" customWidth="1"/>
    <col min="14853" max="14853" width="14" style="113" hidden="1" customWidth="1"/>
    <col min="14854" max="14854" width="12.85546875" style="113" hidden="1" customWidth="1"/>
    <col min="14855" max="14855" width="17" style="113" hidden="1" customWidth="1"/>
    <col min="14856" max="14856" width="6.140625" style="113" hidden="1" customWidth="1"/>
    <col min="14857" max="14857" width="10.140625" style="113" hidden="1" customWidth="1"/>
    <col min="14858" max="14858" width="23.5703125" style="113" hidden="1" customWidth="1"/>
    <col min="14859" max="14859" width="1.5703125" style="113" hidden="1" customWidth="1"/>
    <col min="14860" max="14860" width="9.140625" style="113" hidden="1" customWidth="1"/>
    <col min="14861" max="14861" width="17.42578125" style="113" hidden="1" customWidth="1"/>
    <col min="14862" max="15105" width="0" style="113" hidden="1"/>
    <col min="15106" max="15106" width="5.140625" style="113" hidden="1" customWidth="1"/>
    <col min="15107" max="15107" width="4.7109375" style="113" hidden="1" customWidth="1"/>
    <col min="15108" max="15108" width="5.5703125" style="113" hidden="1" customWidth="1"/>
    <col min="15109" max="15109" width="14" style="113" hidden="1" customWidth="1"/>
    <col min="15110" max="15110" width="12.85546875" style="113" hidden="1" customWidth="1"/>
    <col min="15111" max="15111" width="17" style="113" hidden="1" customWidth="1"/>
    <col min="15112" max="15112" width="6.140625" style="113" hidden="1" customWidth="1"/>
    <col min="15113" max="15113" width="10.140625" style="113" hidden="1" customWidth="1"/>
    <col min="15114" max="15114" width="23.5703125" style="113" hidden="1" customWidth="1"/>
    <col min="15115" max="15115" width="1.5703125" style="113" hidden="1" customWidth="1"/>
    <col min="15116" max="15116" width="9.140625" style="113" hidden="1" customWidth="1"/>
    <col min="15117" max="15117" width="17.42578125" style="113" hidden="1" customWidth="1"/>
    <col min="15118" max="15361" width="0" style="113" hidden="1"/>
    <col min="15362" max="15362" width="5.140625" style="113" hidden="1" customWidth="1"/>
    <col min="15363" max="15363" width="4.7109375" style="113" hidden="1" customWidth="1"/>
    <col min="15364" max="15364" width="5.5703125" style="113" hidden="1" customWidth="1"/>
    <col min="15365" max="15365" width="14" style="113" hidden="1" customWidth="1"/>
    <col min="15366" max="15366" width="12.85546875" style="113" hidden="1" customWidth="1"/>
    <col min="15367" max="15367" width="17" style="113" hidden="1" customWidth="1"/>
    <col min="15368" max="15368" width="6.140625" style="113" hidden="1" customWidth="1"/>
    <col min="15369" max="15369" width="10.140625" style="113" hidden="1" customWidth="1"/>
    <col min="15370" max="15370" width="23.5703125" style="113" hidden="1" customWidth="1"/>
    <col min="15371" max="15371" width="1.5703125" style="113" hidden="1" customWidth="1"/>
    <col min="15372" max="15372" width="9.140625" style="113" hidden="1" customWidth="1"/>
    <col min="15373" max="15373" width="17.42578125" style="113" hidden="1" customWidth="1"/>
    <col min="15374" max="15617" width="0" style="113" hidden="1"/>
    <col min="15618" max="15618" width="5.140625" style="113" hidden="1" customWidth="1"/>
    <col min="15619" max="15619" width="4.7109375" style="113" hidden="1" customWidth="1"/>
    <col min="15620" max="15620" width="5.5703125" style="113" hidden="1" customWidth="1"/>
    <col min="15621" max="15621" width="14" style="113" hidden="1" customWidth="1"/>
    <col min="15622" max="15622" width="12.85546875" style="113" hidden="1" customWidth="1"/>
    <col min="15623" max="15623" width="17" style="113" hidden="1" customWidth="1"/>
    <col min="15624" max="15624" width="6.140625" style="113" hidden="1" customWidth="1"/>
    <col min="15625" max="15625" width="10.140625" style="113" hidden="1" customWidth="1"/>
    <col min="15626" max="15626" width="23.5703125" style="113" hidden="1" customWidth="1"/>
    <col min="15627" max="15627" width="1.5703125" style="113" hidden="1" customWidth="1"/>
    <col min="15628" max="15628" width="9.140625" style="113" hidden="1" customWidth="1"/>
    <col min="15629" max="15629" width="17.42578125" style="113" hidden="1" customWidth="1"/>
    <col min="15630" max="15873" width="0" style="113" hidden="1"/>
    <col min="15874" max="15874" width="5.140625" style="113" hidden="1" customWidth="1"/>
    <col min="15875" max="15875" width="4.7109375" style="113" hidden="1" customWidth="1"/>
    <col min="15876" max="15876" width="5.5703125" style="113" hidden="1" customWidth="1"/>
    <col min="15877" max="15877" width="14" style="113" hidden="1" customWidth="1"/>
    <col min="15878" max="15878" width="12.85546875" style="113" hidden="1" customWidth="1"/>
    <col min="15879" max="15879" width="17" style="113" hidden="1" customWidth="1"/>
    <col min="15880" max="15880" width="6.140625" style="113" hidden="1" customWidth="1"/>
    <col min="15881" max="15881" width="10.140625" style="113" hidden="1" customWidth="1"/>
    <col min="15882" max="15882" width="23.5703125" style="113" hidden="1" customWidth="1"/>
    <col min="15883" max="15883" width="1.5703125" style="113" hidden="1" customWidth="1"/>
    <col min="15884" max="15884" width="9.140625" style="113" hidden="1" customWidth="1"/>
    <col min="15885" max="15885" width="17.42578125" style="113" hidden="1" customWidth="1"/>
    <col min="15886" max="16129" width="0" style="113" hidden="1"/>
    <col min="16130" max="16130" width="5.140625" style="113" hidden="1" customWidth="1"/>
    <col min="16131" max="16131" width="4.7109375" style="113" hidden="1" customWidth="1"/>
    <col min="16132" max="16132" width="5.5703125" style="113" hidden="1" customWidth="1"/>
    <col min="16133" max="16133" width="14" style="113" hidden="1" customWidth="1"/>
    <col min="16134" max="16134" width="12.85546875" style="113" hidden="1" customWidth="1"/>
    <col min="16135" max="16135" width="17" style="113" hidden="1" customWidth="1"/>
    <col min="16136" max="16136" width="6.140625" style="113" hidden="1" customWidth="1"/>
    <col min="16137" max="16137" width="10.140625" style="113" hidden="1" customWidth="1"/>
    <col min="16138" max="16138" width="23.5703125" style="113" hidden="1" customWidth="1"/>
    <col min="16139" max="16139" width="1.5703125" style="113" hidden="1" customWidth="1"/>
    <col min="16140" max="16140" width="9.140625" style="113" hidden="1" customWidth="1"/>
    <col min="16141" max="16141" width="17.42578125" style="113" hidden="1" customWidth="1"/>
    <col min="16142" max="16384" width="0" style="113" hidden="1"/>
  </cols>
  <sheetData>
    <row r="1" spans="2:269" ht="42" customHeight="1" x14ac:dyDescent="0.3">
      <c r="L1" s="352">
        <v>1</v>
      </c>
    </row>
    <row r="2" spans="2:269" x14ac:dyDescent="0.3">
      <c r="B2" s="115"/>
      <c r="C2" s="187"/>
      <c r="D2" s="187"/>
      <c r="E2" s="187"/>
      <c r="F2" s="187"/>
      <c r="G2" s="187"/>
      <c r="H2" s="187"/>
      <c r="I2" s="187"/>
      <c r="J2" s="187"/>
      <c r="K2" s="187"/>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c r="BG2" s="112"/>
      <c r="BH2" s="112"/>
      <c r="BI2" s="112"/>
      <c r="BJ2" s="112"/>
      <c r="BK2" s="112"/>
      <c r="BL2" s="112"/>
      <c r="BM2" s="112"/>
      <c r="BN2" s="112"/>
      <c r="BO2" s="112"/>
      <c r="BP2" s="112"/>
      <c r="BQ2" s="112"/>
      <c r="BR2" s="112"/>
      <c r="BS2" s="112"/>
      <c r="BT2" s="112"/>
      <c r="BU2" s="112"/>
      <c r="BV2" s="112"/>
      <c r="BW2" s="112"/>
      <c r="BX2" s="112"/>
      <c r="BY2" s="112"/>
      <c r="BZ2" s="112"/>
      <c r="CA2" s="112"/>
      <c r="CB2" s="112"/>
      <c r="CC2" s="112"/>
      <c r="CD2" s="112"/>
      <c r="CE2" s="112"/>
      <c r="CF2" s="112"/>
      <c r="CG2" s="112"/>
      <c r="CH2" s="112"/>
      <c r="CI2" s="112"/>
      <c r="CJ2" s="112"/>
      <c r="CK2" s="112"/>
      <c r="CL2" s="112"/>
      <c r="CM2" s="112"/>
      <c r="CN2" s="112"/>
      <c r="CO2" s="112"/>
      <c r="CP2" s="112"/>
      <c r="CQ2" s="112"/>
      <c r="CR2" s="112"/>
      <c r="CS2" s="112"/>
      <c r="CT2" s="112"/>
      <c r="CU2" s="112"/>
      <c r="CV2" s="112"/>
      <c r="CW2" s="112"/>
      <c r="CX2" s="112"/>
      <c r="CY2" s="112"/>
      <c r="CZ2" s="112"/>
      <c r="DA2" s="112"/>
      <c r="DB2" s="112"/>
      <c r="DC2" s="112"/>
      <c r="DD2" s="112"/>
      <c r="DE2" s="112"/>
      <c r="DF2" s="112"/>
      <c r="DG2" s="112"/>
      <c r="DH2" s="112"/>
      <c r="DI2" s="112"/>
      <c r="DJ2" s="112"/>
      <c r="DK2" s="112"/>
      <c r="DL2" s="112"/>
      <c r="DM2" s="112"/>
      <c r="DN2" s="112"/>
      <c r="DO2" s="112"/>
      <c r="DP2" s="112"/>
      <c r="DQ2" s="112"/>
      <c r="DR2" s="112"/>
      <c r="DS2" s="112"/>
      <c r="DT2" s="112"/>
      <c r="DU2" s="112"/>
      <c r="DV2" s="112"/>
      <c r="DW2" s="112"/>
      <c r="DX2" s="112"/>
      <c r="DY2" s="112"/>
      <c r="DZ2" s="112"/>
      <c r="EA2" s="112"/>
      <c r="EB2" s="112"/>
      <c r="EC2" s="112"/>
      <c r="ED2" s="112"/>
      <c r="EE2" s="112"/>
      <c r="EF2" s="112"/>
      <c r="EG2" s="112"/>
      <c r="EH2" s="112"/>
      <c r="EI2" s="112"/>
      <c r="EJ2" s="112"/>
      <c r="EK2" s="112"/>
      <c r="EL2" s="112"/>
      <c r="EM2" s="112"/>
      <c r="EN2" s="112"/>
      <c r="EO2" s="112"/>
      <c r="EP2" s="112"/>
      <c r="EQ2" s="112"/>
      <c r="ER2" s="112"/>
      <c r="ES2" s="112"/>
      <c r="ET2" s="112"/>
      <c r="EU2" s="112"/>
      <c r="EV2" s="112"/>
      <c r="EW2" s="112"/>
      <c r="EX2" s="112"/>
      <c r="EY2" s="112"/>
      <c r="EZ2" s="112"/>
      <c r="FA2" s="112"/>
      <c r="FB2" s="112"/>
      <c r="FC2" s="112"/>
      <c r="FD2" s="112"/>
      <c r="FE2" s="112"/>
      <c r="FF2" s="112"/>
      <c r="FG2" s="112"/>
      <c r="FH2" s="112"/>
      <c r="FI2" s="112"/>
      <c r="FJ2" s="112"/>
      <c r="FK2" s="112"/>
      <c r="FL2" s="112"/>
      <c r="FM2" s="112"/>
      <c r="FN2" s="112"/>
      <c r="FO2" s="112"/>
      <c r="FP2" s="112"/>
      <c r="FQ2" s="112"/>
      <c r="FR2" s="112"/>
      <c r="FS2" s="112"/>
      <c r="FT2" s="112"/>
      <c r="FU2" s="112"/>
      <c r="FV2" s="112"/>
      <c r="FW2" s="112"/>
      <c r="FX2" s="112"/>
      <c r="FY2" s="112"/>
      <c r="FZ2" s="112"/>
      <c r="GA2" s="112"/>
      <c r="GB2" s="112"/>
      <c r="GC2" s="112"/>
      <c r="GD2" s="112"/>
      <c r="GE2" s="112"/>
      <c r="GF2" s="112"/>
      <c r="GG2" s="112"/>
      <c r="GH2" s="112"/>
      <c r="GI2" s="112"/>
      <c r="GJ2" s="112"/>
      <c r="GK2" s="112"/>
      <c r="GL2" s="112"/>
      <c r="GM2" s="112"/>
      <c r="GN2" s="112"/>
      <c r="GO2" s="112"/>
      <c r="GP2" s="112"/>
      <c r="GQ2" s="112"/>
      <c r="GR2" s="112"/>
      <c r="GS2" s="112"/>
      <c r="GT2" s="112"/>
      <c r="GU2" s="112"/>
      <c r="GV2" s="112"/>
      <c r="GW2" s="112"/>
      <c r="GX2" s="112"/>
      <c r="GY2" s="112"/>
      <c r="GZ2" s="112"/>
      <c r="HA2" s="112"/>
      <c r="HB2" s="112"/>
      <c r="HC2" s="112"/>
      <c r="HD2" s="112"/>
      <c r="HE2" s="112"/>
      <c r="HF2" s="112"/>
      <c r="HG2" s="112"/>
      <c r="HH2" s="112"/>
      <c r="HI2" s="112"/>
      <c r="HJ2" s="112"/>
      <c r="HK2" s="112"/>
      <c r="HL2" s="112"/>
      <c r="HM2" s="112"/>
      <c r="HN2" s="112"/>
      <c r="HO2" s="112"/>
      <c r="HP2" s="112"/>
      <c r="HQ2" s="112"/>
      <c r="HR2" s="112"/>
      <c r="HS2" s="112"/>
      <c r="HT2" s="112"/>
      <c r="HU2" s="112"/>
      <c r="HV2" s="112"/>
      <c r="HW2" s="112"/>
      <c r="HX2" s="112"/>
      <c r="HY2" s="112"/>
      <c r="HZ2" s="112"/>
      <c r="IA2" s="112"/>
      <c r="IB2" s="112"/>
      <c r="IC2" s="112"/>
      <c r="ID2" s="112"/>
      <c r="IE2" s="112"/>
      <c r="IF2" s="112"/>
      <c r="IG2" s="112"/>
      <c r="IH2" s="112"/>
      <c r="II2" s="112"/>
      <c r="IJ2" s="112"/>
      <c r="IK2" s="112"/>
      <c r="IL2" s="112"/>
      <c r="IM2" s="112"/>
      <c r="IN2" s="112"/>
      <c r="IO2" s="112"/>
      <c r="IP2" s="112"/>
      <c r="IQ2" s="112"/>
      <c r="IR2" s="112"/>
      <c r="IS2" s="112"/>
      <c r="IT2" s="112"/>
      <c r="IU2" s="112"/>
      <c r="IV2" s="112"/>
      <c r="IW2" s="112"/>
      <c r="IX2" s="112"/>
      <c r="IY2" s="112"/>
      <c r="IZ2" s="112"/>
      <c r="JA2" s="112"/>
      <c r="JB2" s="112"/>
      <c r="JC2" s="112"/>
      <c r="JD2" s="112"/>
      <c r="JE2" s="112"/>
      <c r="JF2" s="112"/>
      <c r="JG2" s="112"/>
      <c r="JH2" s="112"/>
      <c r="JI2" s="112"/>
    </row>
    <row r="3" spans="2:269" ht="18.75" customHeight="1" x14ac:dyDescent="0.3">
      <c r="B3" s="115"/>
      <c r="C3" s="188"/>
      <c r="D3" s="188"/>
      <c r="E3" s="188"/>
      <c r="F3" s="188"/>
      <c r="G3" s="188"/>
      <c r="H3" s="188"/>
      <c r="I3" s="188"/>
      <c r="J3" s="188"/>
      <c r="K3" s="188"/>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BC3" s="112"/>
      <c r="BD3" s="112"/>
      <c r="BE3" s="112"/>
      <c r="BF3" s="112"/>
      <c r="BG3" s="112"/>
      <c r="BH3" s="112"/>
      <c r="BI3" s="112"/>
      <c r="BJ3" s="112"/>
      <c r="BK3" s="112"/>
      <c r="BL3" s="112"/>
      <c r="BM3" s="112"/>
      <c r="BN3" s="112"/>
      <c r="BO3" s="112"/>
      <c r="BP3" s="112"/>
      <c r="BQ3" s="112"/>
      <c r="BR3" s="112"/>
      <c r="BS3" s="112"/>
      <c r="BT3" s="112"/>
      <c r="BU3" s="112"/>
      <c r="BV3" s="112"/>
      <c r="BW3" s="112"/>
      <c r="BX3" s="112"/>
      <c r="BY3" s="112"/>
      <c r="BZ3" s="112"/>
      <c r="CA3" s="112"/>
      <c r="CB3" s="112"/>
      <c r="CC3" s="112"/>
      <c r="CD3" s="112"/>
      <c r="CE3" s="112"/>
      <c r="CF3" s="112"/>
      <c r="CG3" s="112"/>
      <c r="CH3" s="112"/>
      <c r="CI3" s="112"/>
      <c r="CJ3" s="112"/>
      <c r="CK3" s="112"/>
      <c r="CL3" s="112"/>
      <c r="CM3" s="112"/>
      <c r="CN3" s="112"/>
      <c r="CO3" s="112"/>
      <c r="CP3" s="112"/>
      <c r="CQ3" s="112"/>
      <c r="CR3" s="112"/>
      <c r="CS3" s="112"/>
      <c r="CT3" s="112"/>
      <c r="CU3" s="112"/>
      <c r="CV3" s="112"/>
      <c r="CW3" s="112"/>
      <c r="CX3" s="112"/>
      <c r="CY3" s="112"/>
      <c r="CZ3" s="112"/>
      <c r="DA3" s="112"/>
      <c r="DB3" s="112"/>
      <c r="DC3" s="112"/>
      <c r="DD3" s="112"/>
      <c r="DE3" s="112"/>
      <c r="DF3" s="112"/>
      <c r="DG3" s="112"/>
      <c r="DH3" s="112"/>
      <c r="DI3" s="112"/>
      <c r="DJ3" s="112"/>
      <c r="DK3" s="112"/>
      <c r="DL3" s="112"/>
      <c r="DM3" s="112"/>
      <c r="DN3" s="112"/>
      <c r="DO3" s="112"/>
      <c r="DP3" s="112"/>
      <c r="DQ3" s="112"/>
      <c r="DR3" s="112"/>
      <c r="DS3" s="112"/>
      <c r="DT3" s="112"/>
      <c r="DU3" s="112"/>
      <c r="DV3" s="112"/>
      <c r="DW3" s="112"/>
      <c r="DX3" s="112"/>
      <c r="DY3" s="112"/>
      <c r="DZ3" s="112"/>
      <c r="EA3" s="112"/>
      <c r="EB3" s="112"/>
      <c r="EC3" s="112"/>
      <c r="ED3" s="112"/>
      <c r="EE3" s="112"/>
      <c r="EF3" s="112"/>
      <c r="EG3" s="112"/>
      <c r="EH3" s="112"/>
      <c r="EI3" s="112"/>
      <c r="EJ3" s="112"/>
      <c r="EK3" s="112"/>
      <c r="EL3" s="112"/>
      <c r="EM3" s="112"/>
      <c r="EN3" s="112"/>
      <c r="EO3" s="112"/>
      <c r="EP3" s="112"/>
      <c r="EQ3" s="112"/>
      <c r="ER3" s="112"/>
      <c r="ES3" s="112"/>
      <c r="ET3" s="112"/>
      <c r="EU3" s="112"/>
      <c r="EV3" s="112"/>
      <c r="EW3" s="112"/>
      <c r="EX3" s="112"/>
      <c r="EY3" s="112"/>
      <c r="EZ3" s="112"/>
      <c r="FA3" s="112"/>
      <c r="FB3" s="112"/>
      <c r="FC3" s="112"/>
      <c r="FD3" s="112"/>
      <c r="FE3" s="112"/>
      <c r="FF3" s="112"/>
      <c r="FG3" s="112"/>
      <c r="FH3" s="112"/>
      <c r="FI3" s="112"/>
      <c r="FJ3" s="112"/>
      <c r="FK3" s="112"/>
      <c r="FL3" s="112"/>
      <c r="FM3" s="112"/>
      <c r="FN3" s="112"/>
      <c r="FO3" s="112"/>
      <c r="FP3" s="112"/>
      <c r="FQ3" s="112"/>
      <c r="FR3" s="112"/>
      <c r="FS3" s="112"/>
      <c r="FT3" s="112"/>
      <c r="FU3" s="112"/>
      <c r="FV3" s="112"/>
      <c r="FW3" s="112"/>
      <c r="FX3" s="112"/>
      <c r="FY3" s="112"/>
      <c r="FZ3" s="112"/>
      <c r="GA3" s="112"/>
      <c r="GB3" s="112"/>
      <c r="GC3" s="112"/>
      <c r="GD3" s="112"/>
      <c r="GE3" s="112"/>
      <c r="GF3" s="112"/>
      <c r="GG3" s="112"/>
      <c r="GH3" s="112"/>
      <c r="GI3" s="112"/>
      <c r="GJ3" s="112"/>
      <c r="GK3" s="112"/>
      <c r="GL3" s="112"/>
      <c r="GM3" s="112"/>
      <c r="GN3" s="112"/>
      <c r="GO3" s="112"/>
      <c r="GP3" s="112"/>
      <c r="GQ3" s="112"/>
      <c r="GR3" s="112"/>
      <c r="GS3" s="112"/>
      <c r="GT3" s="112"/>
      <c r="GU3" s="112"/>
      <c r="GV3" s="112"/>
      <c r="GW3" s="112"/>
      <c r="GX3" s="112"/>
      <c r="GY3" s="112"/>
      <c r="GZ3" s="112"/>
      <c r="HA3" s="112"/>
      <c r="HB3" s="112"/>
      <c r="HC3" s="112"/>
      <c r="HD3" s="112"/>
      <c r="HE3" s="112"/>
      <c r="HF3" s="112"/>
      <c r="HG3" s="112"/>
      <c r="HH3" s="112"/>
      <c r="HI3" s="112"/>
      <c r="HJ3" s="112"/>
      <c r="HK3" s="112"/>
      <c r="HL3" s="112"/>
      <c r="HM3" s="112"/>
      <c r="HN3" s="112"/>
      <c r="HO3" s="112"/>
      <c r="HP3" s="112"/>
      <c r="HQ3" s="112"/>
      <c r="HR3" s="112"/>
      <c r="HS3" s="112"/>
      <c r="HT3" s="112"/>
      <c r="HU3" s="112"/>
      <c r="HV3" s="112"/>
      <c r="HW3" s="112"/>
      <c r="HX3" s="112"/>
      <c r="HY3" s="112"/>
      <c r="HZ3" s="112"/>
      <c r="IA3" s="112"/>
      <c r="IB3" s="112"/>
      <c r="IC3" s="112"/>
      <c r="ID3" s="112"/>
      <c r="IE3" s="112"/>
      <c r="IF3" s="112"/>
      <c r="IG3" s="112"/>
      <c r="IH3" s="112"/>
      <c r="II3" s="112"/>
      <c r="IJ3" s="112"/>
      <c r="IK3" s="112"/>
      <c r="IL3" s="112"/>
      <c r="IM3" s="112"/>
      <c r="IN3" s="112"/>
      <c r="IO3" s="112"/>
      <c r="IP3" s="112"/>
      <c r="IQ3" s="112"/>
      <c r="IR3" s="112"/>
      <c r="IS3" s="112"/>
      <c r="IT3" s="112"/>
      <c r="IU3" s="112"/>
      <c r="IV3" s="112"/>
      <c r="IW3" s="112"/>
      <c r="IX3" s="112"/>
      <c r="IY3" s="112"/>
      <c r="IZ3" s="112"/>
      <c r="JA3" s="112"/>
      <c r="JB3" s="112"/>
      <c r="JC3" s="112"/>
      <c r="JD3" s="112"/>
      <c r="JE3" s="112"/>
      <c r="JF3" s="112"/>
      <c r="JG3" s="112"/>
      <c r="JH3" s="112"/>
      <c r="JI3" s="112"/>
    </row>
    <row r="4" spans="2:269" ht="18.75" customHeight="1" x14ac:dyDescent="0.3">
      <c r="B4" s="115"/>
      <c r="C4" s="188"/>
      <c r="D4" s="188"/>
      <c r="E4" s="188"/>
      <c r="F4" s="188"/>
      <c r="G4" s="188"/>
      <c r="H4" s="188"/>
      <c r="I4" s="188"/>
      <c r="J4" s="188"/>
      <c r="K4" s="188"/>
      <c r="L4" s="321"/>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c r="DA4" s="112"/>
      <c r="DB4" s="112"/>
      <c r="DC4" s="112"/>
      <c r="DD4" s="112"/>
      <c r="DE4" s="112"/>
      <c r="DF4" s="112"/>
      <c r="DG4" s="112"/>
      <c r="DH4" s="112"/>
      <c r="DI4" s="112"/>
      <c r="DJ4" s="112"/>
      <c r="DK4" s="112"/>
      <c r="DL4" s="112"/>
      <c r="DM4" s="112"/>
      <c r="DN4" s="112"/>
      <c r="DO4" s="112"/>
      <c r="DP4" s="112"/>
      <c r="DQ4" s="112"/>
      <c r="DR4" s="112"/>
      <c r="DS4" s="112"/>
      <c r="DT4" s="112"/>
      <c r="DU4" s="112"/>
      <c r="DV4" s="112"/>
      <c r="DW4" s="112"/>
      <c r="DX4" s="112"/>
      <c r="DY4" s="112"/>
      <c r="DZ4" s="112"/>
      <c r="EA4" s="112"/>
      <c r="EB4" s="112"/>
      <c r="EC4" s="112"/>
      <c r="ED4" s="112"/>
      <c r="EE4" s="112"/>
      <c r="EF4" s="112"/>
      <c r="EG4" s="112"/>
      <c r="EH4" s="112"/>
      <c r="EI4" s="112"/>
      <c r="EJ4" s="112"/>
      <c r="EK4" s="112"/>
      <c r="EL4" s="112"/>
      <c r="EM4" s="112"/>
      <c r="EN4" s="112"/>
      <c r="EO4" s="112"/>
      <c r="EP4" s="112"/>
      <c r="EQ4" s="112"/>
      <c r="ER4" s="112"/>
      <c r="ES4" s="112"/>
      <c r="ET4" s="112"/>
      <c r="EU4" s="112"/>
      <c r="EV4" s="112"/>
      <c r="EW4" s="112"/>
      <c r="EX4" s="112"/>
      <c r="EY4" s="112"/>
      <c r="EZ4" s="112"/>
      <c r="FA4" s="112"/>
      <c r="FB4" s="112"/>
      <c r="FC4" s="112"/>
      <c r="FD4" s="112"/>
      <c r="FE4" s="112"/>
      <c r="FF4" s="112"/>
      <c r="FG4" s="112"/>
      <c r="FH4" s="112"/>
      <c r="FI4" s="112"/>
      <c r="FJ4" s="112"/>
      <c r="FK4" s="112"/>
      <c r="FL4" s="112"/>
      <c r="FM4" s="112"/>
      <c r="FN4" s="112"/>
      <c r="FO4" s="112"/>
      <c r="FP4" s="112"/>
      <c r="FQ4" s="112"/>
      <c r="FR4" s="112"/>
      <c r="FS4" s="112"/>
      <c r="FT4" s="112"/>
      <c r="FU4" s="112"/>
      <c r="FV4" s="112"/>
      <c r="FW4" s="112"/>
      <c r="FX4" s="112"/>
      <c r="FY4" s="112"/>
      <c r="FZ4" s="112"/>
      <c r="GA4" s="112"/>
      <c r="GB4" s="112"/>
      <c r="GC4" s="112"/>
      <c r="GD4" s="112"/>
      <c r="GE4" s="112"/>
      <c r="GF4" s="112"/>
      <c r="GG4" s="112"/>
      <c r="GH4" s="112"/>
      <c r="GI4" s="112"/>
      <c r="GJ4" s="112"/>
      <c r="GK4" s="112"/>
      <c r="GL4" s="112"/>
      <c r="GM4" s="112"/>
      <c r="GN4" s="112"/>
      <c r="GO4" s="112"/>
      <c r="GP4" s="112"/>
      <c r="GQ4" s="112"/>
      <c r="GR4" s="112"/>
      <c r="GS4" s="112"/>
      <c r="GT4" s="112"/>
      <c r="GU4" s="112"/>
      <c r="GV4" s="112"/>
      <c r="GW4" s="112"/>
      <c r="GX4" s="112"/>
      <c r="GY4" s="112"/>
      <c r="GZ4" s="112"/>
      <c r="HA4" s="112"/>
      <c r="HB4" s="112"/>
      <c r="HC4" s="112"/>
      <c r="HD4" s="112"/>
      <c r="HE4" s="112"/>
      <c r="HF4" s="112"/>
      <c r="HG4" s="112"/>
      <c r="HH4" s="112"/>
      <c r="HI4" s="112"/>
      <c r="HJ4" s="112"/>
      <c r="HK4" s="112"/>
      <c r="HL4" s="112"/>
      <c r="HM4" s="112"/>
      <c r="HN4" s="112"/>
      <c r="HO4" s="112"/>
      <c r="HP4" s="112"/>
      <c r="HQ4" s="112"/>
      <c r="HR4" s="112"/>
      <c r="HS4" s="112"/>
      <c r="HT4" s="112"/>
      <c r="HU4" s="112"/>
      <c r="HV4" s="112"/>
      <c r="HW4" s="112"/>
      <c r="HX4" s="112"/>
      <c r="HY4" s="112"/>
      <c r="HZ4" s="112"/>
      <c r="IA4" s="112"/>
      <c r="IB4" s="112"/>
      <c r="IC4" s="112"/>
      <c r="ID4" s="112"/>
      <c r="IE4" s="112"/>
      <c r="IF4" s="112"/>
      <c r="IG4" s="112"/>
      <c r="IH4" s="112"/>
      <c r="II4" s="112"/>
      <c r="IJ4" s="112"/>
      <c r="IK4" s="112"/>
      <c r="IL4" s="112"/>
      <c r="IM4" s="112"/>
      <c r="IN4" s="112"/>
      <c r="IO4" s="112"/>
      <c r="IP4" s="112"/>
      <c r="IQ4" s="112"/>
      <c r="IR4" s="112"/>
      <c r="IS4" s="112"/>
      <c r="IT4" s="112"/>
      <c r="IU4" s="112"/>
      <c r="IV4" s="112"/>
      <c r="IW4" s="112"/>
      <c r="IX4" s="112"/>
      <c r="IY4" s="112"/>
      <c r="IZ4" s="112"/>
      <c r="JA4" s="112"/>
      <c r="JB4" s="112"/>
      <c r="JC4" s="112"/>
      <c r="JD4" s="112"/>
      <c r="JE4" s="112"/>
      <c r="JF4" s="112"/>
      <c r="JG4" s="112"/>
      <c r="JH4" s="112"/>
      <c r="JI4" s="112"/>
    </row>
    <row r="5" spans="2:269" ht="17.25" x14ac:dyDescent="0.3">
      <c r="B5" s="115"/>
      <c r="C5" s="188"/>
      <c r="D5" s="188"/>
      <c r="E5" s="188"/>
      <c r="F5" s="188"/>
      <c r="G5" s="188"/>
      <c r="H5" s="188"/>
      <c r="I5" s="188"/>
      <c r="J5" s="188"/>
      <c r="K5" s="188"/>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112"/>
      <c r="BU5" s="112"/>
      <c r="BV5" s="112"/>
      <c r="BW5" s="112"/>
      <c r="BX5" s="112"/>
      <c r="BY5" s="112"/>
      <c r="BZ5" s="112"/>
      <c r="CA5" s="112"/>
      <c r="CB5" s="112"/>
      <c r="CC5" s="112"/>
      <c r="CD5" s="112"/>
      <c r="CE5" s="112"/>
      <c r="CF5" s="112"/>
      <c r="CG5" s="112"/>
      <c r="CH5" s="112"/>
      <c r="CI5" s="112"/>
      <c r="CJ5" s="112"/>
      <c r="CK5" s="112"/>
      <c r="CL5" s="112"/>
      <c r="CM5" s="112"/>
      <c r="CN5" s="112"/>
      <c r="CO5" s="112"/>
      <c r="CP5" s="112"/>
      <c r="CQ5" s="112"/>
      <c r="CR5" s="112"/>
      <c r="CS5" s="112"/>
      <c r="CT5" s="112"/>
      <c r="CU5" s="112"/>
      <c r="CV5" s="112"/>
      <c r="CW5" s="112"/>
      <c r="CX5" s="112"/>
      <c r="CY5" s="112"/>
      <c r="CZ5" s="112"/>
      <c r="DA5" s="112"/>
      <c r="DB5" s="112"/>
      <c r="DC5" s="112"/>
      <c r="DD5" s="112"/>
      <c r="DE5" s="112"/>
      <c r="DF5" s="112"/>
      <c r="DG5" s="112"/>
      <c r="DH5" s="112"/>
      <c r="DI5" s="112"/>
      <c r="DJ5" s="112"/>
      <c r="DK5" s="112"/>
      <c r="DL5" s="112"/>
      <c r="DM5" s="112"/>
      <c r="DN5" s="112"/>
      <c r="DO5" s="112"/>
      <c r="DP5" s="112"/>
      <c r="DQ5" s="112"/>
      <c r="DR5" s="112"/>
      <c r="DS5" s="112"/>
      <c r="DT5" s="112"/>
      <c r="DU5" s="112"/>
      <c r="DV5" s="112"/>
      <c r="DW5" s="112"/>
      <c r="DX5" s="112"/>
      <c r="DY5" s="112"/>
      <c r="DZ5" s="112"/>
      <c r="EA5" s="112"/>
      <c r="EB5" s="112"/>
      <c r="EC5" s="112"/>
      <c r="ED5" s="112"/>
      <c r="EE5" s="112"/>
      <c r="EF5" s="112"/>
      <c r="EG5" s="112"/>
      <c r="EH5" s="112"/>
      <c r="EI5" s="112"/>
      <c r="EJ5" s="112"/>
      <c r="EK5" s="112"/>
      <c r="EL5" s="112"/>
      <c r="EM5" s="112"/>
      <c r="EN5" s="112"/>
      <c r="EO5" s="112"/>
      <c r="EP5" s="112"/>
      <c r="EQ5" s="112"/>
      <c r="ER5" s="112"/>
      <c r="ES5" s="112"/>
      <c r="ET5" s="112"/>
      <c r="EU5" s="112"/>
      <c r="EV5" s="112"/>
      <c r="EW5" s="112"/>
      <c r="EX5" s="112"/>
      <c r="EY5" s="112"/>
      <c r="EZ5" s="112"/>
      <c r="FA5" s="112"/>
      <c r="FB5" s="112"/>
      <c r="FC5" s="112"/>
      <c r="FD5" s="112"/>
      <c r="FE5" s="112"/>
      <c r="FF5" s="112"/>
      <c r="FG5" s="112"/>
      <c r="FH5" s="112"/>
      <c r="FI5" s="112"/>
      <c r="FJ5" s="112"/>
      <c r="FK5" s="112"/>
      <c r="FL5" s="112"/>
      <c r="FM5" s="112"/>
      <c r="FN5" s="112"/>
      <c r="FO5" s="112"/>
      <c r="FP5" s="112"/>
      <c r="FQ5" s="112"/>
      <c r="FR5" s="112"/>
      <c r="FS5" s="112"/>
      <c r="FT5" s="112"/>
      <c r="FU5" s="112"/>
      <c r="FV5" s="112"/>
      <c r="FW5" s="112"/>
      <c r="FX5" s="112"/>
      <c r="FY5" s="112"/>
      <c r="FZ5" s="112"/>
      <c r="GA5" s="112"/>
      <c r="GB5" s="112"/>
      <c r="GC5" s="112"/>
      <c r="GD5" s="112"/>
      <c r="GE5" s="112"/>
      <c r="GF5" s="112"/>
      <c r="GG5" s="112"/>
      <c r="GH5" s="112"/>
      <c r="GI5" s="112"/>
      <c r="GJ5" s="112"/>
      <c r="GK5" s="112"/>
      <c r="GL5" s="112"/>
      <c r="GM5" s="112"/>
      <c r="GN5" s="112"/>
      <c r="GO5" s="112"/>
      <c r="GP5" s="112"/>
      <c r="GQ5" s="112"/>
      <c r="GR5" s="112"/>
      <c r="GS5" s="112"/>
      <c r="GT5" s="112"/>
      <c r="GU5" s="112"/>
      <c r="GV5" s="112"/>
      <c r="GW5" s="112"/>
      <c r="GX5" s="112"/>
      <c r="GY5" s="112"/>
      <c r="GZ5" s="112"/>
      <c r="HA5" s="112"/>
      <c r="HB5" s="112"/>
      <c r="HC5" s="112"/>
      <c r="HD5" s="112"/>
      <c r="HE5" s="112"/>
      <c r="HF5" s="112"/>
      <c r="HG5" s="112"/>
      <c r="HH5" s="112"/>
      <c r="HI5" s="112"/>
      <c r="HJ5" s="112"/>
      <c r="HK5" s="112"/>
      <c r="HL5" s="112"/>
      <c r="HM5" s="112"/>
      <c r="HN5" s="112"/>
      <c r="HO5" s="112"/>
      <c r="HP5" s="112"/>
      <c r="HQ5" s="112"/>
      <c r="HR5" s="112"/>
      <c r="HS5" s="112"/>
      <c r="HT5" s="112"/>
      <c r="HU5" s="112"/>
      <c r="HV5" s="112"/>
      <c r="HW5" s="112"/>
      <c r="HX5" s="112"/>
      <c r="HY5" s="112"/>
      <c r="HZ5" s="112"/>
      <c r="IA5" s="112"/>
      <c r="IB5" s="112"/>
      <c r="IC5" s="112"/>
      <c r="ID5" s="112"/>
      <c r="IE5" s="112"/>
      <c r="IF5" s="112"/>
      <c r="IG5" s="112"/>
      <c r="IH5" s="112"/>
      <c r="II5" s="112"/>
      <c r="IJ5" s="112"/>
      <c r="IK5" s="112"/>
      <c r="IL5" s="112"/>
      <c r="IM5" s="112"/>
      <c r="IN5" s="112"/>
      <c r="IO5" s="112"/>
      <c r="IP5" s="112"/>
      <c r="IQ5" s="112"/>
      <c r="IR5" s="112"/>
      <c r="IS5" s="112"/>
      <c r="IT5" s="112"/>
      <c r="IU5" s="112"/>
      <c r="IV5" s="112"/>
      <c r="IW5" s="112"/>
      <c r="IX5" s="112"/>
      <c r="IY5" s="112"/>
      <c r="IZ5" s="112"/>
      <c r="JA5" s="112"/>
      <c r="JB5" s="112"/>
      <c r="JC5" s="112"/>
      <c r="JD5" s="112"/>
      <c r="JE5" s="112"/>
      <c r="JF5" s="112"/>
      <c r="JG5" s="112"/>
      <c r="JH5" s="112"/>
      <c r="JI5" s="112"/>
    </row>
    <row r="6" spans="2:269" ht="17.25" x14ac:dyDescent="0.3">
      <c r="B6" s="115"/>
      <c r="C6" s="188"/>
      <c r="D6" s="188"/>
      <c r="E6" s="188"/>
      <c r="F6" s="188"/>
      <c r="G6" s="188"/>
      <c r="H6" s="188"/>
      <c r="I6" s="188"/>
      <c r="J6" s="188"/>
      <c r="K6" s="188"/>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BC6" s="112"/>
      <c r="BD6" s="112"/>
      <c r="BE6" s="112"/>
      <c r="BF6" s="112"/>
      <c r="BG6" s="112"/>
      <c r="BH6" s="112"/>
      <c r="BI6" s="112"/>
      <c r="BJ6" s="112"/>
      <c r="BK6" s="112"/>
      <c r="BL6" s="112"/>
      <c r="BM6" s="112"/>
      <c r="BN6" s="112"/>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c r="CU6" s="112"/>
      <c r="CV6" s="112"/>
      <c r="CW6" s="112"/>
      <c r="CX6" s="112"/>
      <c r="CY6" s="112"/>
      <c r="CZ6" s="112"/>
      <c r="DA6" s="112"/>
      <c r="DB6" s="112"/>
      <c r="DC6" s="112"/>
      <c r="DD6" s="112"/>
      <c r="DE6" s="112"/>
      <c r="DF6" s="112"/>
      <c r="DG6" s="112"/>
      <c r="DH6" s="112"/>
      <c r="DI6" s="112"/>
      <c r="DJ6" s="112"/>
      <c r="DK6" s="112"/>
      <c r="DL6" s="112"/>
      <c r="DM6" s="112"/>
      <c r="DN6" s="112"/>
      <c r="DO6" s="112"/>
      <c r="DP6" s="112"/>
      <c r="DQ6" s="112"/>
      <c r="DR6" s="112"/>
      <c r="DS6" s="112"/>
      <c r="DT6" s="112"/>
      <c r="DU6" s="112"/>
      <c r="DV6" s="112"/>
      <c r="DW6" s="112"/>
      <c r="DX6" s="112"/>
      <c r="DY6" s="112"/>
      <c r="DZ6" s="112"/>
      <c r="EA6" s="112"/>
      <c r="EB6" s="112"/>
      <c r="EC6" s="112"/>
      <c r="ED6" s="112"/>
      <c r="EE6" s="112"/>
      <c r="EF6" s="112"/>
      <c r="EG6" s="112"/>
      <c r="EH6" s="112"/>
      <c r="EI6" s="112"/>
      <c r="EJ6" s="112"/>
      <c r="EK6" s="112"/>
      <c r="EL6" s="112"/>
      <c r="EM6" s="112"/>
      <c r="EN6" s="112"/>
      <c r="EO6" s="112"/>
      <c r="EP6" s="112"/>
      <c r="EQ6" s="112"/>
      <c r="ER6" s="112"/>
      <c r="ES6" s="112"/>
      <c r="ET6" s="112"/>
      <c r="EU6" s="112"/>
      <c r="EV6" s="112"/>
      <c r="EW6" s="112"/>
      <c r="EX6" s="112"/>
      <c r="EY6" s="112"/>
      <c r="EZ6" s="112"/>
      <c r="FA6" s="112"/>
      <c r="FB6" s="112"/>
      <c r="FC6" s="112"/>
      <c r="FD6" s="112"/>
      <c r="FE6" s="112"/>
      <c r="FF6" s="112"/>
      <c r="FG6" s="112"/>
      <c r="FH6" s="112"/>
      <c r="FI6" s="112"/>
      <c r="FJ6" s="112"/>
      <c r="FK6" s="112"/>
      <c r="FL6" s="112"/>
      <c r="FM6" s="112"/>
      <c r="FN6" s="112"/>
      <c r="FO6" s="112"/>
      <c r="FP6" s="112"/>
      <c r="FQ6" s="112"/>
      <c r="FR6" s="112"/>
      <c r="FS6" s="112"/>
      <c r="FT6" s="112"/>
      <c r="FU6" s="112"/>
      <c r="FV6" s="112"/>
      <c r="FW6" s="112"/>
      <c r="FX6" s="112"/>
      <c r="FY6" s="112"/>
      <c r="FZ6" s="112"/>
      <c r="GA6" s="112"/>
      <c r="GB6" s="112"/>
      <c r="GC6" s="112"/>
      <c r="GD6" s="112"/>
      <c r="GE6" s="112"/>
      <c r="GF6" s="112"/>
      <c r="GG6" s="112"/>
      <c r="GH6" s="112"/>
      <c r="GI6" s="112"/>
      <c r="GJ6" s="112"/>
      <c r="GK6" s="112"/>
      <c r="GL6" s="112"/>
      <c r="GM6" s="112"/>
      <c r="GN6" s="112"/>
      <c r="GO6" s="112"/>
      <c r="GP6" s="112"/>
      <c r="GQ6" s="112"/>
      <c r="GR6" s="112"/>
      <c r="GS6" s="112"/>
      <c r="GT6" s="112"/>
      <c r="GU6" s="112"/>
      <c r="GV6" s="112"/>
      <c r="GW6" s="112"/>
      <c r="GX6" s="112"/>
      <c r="GY6" s="112"/>
      <c r="GZ6" s="112"/>
      <c r="HA6" s="112"/>
      <c r="HB6" s="112"/>
      <c r="HC6" s="112"/>
      <c r="HD6" s="112"/>
      <c r="HE6" s="112"/>
      <c r="HF6" s="112"/>
      <c r="HG6" s="112"/>
      <c r="HH6" s="112"/>
      <c r="HI6" s="112"/>
      <c r="HJ6" s="112"/>
      <c r="HK6" s="112"/>
      <c r="HL6" s="112"/>
      <c r="HM6" s="112"/>
      <c r="HN6" s="112"/>
      <c r="HO6" s="112"/>
      <c r="HP6" s="112"/>
      <c r="HQ6" s="112"/>
      <c r="HR6" s="112"/>
      <c r="HS6" s="112"/>
      <c r="HT6" s="112"/>
      <c r="HU6" s="112"/>
      <c r="HV6" s="112"/>
      <c r="HW6" s="112"/>
      <c r="HX6" s="112"/>
      <c r="HY6" s="112"/>
      <c r="HZ6" s="112"/>
      <c r="IA6" s="112"/>
      <c r="IB6" s="112"/>
      <c r="IC6" s="112"/>
      <c r="ID6" s="112"/>
      <c r="IE6" s="112"/>
      <c r="IF6" s="112"/>
      <c r="IG6" s="112"/>
      <c r="IH6" s="112"/>
      <c r="II6" s="112"/>
      <c r="IJ6" s="112"/>
      <c r="IK6" s="112"/>
      <c r="IL6" s="112"/>
      <c r="IM6" s="112"/>
      <c r="IN6" s="112"/>
      <c r="IO6" s="112"/>
      <c r="IP6" s="112"/>
      <c r="IQ6" s="112"/>
      <c r="IR6" s="112"/>
      <c r="IS6" s="112"/>
      <c r="IT6" s="112"/>
      <c r="IU6" s="112"/>
      <c r="IV6" s="112"/>
      <c r="IW6" s="112"/>
      <c r="IX6" s="112"/>
      <c r="IY6" s="112"/>
      <c r="IZ6" s="112"/>
      <c r="JA6" s="112"/>
      <c r="JB6" s="112"/>
      <c r="JC6" s="112"/>
      <c r="JD6" s="112"/>
      <c r="JE6" s="112"/>
      <c r="JF6" s="112"/>
      <c r="JG6" s="112"/>
      <c r="JH6" s="112"/>
      <c r="JI6" s="112"/>
    </row>
    <row r="7" spans="2:269" ht="17.25" x14ac:dyDescent="0.3">
      <c r="B7" s="115"/>
      <c r="C7" s="188"/>
      <c r="D7" s="188"/>
      <c r="E7" s="188"/>
      <c r="F7" s="188"/>
      <c r="G7" s="188"/>
      <c r="H7" s="188"/>
      <c r="I7" s="188"/>
      <c r="J7" s="188"/>
      <c r="K7" s="188"/>
      <c r="N7" s="112"/>
      <c r="O7" s="112"/>
      <c r="P7" s="112"/>
      <c r="Q7" s="112"/>
      <c r="R7" s="112"/>
      <c r="S7" s="112"/>
      <c r="T7" s="112"/>
      <c r="U7" s="112"/>
      <c r="V7" s="112"/>
      <c r="W7" s="112"/>
      <c r="X7" s="112"/>
      <c r="Y7" s="112"/>
      <c r="Z7" s="112"/>
      <c r="AA7" s="112"/>
      <c r="AB7" s="112"/>
      <c r="AC7" s="112"/>
      <c r="AD7" s="112"/>
      <c r="AE7" s="112"/>
      <c r="AF7" s="112"/>
      <c r="AG7" s="112"/>
      <c r="AH7" s="112"/>
      <c r="AI7" s="112"/>
      <c r="AJ7" s="112"/>
      <c r="AK7" s="112"/>
      <c r="AL7" s="112"/>
      <c r="AM7" s="112"/>
      <c r="AN7" s="112"/>
      <c r="AO7" s="112"/>
      <c r="AP7" s="112"/>
      <c r="AQ7" s="112"/>
      <c r="AR7" s="112"/>
      <c r="AS7" s="112"/>
      <c r="AT7" s="112"/>
      <c r="AU7" s="112"/>
      <c r="AV7" s="112"/>
      <c r="AW7" s="112"/>
      <c r="AX7" s="112"/>
      <c r="AY7" s="112"/>
      <c r="AZ7" s="112"/>
      <c r="BA7" s="112"/>
      <c r="BB7" s="112"/>
      <c r="BC7" s="112"/>
      <c r="BD7" s="112"/>
      <c r="BE7" s="112"/>
      <c r="BF7" s="112"/>
      <c r="BG7" s="112"/>
      <c r="BH7" s="112"/>
      <c r="BI7" s="112"/>
      <c r="BJ7" s="112"/>
      <c r="BK7" s="112"/>
      <c r="BL7" s="112"/>
      <c r="BM7" s="112"/>
      <c r="BN7" s="112"/>
      <c r="BO7" s="112"/>
      <c r="BP7" s="112"/>
      <c r="BQ7" s="112"/>
      <c r="BR7" s="112"/>
      <c r="BS7" s="112"/>
      <c r="BT7" s="112"/>
      <c r="BU7" s="112"/>
      <c r="BV7" s="112"/>
      <c r="BW7" s="112"/>
      <c r="BX7" s="112"/>
      <c r="BY7" s="112"/>
      <c r="BZ7" s="112"/>
      <c r="CA7" s="112"/>
      <c r="CB7" s="112"/>
      <c r="CC7" s="112"/>
      <c r="CD7" s="112"/>
      <c r="CE7" s="112"/>
      <c r="CF7" s="112"/>
      <c r="CG7" s="112"/>
      <c r="CH7" s="112"/>
      <c r="CI7" s="112"/>
      <c r="CJ7" s="112"/>
      <c r="CK7" s="112"/>
      <c r="CL7" s="112"/>
      <c r="CM7" s="112"/>
      <c r="CN7" s="112"/>
      <c r="CO7" s="112"/>
      <c r="CP7" s="112"/>
      <c r="CQ7" s="112"/>
      <c r="CR7" s="112"/>
      <c r="CS7" s="112"/>
      <c r="CT7" s="112"/>
      <c r="CU7" s="112"/>
      <c r="CV7" s="112"/>
      <c r="CW7" s="112"/>
      <c r="CX7" s="112"/>
      <c r="CY7" s="112"/>
      <c r="CZ7" s="112"/>
      <c r="DA7" s="112"/>
      <c r="DB7" s="112"/>
      <c r="DC7" s="112"/>
      <c r="DD7" s="112"/>
      <c r="DE7" s="112"/>
      <c r="DF7" s="112"/>
      <c r="DG7" s="112"/>
      <c r="DH7" s="112"/>
      <c r="DI7" s="112"/>
      <c r="DJ7" s="112"/>
      <c r="DK7" s="112"/>
      <c r="DL7" s="112"/>
      <c r="DM7" s="112"/>
      <c r="DN7" s="112"/>
      <c r="DO7" s="112"/>
      <c r="DP7" s="112"/>
      <c r="DQ7" s="112"/>
      <c r="DR7" s="112"/>
      <c r="DS7" s="112"/>
      <c r="DT7" s="112"/>
      <c r="DU7" s="112"/>
      <c r="DV7" s="112"/>
      <c r="DW7" s="112"/>
      <c r="DX7" s="112"/>
      <c r="DY7" s="112"/>
      <c r="DZ7" s="112"/>
      <c r="EA7" s="112"/>
      <c r="EB7" s="112"/>
      <c r="EC7" s="112"/>
      <c r="ED7" s="112"/>
      <c r="EE7" s="112"/>
      <c r="EF7" s="112"/>
      <c r="EG7" s="112"/>
      <c r="EH7" s="112"/>
      <c r="EI7" s="112"/>
      <c r="EJ7" s="112"/>
      <c r="EK7" s="112"/>
      <c r="EL7" s="112"/>
      <c r="EM7" s="112"/>
      <c r="EN7" s="112"/>
      <c r="EO7" s="112"/>
      <c r="EP7" s="112"/>
      <c r="EQ7" s="112"/>
      <c r="ER7" s="112"/>
      <c r="ES7" s="112"/>
      <c r="ET7" s="112"/>
      <c r="EU7" s="112"/>
      <c r="EV7" s="112"/>
      <c r="EW7" s="112"/>
      <c r="EX7" s="112"/>
      <c r="EY7" s="112"/>
      <c r="EZ7" s="112"/>
      <c r="FA7" s="112"/>
      <c r="FB7" s="112"/>
      <c r="FC7" s="112"/>
      <c r="FD7" s="112"/>
      <c r="FE7" s="112"/>
      <c r="FF7" s="112"/>
      <c r="FG7" s="112"/>
      <c r="FH7" s="112"/>
      <c r="FI7" s="112"/>
      <c r="FJ7" s="112"/>
      <c r="FK7" s="112"/>
      <c r="FL7" s="112"/>
      <c r="FM7" s="112"/>
      <c r="FN7" s="112"/>
      <c r="FO7" s="112"/>
      <c r="FP7" s="112"/>
      <c r="FQ7" s="112"/>
      <c r="FR7" s="112"/>
      <c r="FS7" s="112"/>
      <c r="FT7" s="112"/>
      <c r="FU7" s="112"/>
      <c r="FV7" s="112"/>
      <c r="FW7" s="112"/>
      <c r="FX7" s="112"/>
      <c r="FY7" s="112"/>
      <c r="FZ7" s="112"/>
      <c r="GA7" s="112"/>
      <c r="GB7" s="112"/>
      <c r="GC7" s="112"/>
      <c r="GD7" s="112"/>
      <c r="GE7" s="112"/>
      <c r="GF7" s="112"/>
      <c r="GG7" s="112"/>
      <c r="GH7" s="112"/>
      <c r="GI7" s="112"/>
      <c r="GJ7" s="112"/>
      <c r="GK7" s="112"/>
      <c r="GL7" s="112"/>
      <c r="GM7" s="112"/>
      <c r="GN7" s="112"/>
      <c r="GO7" s="112"/>
      <c r="GP7" s="112"/>
      <c r="GQ7" s="112"/>
      <c r="GR7" s="112"/>
      <c r="GS7" s="112"/>
      <c r="GT7" s="112"/>
      <c r="GU7" s="112"/>
      <c r="GV7" s="112"/>
      <c r="GW7" s="112"/>
      <c r="GX7" s="112"/>
      <c r="GY7" s="112"/>
      <c r="GZ7" s="112"/>
      <c r="HA7" s="112"/>
      <c r="HB7" s="112"/>
      <c r="HC7" s="112"/>
      <c r="HD7" s="112"/>
      <c r="HE7" s="112"/>
      <c r="HF7" s="112"/>
      <c r="HG7" s="112"/>
      <c r="HH7" s="112"/>
      <c r="HI7" s="112"/>
      <c r="HJ7" s="112"/>
      <c r="HK7" s="112"/>
      <c r="HL7" s="112"/>
      <c r="HM7" s="112"/>
      <c r="HN7" s="112"/>
      <c r="HO7" s="112"/>
      <c r="HP7" s="112"/>
      <c r="HQ7" s="112"/>
      <c r="HR7" s="112"/>
      <c r="HS7" s="112"/>
      <c r="HT7" s="112"/>
      <c r="HU7" s="112"/>
      <c r="HV7" s="112"/>
      <c r="HW7" s="112"/>
      <c r="HX7" s="112"/>
      <c r="HY7" s="112"/>
      <c r="HZ7" s="112"/>
      <c r="IA7" s="112"/>
      <c r="IB7" s="112"/>
      <c r="IC7" s="112"/>
      <c r="ID7" s="112"/>
      <c r="IE7" s="112"/>
      <c r="IF7" s="112"/>
      <c r="IG7" s="112"/>
      <c r="IH7" s="112"/>
      <c r="II7" s="112"/>
      <c r="IJ7" s="112"/>
      <c r="IK7" s="112"/>
      <c r="IL7" s="112"/>
      <c r="IM7" s="112"/>
      <c r="IN7" s="112"/>
      <c r="IO7" s="112"/>
      <c r="IP7" s="112"/>
      <c r="IQ7" s="112"/>
      <c r="IR7" s="112"/>
      <c r="IS7" s="112"/>
      <c r="IT7" s="112"/>
      <c r="IU7" s="112"/>
      <c r="IV7" s="112"/>
      <c r="IW7" s="112"/>
      <c r="IX7" s="112"/>
      <c r="IY7" s="112"/>
      <c r="IZ7" s="112"/>
      <c r="JA7" s="112"/>
      <c r="JB7" s="112"/>
      <c r="JC7" s="112"/>
      <c r="JD7" s="112"/>
      <c r="JE7" s="112"/>
      <c r="JF7" s="112"/>
      <c r="JG7" s="112"/>
      <c r="JH7" s="112"/>
      <c r="JI7" s="112"/>
    </row>
    <row r="8" spans="2:269" ht="17.25" x14ac:dyDescent="0.3">
      <c r="B8" s="115"/>
      <c r="C8" s="188"/>
      <c r="D8" s="188"/>
      <c r="E8" s="188"/>
      <c r="F8" s="188"/>
      <c r="G8" s="188"/>
      <c r="H8" s="188"/>
      <c r="I8" s="188"/>
      <c r="J8" s="188"/>
      <c r="K8" s="188"/>
      <c r="N8" s="112"/>
      <c r="O8" s="112"/>
      <c r="P8" s="112"/>
      <c r="Q8" s="112"/>
      <c r="R8" s="112"/>
      <c r="S8" s="112"/>
      <c r="T8" s="112"/>
      <c r="U8" s="112"/>
      <c r="V8" s="112"/>
      <c r="W8" s="112"/>
      <c r="X8" s="112"/>
      <c r="Y8" s="112"/>
      <c r="Z8" s="112"/>
      <c r="AA8" s="112"/>
      <c r="AB8" s="112"/>
      <c r="AC8" s="112"/>
      <c r="AD8" s="112"/>
      <c r="AE8" s="112"/>
      <c r="AF8" s="112"/>
      <c r="AG8" s="112"/>
      <c r="AH8" s="112"/>
      <c r="AI8" s="112"/>
      <c r="AJ8" s="112"/>
      <c r="AK8" s="112"/>
      <c r="AL8" s="112"/>
      <c r="AM8" s="112"/>
      <c r="AN8" s="112"/>
      <c r="AO8" s="112"/>
      <c r="AP8" s="112"/>
      <c r="AQ8" s="112"/>
      <c r="AR8" s="112"/>
      <c r="AS8" s="112"/>
      <c r="AT8" s="112"/>
      <c r="AU8" s="112"/>
      <c r="AV8" s="112"/>
      <c r="AW8" s="112"/>
      <c r="AX8" s="112"/>
      <c r="AY8" s="112"/>
      <c r="AZ8" s="112"/>
      <c r="BA8" s="112"/>
      <c r="BB8" s="112"/>
      <c r="BC8" s="112"/>
      <c r="BD8" s="112"/>
      <c r="BE8" s="112"/>
      <c r="BF8" s="112"/>
      <c r="BG8" s="112"/>
      <c r="BH8" s="112"/>
      <c r="BI8" s="112"/>
      <c r="BJ8" s="112"/>
      <c r="BK8" s="112"/>
      <c r="BL8" s="112"/>
      <c r="BM8" s="112"/>
      <c r="BN8" s="112"/>
      <c r="BO8" s="112"/>
      <c r="BP8" s="112"/>
      <c r="BQ8" s="112"/>
      <c r="BR8" s="112"/>
      <c r="BS8" s="112"/>
      <c r="BT8" s="112"/>
      <c r="BU8" s="112"/>
      <c r="BV8" s="112"/>
      <c r="BW8" s="112"/>
      <c r="BX8" s="112"/>
      <c r="BY8" s="112"/>
      <c r="BZ8" s="112"/>
      <c r="CA8" s="112"/>
      <c r="CB8" s="112"/>
      <c r="CC8" s="112"/>
      <c r="CD8" s="112"/>
      <c r="CE8" s="112"/>
      <c r="CF8" s="112"/>
      <c r="CG8" s="112"/>
      <c r="CH8" s="112"/>
      <c r="CI8" s="112"/>
      <c r="CJ8" s="112"/>
      <c r="CK8" s="112"/>
      <c r="CL8" s="112"/>
      <c r="CM8" s="112"/>
      <c r="CN8" s="112"/>
      <c r="CO8" s="112"/>
      <c r="CP8" s="112"/>
      <c r="CQ8" s="112"/>
      <c r="CR8" s="112"/>
      <c r="CS8" s="112"/>
      <c r="CT8" s="112"/>
      <c r="CU8" s="112"/>
      <c r="CV8" s="112"/>
      <c r="CW8" s="112"/>
      <c r="CX8" s="112"/>
      <c r="CY8" s="112"/>
      <c r="CZ8" s="112"/>
      <c r="DA8" s="112"/>
      <c r="DB8" s="112"/>
      <c r="DC8" s="112"/>
      <c r="DD8" s="112"/>
      <c r="DE8" s="112"/>
      <c r="DF8" s="112"/>
      <c r="DG8" s="112"/>
      <c r="DH8" s="112"/>
      <c r="DI8" s="112"/>
      <c r="DJ8" s="112"/>
      <c r="DK8" s="112"/>
      <c r="DL8" s="112"/>
      <c r="DM8" s="112"/>
      <c r="DN8" s="112"/>
      <c r="DO8" s="112"/>
      <c r="DP8" s="112"/>
      <c r="DQ8" s="112"/>
      <c r="DR8" s="112"/>
      <c r="DS8" s="112"/>
      <c r="DT8" s="112"/>
      <c r="DU8" s="112"/>
      <c r="DV8" s="112"/>
      <c r="DW8" s="112"/>
      <c r="DX8" s="112"/>
      <c r="DY8" s="112"/>
      <c r="DZ8" s="112"/>
      <c r="EA8" s="112"/>
      <c r="EB8" s="112"/>
      <c r="EC8" s="112"/>
      <c r="ED8" s="112"/>
      <c r="EE8" s="112"/>
      <c r="EF8" s="112"/>
      <c r="EG8" s="112"/>
      <c r="EH8" s="112"/>
      <c r="EI8" s="112"/>
      <c r="EJ8" s="112"/>
      <c r="EK8" s="112"/>
      <c r="EL8" s="112"/>
      <c r="EM8" s="112"/>
      <c r="EN8" s="112"/>
      <c r="EO8" s="112"/>
      <c r="EP8" s="112"/>
      <c r="EQ8" s="112"/>
      <c r="ER8" s="112"/>
      <c r="ES8" s="112"/>
      <c r="ET8" s="112"/>
      <c r="EU8" s="112"/>
      <c r="EV8" s="112"/>
      <c r="EW8" s="112"/>
      <c r="EX8" s="112"/>
      <c r="EY8" s="112"/>
      <c r="EZ8" s="112"/>
      <c r="FA8" s="112"/>
      <c r="FB8" s="112"/>
      <c r="FC8" s="112"/>
      <c r="FD8" s="112"/>
      <c r="FE8" s="112"/>
      <c r="FF8" s="112"/>
      <c r="FG8" s="112"/>
      <c r="FH8" s="112"/>
      <c r="FI8" s="112"/>
      <c r="FJ8" s="112"/>
      <c r="FK8" s="112"/>
      <c r="FL8" s="112"/>
      <c r="FM8" s="112"/>
      <c r="FN8" s="112"/>
      <c r="FO8" s="112"/>
      <c r="FP8" s="112"/>
      <c r="FQ8" s="112"/>
      <c r="FR8" s="112"/>
      <c r="FS8" s="112"/>
      <c r="FT8" s="112"/>
      <c r="FU8" s="112"/>
      <c r="FV8" s="112"/>
      <c r="FW8" s="112"/>
      <c r="FX8" s="112"/>
      <c r="FY8" s="112"/>
      <c r="FZ8" s="112"/>
      <c r="GA8" s="112"/>
      <c r="GB8" s="112"/>
      <c r="GC8" s="112"/>
      <c r="GD8" s="112"/>
      <c r="GE8" s="112"/>
      <c r="GF8" s="112"/>
      <c r="GG8" s="112"/>
      <c r="GH8" s="112"/>
      <c r="GI8" s="112"/>
      <c r="GJ8" s="112"/>
      <c r="GK8" s="112"/>
      <c r="GL8" s="112"/>
      <c r="GM8" s="112"/>
      <c r="GN8" s="112"/>
      <c r="GO8" s="112"/>
      <c r="GP8" s="112"/>
      <c r="GQ8" s="112"/>
      <c r="GR8" s="112"/>
      <c r="GS8" s="112"/>
      <c r="GT8" s="112"/>
      <c r="GU8" s="112"/>
      <c r="GV8" s="112"/>
      <c r="GW8" s="112"/>
      <c r="GX8" s="112"/>
      <c r="GY8" s="112"/>
      <c r="GZ8" s="112"/>
      <c r="HA8" s="112"/>
      <c r="HB8" s="112"/>
      <c r="HC8" s="112"/>
      <c r="HD8" s="112"/>
      <c r="HE8" s="112"/>
      <c r="HF8" s="112"/>
      <c r="HG8" s="112"/>
      <c r="HH8" s="112"/>
      <c r="HI8" s="112"/>
      <c r="HJ8" s="112"/>
      <c r="HK8" s="112"/>
      <c r="HL8" s="112"/>
      <c r="HM8" s="112"/>
      <c r="HN8" s="112"/>
      <c r="HO8" s="112"/>
      <c r="HP8" s="112"/>
      <c r="HQ8" s="112"/>
      <c r="HR8" s="112"/>
      <c r="HS8" s="112"/>
      <c r="HT8" s="112"/>
      <c r="HU8" s="112"/>
      <c r="HV8" s="112"/>
      <c r="HW8" s="112"/>
      <c r="HX8" s="112"/>
      <c r="HY8" s="112"/>
      <c r="HZ8" s="112"/>
      <c r="IA8" s="112"/>
      <c r="IB8" s="112"/>
      <c r="IC8" s="112"/>
      <c r="ID8" s="112"/>
      <c r="IE8" s="112"/>
      <c r="IF8" s="112"/>
      <c r="IG8" s="112"/>
      <c r="IH8" s="112"/>
      <c r="II8" s="112"/>
      <c r="IJ8" s="112"/>
      <c r="IK8" s="112"/>
      <c r="IL8" s="112"/>
      <c r="IM8" s="112"/>
      <c r="IN8" s="112"/>
      <c r="IO8" s="112"/>
      <c r="IP8" s="112"/>
      <c r="IQ8" s="112"/>
      <c r="IR8" s="112"/>
      <c r="IS8" s="112"/>
      <c r="IT8" s="112"/>
      <c r="IU8" s="112"/>
      <c r="IV8" s="112"/>
      <c r="IW8" s="112"/>
      <c r="IX8" s="112"/>
      <c r="IY8" s="112"/>
      <c r="IZ8" s="112"/>
      <c r="JA8" s="112"/>
      <c r="JB8" s="112"/>
      <c r="JC8" s="112"/>
      <c r="JD8" s="112"/>
      <c r="JE8" s="112"/>
      <c r="JF8" s="112"/>
      <c r="JG8" s="112"/>
      <c r="JH8" s="112"/>
      <c r="JI8" s="112"/>
    </row>
    <row r="9" spans="2:269" ht="17.25" x14ac:dyDescent="0.3">
      <c r="B9" s="115"/>
      <c r="C9" s="188"/>
      <c r="D9" s="188"/>
      <c r="E9" s="188"/>
      <c r="F9" s="188"/>
      <c r="G9" s="188"/>
      <c r="H9" s="188"/>
      <c r="I9" s="188"/>
      <c r="J9" s="188"/>
      <c r="K9" s="188"/>
      <c r="N9" s="112"/>
      <c r="O9" s="112"/>
      <c r="P9" s="112"/>
      <c r="Q9" s="112"/>
      <c r="R9" s="112"/>
      <c r="S9" s="112"/>
      <c r="T9" s="112"/>
      <c r="U9" s="112"/>
      <c r="V9" s="112"/>
      <c r="W9" s="112"/>
      <c r="X9" s="112"/>
      <c r="Y9" s="112"/>
      <c r="Z9" s="112"/>
      <c r="AA9" s="112"/>
      <c r="AB9" s="112"/>
      <c r="AC9" s="112"/>
      <c r="AD9" s="112"/>
      <c r="AE9" s="112"/>
      <c r="AF9" s="112"/>
      <c r="AG9" s="112"/>
      <c r="AH9" s="112"/>
      <c r="AI9" s="112"/>
      <c r="AJ9" s="112"/>
      <c r="AK9" s="112"/>
      <c r="AL9" s="112"/>
      <c r="AM9" s="112"/>
      <c r="AN9" s="112"/>
      <c r="AO9" s="112"/>
      <c r="AP9" s="112"/>
      <c r="AQ9" s="112"/>
      <c r="AR9" s="112"/>
      <c r="AS9" s="112"/>
      <c r="AT9" s="112"/>
      <c r="AU9" s="112"/>
      <c r="AV9" s="112"/>
      <c r="AW9" s="112"/>
      <c r="AX9" s="112"/>
      <c r="AY9" s="112"/>
      <c r="AZ9" s="112"/>
      <c r="BA9" s="112"/>
      <c r="BB9" s="112"/>
      <c r="BC9" s="112"/>
      <c r="BD9" s="112"/>
      <c r="BE9" s="112"/>
      <c r="BF9" s="112"/>
      <c r="BG9" s="112"/>
      <c r="BH9" s="112"/>
      <c r="BI9" s="112"/>
      <c r="BJ9" s="112"/>
      <c r="BK9" s="112"/>
      <c r="BL9" s="112"/>
      <c r="BM9" s="112"/>
      <c r="BN9" s="112"/>
      <c r="BO9" s="112"/>
      <c r="BP9" s="112"/>
      <c r="BQ9" s="112"/>
      <c r="BR9" s="112"/>
      <c r="BS9" s="112"/>
      <c r="BT9" s="112"/>
      <c r="BU9" s="112"/>
      <c r="BV9" s="112"/>
      <c r="BW9" s="112"/>
      <c r="BX9" s="112"/>
      <c r="BY9" s="112"/>
      <c r="BZ9" s="112"/>
      <c r="CA9" s="112"/>
      <c r="CB9" s="112"/>
      <c r="CC9" s="112"/>
      <c r="CD9" s="112"/>
      <c r="CE9" s="112"/>
      <c r="CF9" s="112"/>
      <c r="CG9" s="112"/>
      <c r="CH9" s="112"/>
      <c r="CI9" s="112"/>
      <c r="CJ9" s="112"/>
      <c r="CK9" s="112"/>
      <c r="CL9" s="112"/>
      <c r="CM9" s="112"/>
      <c r="CN9" s="112"/>
      <c r="CO9" s="112"/>
      <c r="CP9" s="112"/>
      <c r="CQ9" s="112"/>
      <c r="CR9" s="112"/>
      <c r="CS9" s="112"/>
      <c r="CT9" s="112"/>
      <c r="CU9" s="112"/>
      <c r="CV9" s="112"/>
      <c r="CW9" s="112"/>
      <c r="CX9" s="112"/>
      <c r="CY9" s="112"/>
      <c r="CZ9" s="112"/>
      <c r="DA9" s="112"/>
      <c r="DB9" s="112"/>
      <c r="DC9" s="112"/>
      <c r="DD9" s="112"/>
      <c r="DE9" s="112"/>
      <c r="DF9" s="112"/>
      <c r="DG9" s="112"/>
      <c r="DH9" s="112"/>
      <c r="DI9" s="112"/>
      <c r="DJ9" s="112"/>
      <c r="DK9" s="112"/>
      <c r="DL9" s="112"/>
      <c r="DM9" s="112"/>
      <c r="DN9" s="112"/>
      <c r="DO9" s="112"/>
      <c r="DP9" s="112"/>
      <c r="DQ9" s="112"/>
      <c r="DR9" s="112"/>
      <c r="DS9" s="112"/>
      <c r="DT9" s="112"/>
      <c r="DU9" s="112"/>
      <c r="DV9" s="112"/>
      <c r="DW9" s="112"/>
      <c r="DX9" s="112"/>
      <c r="DY9" s="112"/>
      <c r="DZ9" s="112"/>
      <c r="EA9" s="112"/>
      <c r="EB9" s="112"/>
      <c r="EC9" s="112"/>
      <c r="ED9" s="112"/>
      <c r="EE9" s="112"/>
      <c r="EF9" s="112"/>
      <c r="EG9" s="112"/>
      <c r="EH9" s="112"/>
      <c r="EI9" s="112"/>
      <c r="EJ9" s="112"/>
      <c r="EK9" s="112"/>
      <c r="EL9" s="112"/>
      <c r="EM9" s="112"/>
      <c r="EN9" s="112"/>
      <c r="EO9" s="112"/>
      <c r="EP9" s="112"/>
      <c r="EQ9" s="112"/>
      <c r="ER9" s="112"/>
      <c r="ES9" s="112"/>
      <c r="ET9" s="112"/>
      <c r="EU9" s="112"/>
      <c r="EV9" s="112"/>
      <c r="EW9" s="112"/>
      <c r="EX9" s="112"/>
      <c r="EY9" s="112"/>
      <c r="EZ9" s="112"/>
      <c r="FA9" s="112"/>
      <c r="FB9" s="112"/>
      <c r="FC9" s="112"/>
      <c r="FD9" s="112"/>
      <c r="FE9" s="112"/>
      <c r="FF9" s="112"/>
      <c r="FG9" s="112"/>
      <c r="FH9" s="112"/>
      <c r="FI9" s="112"/>
      <c r="FJ9" s="112"/>
      <c r="FK9" s="112"/>
      <c r="FL9" s="112"/>
      <c r="FM9" s="112"/>
      <c r="FN9" s="112"/>
      <c r="FO9" s="112"/>
      <c r="FP9" s="112"/>
      <c r="FQ9" s="112"/>
      <c r="FR9" s="112"/>
      <c r="FS9" s="112"/>
      <c r="FT9" s="112"/>
      <c r="FU9" s="112"/>
      <c r="FV9" s="112"/>
      <c r="FW9" s="112"/>
      <c r="FX9" s="112"/>
      <c r="FY9" s="112"/>
      <c r="FZ9" s="112"/>
      <c r="GA9" s="112"/>
      <c r="GB9" s="112"/>
      <c r="GC9" s="112"/>
      <c r="GD9" s="112"/>
      <c r="GE9" s="112"/>
      <c r="GF9" s="112"/>
      <c r="GG9" s="112"/>
      <c r="GH9" s="112"/>
      <c r="GI9" s="112"/>
      <c r="GJ9" s="112"/>
      <c r="GK9" s="112"/>
      <c r="GL9" s="112"/>
      <c r="GM9" s="112"/>
      <c r="GN9" s="112"/>
      <c r="GO9" s="112"/>
      <c r="GP9" s="112"/>
      <c r="GQ9" s="112"/>
      <c r="GR9" s="112"/>
      <c r="GS9" s="112"/>
      <c r="GT9" s="112"/>
      <c r="GU9" s="112"/>
      <c r="GV9" s="112"/>
      <c r="GW9" s="112"/>
      <c r="GX9" s="112"/>
      <c r="GY9" s="112"/>
      <c r="GZ9" s="112"/>
      <c r="HA9" s="112"/>
      <c r="HB9" s="112"/>
      <c r="HC9" s="112"/>
      <c r="HD9" s="112"/>
      <c r="HE9" s="112"/>
      <c r="HF9" s="112"/>
      <c r="HG9" s="112"/>
      <c r="HH9" s="112"/>
      <c r="HI9" s="112"/>
      <c r="HJ9" s="112"/>
      <c r="HK9" s="112"/>
      <c r="HL9" s="112"/>
      <c r="HM9" s="112"/>
      <c r="HN9" s="112"/>
      <c r="HO9" s="112"/>
      <c r="HP9" s="112"/>
      <c r="HQ9" s="112"/>
      <c r="HR9" s="112"/>
      <c r="HS9" s="112"/>
      <c r="HT9" s="112"/>
      <c r="HU9" s="112"/>
      <c r="HV9" s="112"/>
      <c r="HW9" s="112"/>
      <c r="HX9" s="112"/>
      <c r="HY9" s="112"/>
      <c r="HZ9" s="112"/>
      <c r="IA9" s="112"/>
      <c r="IB9" s="112"/>
      <c r="IC9" s="112"/>
      <c r="ID9" s="112"/>
      <c r="IE9" s="112"/>
      <c r="IF9" s="112"/>
      <c r="IG9" s="112"/>
      <c r="IH9" s="112"/>
      <c r="II9" s="112"/>
      <c r="IJ9" s="112"/>
      <c r="IK9" s="112"/>
      <c r="IL9" s="112"/>
      <c r="IM9" s="112"/>
      <c r="IN9" s="112"/>
      <c r="IO9" s="112"/>
      <c r="IP9" s="112"/>
      <c r="IQ9" s="112"/>
      <c r="IR9" s="112"/>
      <c r="IS9" s="112"/>
      <c r="IT9" s="112"/>
      <c r="IU9" s="112"/>
      <c r="IV9" s="112"/>
      <c r="IW9" s="112"/>
      <c r="IX9" s="112"/>
      <c r="IY9" s="112"/>
      <c r="IZ9" s="112"/>
      <c r="JA9" s="112"/>
      <c r="JB9" s="112"/>
      <c r="JC9" s="112"/>
      <c r="JD9" s="112"/>
      <c r="JE9" s="112"/>
      <c r="JF9" s="112"/>
      <c r="JG9" s="112"/>
      <c r="JH9" s="112"/>
      <c r="JI9" s="112"/>
    </row>
    <row r="10" spans="2:269" ht="17.25" x14ac:dyDescent="0.3">
      <c r="B10" s="115"/>
      <c r="C10" s="188"/>
      <c r="D10" s="188"/>
      <c r="E10" s="188"/>
      <c r="F10" s="188"/>
      <c r="G10" s="188"/>
      <c r="H10" s="188"/>
      <c r="I10" s="188"/>
      <c r="J10" s="188"/>
      <c r="K10" s="188"/>
      <c r="N10" s="112"/>
      <c r="O10" s="112"/>
      <c r="P10" s="112"/>
      <c r="Q10" s="112"/>
      <c r="R10" s="112"/>
      <c r="S10" s="112"/>
      <c r="T10" s="112"/>
      <c r="U10" s="112"/>
      <c r="V10" s="112"/>
      <c r="W10" s="112"/>
      <c r="X10" s="112"/>
      <c r="Y10" s="112"/>
      <c r="Z10" s="112"/>
      <c r="AA10" s="112"/>
      <c r="AB10" s="112"/>
      <c r="AC10" s="112"/>
      <c r="AD10" s="112"/>
      <c r="AE10" s="112"/>
      <c r="AF10" s="112"/>
      <c r="AG10" s="112"/>
      <c r="AH10" s="112"/>
      <c r="AI10" s="112"/>
      <c r="AJ10" s="112"/>
      <c r="AK10" s="112"/>
      <c r="AL10" s="112"/>
      <c r="AM10" s="112"/>
      <c r="AN10" s="112"/>
      <c r="AO10" s="112"/>
      <c r="AP10" s="112"/>
      <c r="AQ10" s="112"/>
      <c r="AR10" s="112"/>
      <c r="AS10" s="112"/>
      <c r="AT10" s="112"/>
      <c r="AU10" s="112"/>
      <c r="AV10" s="112"/>
      <c r="AW10" s="112"/>
      <c r="AX10" s="112"/>
      <c r="AY10" s="112"/>
      <c r="AZ10" s="112"/>
      <c r="BA10" s="112"/>
      <c r="BB10" s="112"/>
      <c r="BC10" s="112"/>
      <c r="BD10" s="112"/>
      <c r="BE10" s="112"/>
      <c r="BF10" s="112"/>
      <c r="BG10" s="112"/>
      <c r="BH10" s="112"/>
      <c r="BI10" s="112"/>
      <c r="BJ10" s="112"/>
      <c r="BK10" s="112"/>
      <c r="BL10" s="112"/>
      <c r="BM10" s="112"/>
      <c r="BN10" s="112"/>
      <c r="BO10" s="112"/>
      <c r="BP10" s="112"/>
      <c r="BQ10" s="112"/>
      <c r="BR10" s="112"/>
      <c r="BS10" s="112"/>
      <c r="BT10" s="112"/>
      <c r="BU10" s="112"/>
      <c r="BV10" s="112"/>
      <c r="BW10" s="112"/>
      <c r="BX10" s="112"/>
      <c r="BY10" s="112"/>
      <c r="BZ10" s="112"/>
      <c r="CA10" s="112"/>
      <c r="CB10" s="112"/>
      <c r="CC10" s="112"/>
      <c r="CD10" s="112"/>
      <c r="CE10" s="112"/>
      <c r="CF10" s="112"/>
      <c r="CG10" s="112"/>
      <c r="CH10" s="112"/>
      <c r="CI10" s="112"/>
      <c r="CJ10" s="112"/>
      <c r="CK10" s="112"/>
      <c r="CL10" s="112"/>
      <c r="CM10" s="112"/>
      <c r="CN10" s="112"/>
      <c r="CO10" s="112"/>
      <c r="CP10" s="112"/>
      <c r="CQ10" s="112"/>
      <c r="CR10" s="112"/>
      <c r="CS10" s="112"/>
      <c r="CT10" s="112"/>
      <c r="CU10" s="112"/>
      <c r="CV10" s="112"/>
      <c r="CW10" s="112"/>
      <c r="CX10" s="112"/>
      <c r="CY10" s="112"/>
      <c r="CZ10" s="112"/>
      <c r="DA10" s="112"/>
      <c r="DB10" s="112"/>
      <c r="DC10" s="112"/>
      <c r="DD10" s="112"/>
      <c r="DE10" s="112"/>
      <c r="DF10" s="112"/>
      <c r="DG10" s="112"/>
      <c r="DH10" s="112"/>
      <c r="DI10" s="112"/>
      <c r="DJ10" s="112"/>
      <c r="DK10" s="112"/>
      <c r="DL10" s="112"/>
      <c r="DM10" s="112"/>
      <c r="DN10" s="112"/>
      <c r="DO10" s="112"/>
      <c r="DP10" s="112"/>
      <c r="DQ10" s="112"/>
      <c r="DR10" s="112"/>
      <c r="DS10" s="112"/>
      <c r="DT10" s="112"/>
      <c r="DU10" s="112"/>
      <c r="DV10" s="112"/>
      <c r="DW10" s="112"/>
      <c r="DX10" s="112"/>
      <c r="DY10" s="112"/>
      <c r="DZ10" s="112"/>
      <c r="EA10" s="112"/>
      <c r="EB10" s="112"/>
      <c r="EC10" s="112"/>
      <c r="ED10" s="112"/>
      <c r="EE10" s="112"/>
      <c r="EF10" s="112"/>
      <c r="EG10" s="112"/>
      <c r="EH10" s="112"/>
      <c r="EI10" s="112"/>
      <c r="EJ10" s="112"/>
      <c r="EK10" s="112"/>
      <c r="EL10" s="112"/>
      <c r="EM10" s="112"/>
      <c r="EN10" s="112"/>
      <c r="EO10" s="112"/>
      <c r="EP10" s="112"/>
      <c r="EQ10" s="112"/>
      <c r="ER10" s="112"/>
      <c r="ES10" s="112"/>
      <c r="ET10" s="112"/>
      <c r="EU10" s="112"/>
      <c r="EV10" s="112"/>
      <c r="EW10" s="112"/>
      <c r="EX10" s="112"/>
      <c r="EY10" s="112"/>
      <c r="EZ10" s="112"/>
      <c r="FA10" s="112"/>
      <c r="FB10" s="112"/>
      <c r="FC10" s="112"/>
      <c r="FD10" s="112"/>
      <c r="FE10" s="112"/>
      <c r="FF10" s="112"/>
      <c r="FG10" s="112"/>
      <c r="FH10" s="112"/>
      <c r="FI10" s="112"/>
      <c r="FJ10" s="112"/>
      <c r="FK10" s="112"/>
      <c r="FL10" s="112"/>
      <c r="FM10" s="112"/>
      <c r="FN10" s="112"/>
      <c r="FO10" s="112"/>
      <c r="FP10" s="112"/>
      <c r="FQ10" s="112"/>
      <c r="FR10" s="112"/>
      <c r="FS10" s="112"/>
      <c r="FT10" s="112"/>
      <c r="FU10" s="112"/>
      <c r="FV10" s="112"/>
      <c r="FW10" s="112"/>
      <c r="FX10" s="112"/>
      <c r="FY10" s="112"/>
      <c r="FZ10" s="112"/>
      <c r="GA10" s="112"/>
      <c r="GB10" s="112"/>
      <c r="GC10" s="112"/>
      <c r="GD10" s="112"/>
      <c r="GE10" s="112"/>
      <c r="GF10" s="112"/>
      <c r="GG10" s="112"/>
      <c r="GH10" s="112"/>
      <c r="GI10" s="112"/>
      <c r="GJ10" s="112"/>
      <c r="GK10" s="112"/>
      <c r="GL10" s="112"/>
      <c r="GM10" s="112"/>
      <c r="GN10" s="112"/>
      <c r="GO10" s="112"/>
      <c r="GP10" s="112"/>
      <c r="GQ10" s="112"/>
      <c r="GR10" s="112"/>
      <c r="GS10" s="112"/>
      <c r="GT10" s="112"/>
      <c r="GU10" s="112"/>
      <c r="GV10" s="112"/>
      <c r="GW10" s="112"/>
      <c r="GX10" s="112"/>
      <c r="GY10" s="112"/>
      <c r="GZ10" s="112"/>
      <c r="HA10" s="112"/>
      <c r="HB10" s="112"/>
      <c r="HC10" s="112"/>
      <c r="HD10" s="112"/>
      <c r="HE10" s="112"/>
      <c r="HF10" s="112"/>
      <c r="HG10" s="112"/>
      <c r="HH10" s="112"/>
      <c r="HI10" s="112"/>
      <c r="HJ10" s="112"/>
      <c r="HK10" s="112"/>
      <c r="HL10" s="112"/>
      <c r="HM10" s="112"/>
      <c r="HN10" s="112"/>
      <c r="HO10" s="112"/>
      <c r="HP10" s="112"/>
      <c r="HQ10" s="112"/>
      <c r="HR10" s="112"/>
      <c r="HS10" s="112"/>
      <c r="HT10" s="112"/>
      <c r="HU10" s="112"/>
      <c r="HV10" s="112"/>
      <c r="HW10" s="112"/>
      <c r="HX10" s="112"/>
      <c r="HY10" s="112"/>
      <c r="HZ10" s="112"/>
      <c r="IA10" s="112"/>
      <c r="IB10" s="112"/>
      <c r="IC10" s="112"/>
      <c r="ID10" s="112"/>
      <c r="IE10" s="112"/>
      <c r="IF10" s="112"/>
      <c r="IG10" s="112"/>
      <c r="IH10" s="112"/>
      <c r="II10" s="112"/>
      <c r="IJ10" s="112"/>
      <c r="IK10" s="112"/>
      <c r="IL10" s="112"/>
      <c r="IM10" s="112"/>
      <c r="IN10" s="112"/>
      <c r="IO10" s="112"/>
      <c r="IP10" s="112"/>
      <c r="IQ10" s="112"/>
      <c r="IR10" s="112"/>
      <c r="IS10" s="112"/>
      <c r="IT10" s="112"/>
      <c r="IU10" s="112"/>
      <c r="IV10" s="112"/>
      <c r="IW10" s="112"/>
      <c r="IX10" s="112"/>
      <c r="IY10" s="112"/>
      <c r="IZ10" s="112"/>
      <c r="JA10" s="112"/>
      <c r="JB10" s="112"/>
      <c r="JC10" s="112"/>
      <c r="JD10" s="112"/>
      <c r="JE10" s="112"/>
      <c r="JF10" s="112"/>
      <c r="JG10" s="112"/>
      <c r="JH10" s="112"/>
      <c r="JI10" s="112"/>
    </row>
    <row r="11" spans="2:269" ht="17.25" x14ac:dyDescent="0.3">
      <c r="B11" s="115"/>
      <c r="C11" s="188"/>
      <c r="D11" s="188"/>
      <c r="E11" s="188"/>
      <c r="F11" s="188"/>
      <c r="G11" s="188"/>
      <c r="H11" s="188"/>
      <c r="I11" s="188"/>
      <c r="J11" s="188"/>
      <c r="K11" s="188"/>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c r="BF11" s="112"/>
      <c r="BG11" s="112"/>
      <c r="BH11" s="112"/>
      <c r="BI11" s="112"/>
      <c r="BJ11" s="112"/>
      <c r="BK11" s="112"/>
      <c r="BL11" s="112"/>
      <c r="BM11" s="112"/>
      <c r="BN11" s="112"/>
      <c r="BO11" s="112"/>
      <c r="BP11" s="112"/>
      <c r="BQ11" s="112"/>
      <c r="BR11" s="112"/>
      <c r="BS11" s="112"/>
      <c r="BT11" s="112"/>
      <c r="BU11" s="112"/>
      <c r="BV11" s="112"/>
      <c r="BW11" s="112"/>
      <c r="BX11" s="112"/>
      <c r="BY11" s="112"/>
      <c r="BZ11" s="112"/>
      <c r="CA11" s="112"/>
      <c r="CB11" s="112"/>
      <c r="CC11" s="112"/>
      <c r="CD11" s="112"/>
      <c r="CE11" s="112"/>
      <c r="CF11" s="112"/>
      <c r="CG11" s="112"/>
      <c r="CH11" s="112"/>
      <c r="CI11" s="112"/>
      <c r="CJ11" s="112"/>
      <c r="CK11" s="112"/>
      <c r="CL11" s="112"/>
      <c r="CM11" s="112"/>
      <c r="CN11" s="112"/>
      <c r="CO11" s="112"/>
      <c r="CP11" s="112"/>
      <c r="CQ11" s="112"/>
      <c r="CR11" s="112"/>
      <c r="CS11" s="112"/>
      <c r="CT11" s="112"/>
      <c r="CU11" s="112"/>
      <c r="CV11" s="112"/>
      <c r="CW11" s="112"/>
      <c r="CX11" s="112"/>
      <c r="CY11" s="112"/>
      <c r="CZ11" s="112"/>
      <c r="DA11" s="112"/>
      <c r="DB11" s="112"/>
      <c r="DC11" s="112"/>
      <c r="DD11" s="112"/>
      <c r="DE11" s="112"/>
      <c r="DF11" s="112"/>
      <c r="DG11" s="112"/>
      <c r="DH11" s="112"/>
      <c r="DI11" s="112"/>
      <c r="DJ11" s="112"/>
      <c r="DK11" s="112"/>
      <c r="DL11" s="112"/>
      <c r="DM11" s="112"/>
      <c r="DN11" s="112"/>
      <c r="DO11" s="112"/>
      <c r="DP11" s="112"/>
      <c r="DQ11" s="112"/>
      <c r="DR11" s="112"/>
      <c r="DS11" s="112"/>
      <c r="DT11" s="112"/>
      <c r="DU11" s="112"/>
      <c r="DV11" s="112"/>
      <c r="DW11" s="112"/>
      <c r="DX11" s="112"/>
      <c r="DY11" s="112"/>
      <c r="DZ11" s="112"/>
      <c r="EA11" s="112"/>
      <c r="EB11" s="112"/>
      <c r="EC11" s="112"/>
      <c r="ED11" s="112"/>
      <c r="EE11" s="112"/>
      <c r="EF11" s="112"/>
      <c r="EG11" s="112"/>
      <c r="EH11" s="112"/>
      <c r="EI11" s="112"/>
      <c r="EJ11" s="112"/>
      <c r="EK11" s="112"/>
      <c r="EL11" s="112"/>
      <c r="EM11" s="112"/>
      <c r="EN11" s="112"/>
      <c r="EO11" s="112"/>
      <c r="EP11" s="112"/>
      <c r="EQ11" s="112"/>
      <c r="ER11" s="112"/>
      <c r="ES11" s="112"/>
      <c r="ET11" s="112"/>
      <c r="EU11" s="112"/>
      <c r="EV11" s="112"/>
      <c r="EW11" s="112"/>
      <c r="EX11" s="112"/>
      <c r="EY11" s="112"/>
      <c r="EZ11" s="112"/>
      <c r="FA11" s="112"/>
      <c r="FB11" s="112"/>
      <c r="FC11" s="112"/>
      <c r="FD11" s="112"/>
      <c r="FE11" s="112"/>
      <c r="FF11" s="112"/>
      <c r="FG11" s="112"/>
      <c r="FH11" s="112"/>
      <c r="FI11" s="112"/>
      <c r="FJ11" s="112"/>
      <c r="FK11" s="112"/>
      <c r="FL11" s="112"/>
      <c r="FM11" s="112"/>
      <c r="FN11" s="112"/>
      <c r="FO11" s="112"/>
      <c r="FP11" s="112"/>
      <c r="FQ11" s="112"/>
      <c r="FR11" s="112"/>
      <c r="FS11" s="112"/>
      <c r="FT11" s="112"/>
      <c r="FU11" s="112"/>
      <c r="FV11" s="112"/>
      <c r="FW11" s="112"/>
      <c r="FX11" s="112"/>
      <c r="FY11" s="112"/>
      <c r="FZ11" s="112"/>
      <c r="GA11" s="112"/>
      <c r="GB11" s="112"/>
      <c r="GC11" s="112"/>
      <c r="GD11" s="112"/>
      <c r="GE11" s="112"/>
      <c r="GF11" s="112"/>
      <c r="GG11" s="112"/>
      <c r="GH11" s="112"/>
      <c r="GI11" s="112"/>
      <c r="GJ11" s="112"/>
      <c r="GK11" s="112"/>
      <c r="GL11" s="112"/>
      <c r="GM11" s="112"/>
      <c r="GN11" s="112"/>
      <c r="GO11" s="112"/>
      <c r="GP11" s="112"/>
      <c r="GQ11" s="112"/>
      <c r="GR11" s="112"/>
      <c r="GS11" s="112"/>
      <c r="GT11" s="112"/>
      <c r="GU11" s="112"/>
      <c r="GV11" s="112"/>
      <c r="GW11" s="112"/>
      <c r="GX11" s="112"/>
      <c r="GY11" s="112"/>
      <c r="GZ11" s="112"/>
      <c r="HA11" s="112"/>
      <c r="HB11" s="112"/>
      <c r="HC11" s="112"/>
      <c r="HD11" s="112"/>
      <c r="HE11" s="112"/>
      <c r="HF11" s="112"/>
      <c r="HG11" s="112"/>
      <c r="HH11" s="112"/>
      <c r="HI11" s="112"/>
      <c r="HJ11" s="112"/>
      <c r="HK11" s="112"/>
      <c r="HL11" s="112"/>
      <c r="HM11" s="112"/>
      <c r="HN11" s="112"/>
      <c r="HO11" s="112"/>
      <c r="HP11" s="112"/>
      <c r="HQ11" s="112"/>
      <c r="HR11" s="112"/>
      <c r="HS11" s="112"/>
      <c r="HT11" s="112"/>
      <c r="HU11" s="112"/>
      <c r="HV11" s="112"/>
      <c r="HW11" s="112"/>
      <c r="HX11" s="112"/>
      <c r="HY11" s="112"/>
      <c r="HZ11" s="112"/>
      <c r="IA11" s="112"/>
      <c r="IB11" s="112"/>
      <c r="IC11" s="112"/>
      <c r="ID11" s="112"/>
      <c r="IE11" s="112"/>
      <c r="IF11" s="112"/>
      <c r="IG11" s="112"/>
      <c r="IH11" s="112"/>
      <c r="II11" s="112"/>
      <c r="IJ11" s="112"/>
      <c r="IK11" s="112"/>
      <c r="IL11" s="112"/>
      <c r="IM11" s="112"/>
      <c r="IN11" s="112"/>
      <c r="IO11" s="112"/>
      <c r="IP11" s="112"/>
      <c r="IQ11" s="112"/>
      <c r="IR11" s="112"/>
      <c r="IS11" s="112"/>
      <c r="IT11" s="112"/>
      <c r="IU11" s="112"/>
      <c r="IV11" s="112"/>
      <c r="IW11" s="112"/>
      <c r="IX11" s="112"/>
      <c r="IY11" s="112"/>
      <c r="IZ11" s="112"/>
      <c r="JA11" s="112"/>
      <c r="JB11" s="112"/>
      <c r="JC11" s="112"/>
      <c r="JD11" s="112"/>
      <c r="JE11" s="112"/>
      <c r="JF11" s="112"/>
      <c r="JG11" s="112"/>
      <c r="JH11" s="112"/>
      <c r="JI11" s="112"/>
    </row>
    <row r="12" spans="2:269" ht="17.25" x14ac:dyDescent="0.3">
      <c r="B12" s="115"/>
      <c r="C12" s="188"/>
      <c r="D12" s="188"/>
      <c r="E12" s="188"/>
      <c r="F12" s="188"/>
      <c r="G12" s="188"/>
      <c r="H12" s="188"/>
      <c r="I12" s="188"/>
      <c r="J12" s="188"/>
      <c r="K12" s="188"/>
      <c r="N12" s="112"/>
      <c r="O12" s="112"/>
      <c r="P12" s="112"/>
      <c r="Q12" s="112"/>
      <c r="R12" s="112"/>
      <c r="S12" s="112"/>
      <c r="T12" s="112"/>
      <c r="U12" s="112"/>
      <c r="V12" s="112"/>
      <c r="W12" s="112"/>
      <c r="X12" s="112"/>
      <c r="Y12" s="112"/>
      <c r="Z12" s="112"/>
      <c r="AA12" s="112"/>
      <c r="AB12" s="112"/>
      <c r="AC12" s="112"/>
      <c r="AD12" s="112"/>
      <c r="AE12" s="112"/>
      <c r="AF12" s="112"/>
      <c r="AG12" s="112"/>
      <c r="AH12" s="112"/>
      <c r="AI12" s="112"/>
      <c r="AJ12" s="112"/>
      <c r="AK12" s="112"/>
      <c r="AL12" s="112"/>
      <c r="AM12" s="112"/>
      <c r="AN12" s="112"/>
      <c r="AO12" s="112"/>
      <c r="AP12" s="112"/>
      <c r="AQ12" s="112"/>
      <c r="AR12" s="112"/>
      <c r="AS12" s="112"/>
      <c r="AT12" s="112"/>
      <c r="AU12" s="112"/>
      <c r="AV12" s="112"/>
      <c r="AW12" s="112"/>
      <c r="AX12" s="112"/>
      <c r="AY12" s="112"/>
      <c r="AZ12" s="112"/>
      <c r="BA12" s="112"/>
      <c r="BB12" s="112"/>
      <c r="BC12" s="112"/>
      <c r="BD12" s="112"/>
      <c r="BE12" s="112"/>
      <c r="BF12" s="112"/>
      <c r="BG12" s="112"/>
      <c r="BH12" s="112"/>
      <c r="BI12" s="112"/>
      <c r="BJ12" s="112"/>
      <c r="BK12" s="112"/>
      <c r="BL12" s="112"/>
      <c r="BM12" s="112"/>
      <c r="BN12" s="112"/>
      <c r="BO12" s="112"/>
      <c r="BP12" s="112"/>
      <c r="BQ12" s="112"/>
      <c r="BR12" s="112"/>
      <c r="BS12" s="112"/>
      <c r="BT12" s="112"/>
      <c r="BU12" s="112"/>
      <c r="BV12" s="112"/>
      <c r="BW12" s="112"/>
      <c r="BX12" s="112"/>
      <c r="BY12" s="112"/>
      <c r="BZ12" s="112"/>
      <c r="CA12" s="112"/>
      <c r="CB12" s="112"/>
      <c r="CC12" s="112"/>
      <c r="CD12" s="112"/>
      <c r="CE12" s="112"/>
      <c r="CF12" s="112"/>
      <c r="CG12" s="112"/>
      <c r="CH12" s="112"/>
      <c r="CI12" s="112"/>
      <c r="CJ12" s="112"/>
      <c r="CK12" s="112"/>
      <c r="CL12" s="112"/>
      <c r="CM12" s="112"/>
      <c r="CN12" s="112"/>
      <c r="CO12" s="112"/>
      <c r="CP12" s="112"/>
      <c r="CQ12" s="112"/>
      <c r="CR12" s="112"/>
      <c r="CS12" s="112"/>
      <c r="CT12" s="112"/>
      <c r="CU12" s="112"/>
      <c r="CV12" s="112"/>
      <c r="CW12" s="112"/>
      <c r="CX12" s="112"/>
      <c r="CY12" s="112"/>
      <c r="CZ12" s="112"/>
      <c r="DA12" s="112"/>
      <c r="DB12" s="112"/>
      <c r="DC12" s="112"/>
      <c r="DD12" s="112"/>
      <c r="DE12" s="112"/>
      <c r="DF12" s="112"/>
      <c r="DG12" s="112"/>
      <c r="DH12" s="112"/>
      <c r="DI12" s="112"/>
      <c r="DJ12" s="112"/>
      <c r="DK12" s="112"/>
      <c r="DL12" s="112"/>
      <c r="DM12" s="112"/>
      <c r="DN12" s="112"/>
      <c r="DO12" s="112"/>
      <c r="DP12" s="112"/>
      <c r="DQ12" s="112"/>
      <c r="DR12" s="112"/>
      <c r="DS12" s="112"/>
      <c r="DT12" s="112"/>
      <c r="DU12" s="112"/>
      <c r="DV12" s="112"/>
      <c r="DW12" s="112"/>
      <c r="DX12" s="112"/>
      <c r="DY12" s="112"/>
      <c r="DZ12" s="112"/>
      <c r="EA12" s="112"/>
      <c r="EB12" s="112"/>
      <c r="EC12" s="112"/>
      <c r="ED12" s="112"/>
      <c r="EE12" s="112"/>
      <c r="EF12" s="112"/>
      <c r="EG12" s="112"/>
      <c r="EH12" s="112"/>
      <c r="EI12" s="112"/>
      <c r="EJ12" s="112"/>
      <c r="EK12" s="112"/>
      <c r="EL12" s="112"/>
      <c r="EM12" s="112"/>
      <c r="EN12" s="112"/>
      <c r="EO12" s="112"/>
      <c r="EP12" s="112"/>
      <c r="EQ12" s="112"/>
      <c r="ER12" s="112"/>
      <c r="ES12" s="112"/>
      <c r="ET12" s="112"/>
      <c r="EU12" s="112"/>
      <c r="EV12" s="112"/>
      <c r="EW12" s="112"/>
      <c r="EX12" s="112"/>
      <c r="EY12" s="112"/>
      <c r="EZ12" s="112"/>
      <c r="FA12" s="112"/>
      <c r="FB12" s="112"/>
      <c r="FC12" s="112"/>
      <c r="FD12" s="112"/>
      <c r="FE12" s="112"/>
      <c r="FF12" s="112"/>
      <c r="FG12" s="112"/>
      <c r="FH12" s="112"/>
      <c r="FI12" s="112"/>
      <c r="FJ12" s="112"/>
      <c r="FK12" s="112"/>
      <c r="FL12" s="112"/>
      <c r="FM12" s="112"/>
      <c r="FN12" s="112"/>
      <c r="FO12" s="112"/>
      <c r="FP12" s="112"/>
      <c r="FQ12" s="112"/>
      <c r="FR12" s="112"/>
      <c r="FS12" s="112"/>
      <c r="FT12" s="112"/>
      <c r="FU12" s="112"/>
      <c r="FV12" s="112"/>
      <c r="FW12" s="112"/>
      <c r="FX12" s="112"/>
      <c r="FY12" s="112"/>
      <c r="FZ12" s="112"/>
      <c r="GA12" s="112"/>
      <c r="GB12" s="112"/>
      <c r="GC12" s="112"/>
      <c r="GD12" s="112"/>
      <c r="GE12" s="112"/>
      <c r="GF12" s="112"/>
      <c r="GG12" s="112"/>
      <c r="GH12" s="112"/>
      <c r="GI12" s="112"/>
      <c r="GJ12" s="112"/>
      <c r="GK12" s="112"/>
      <c r="GL12" s="112"/>
      <c r="GM12" s="112"/>
      <c r="GN12" s="112"/>
      <c r="GO12" s="112"/>
      <c r="GP12" s="112"/>
      <c r="GQ12" s="112"/>
      <c r="GR12" s="112"/>
      <c r="GS12" s="112"/>
      <c r="GT12" s="112"/>
      <c r="GU12" s="112"/>
      <c r="GV12" s="112"/>
      <c r="GW12" s="112"/>
      <c r="GX12" s="112"/>
      <c r="GY12" s="112"/>
      <c r="GZ12" s="112"/>
      <c r="HA12" s="112"/>
      <c r="HB12" s="112"/>
      <c r="HC12" s="112"/>
      <c r="HD12" s="112"/>
      <c r="HE12" s="112"/>
      <c r="HF12" s="112"/>
      <c r="HG12" s="112"/>
      <c r="HH12" s="112"/>
      <c r="HI12" s="112"/>
      <c r="HJ12" s="112"/>
      <c r="HK12" s="112"/>
      <c r="HL12" s="112"/>
      <c r="HM12" s="112"/>
      <c r="HN12" s="112"/>
      <c r="HO12" s="112"/>
      <c r="HP12" s="112"/>
      <c r="HQ12" s="112"/>
      <c r="HR12" s="112"/>
      <c r="HS12" s="112"/>
      <c r="HT12" s="112"/>
      <c r="HU12" s="112"/>
      <c r="HV12" s="112"/>
      <c r="HW12" s="112"/>
      <c r="HX12" s="112"/>
      <c r="HY12" s="112"/>
      <c r="HZ12" s="112"/>
      <c r="IA12" s="112"/>
      <c r="IB12" s="112"/>
      <c r="IC12" s="112"/>
      <c r="ID12" s="112"/>
      <c r="IE12" s="112"/>
      <c r="IF12" s="112"/>
      <c r="IG12" s="112"/>
      <c r="IH12" s="112"/>
      <c r="II12" s="112"/>
      <c r="IJ12" s="112"/>
      <c r="IK12" s="112"/>
      <c r="IL12" s="112"/>
      <c r="IM12" s="112"/>
      <c r="IN12" s="112"/>
      <c r="IO12" s="112"/>
      <c r="IP12" s="112"/>
      <c r="IQ12" s="112"/>
      <c r="IR12" s="112"/>
      <c r="IS12" s="112"/>
      <c r="IT12" s="112"/>
      <c r="IU12" s="112"/>
      <c r="IV12" s="112"/>
      <c r="IW12" s="112"/>
      <c r="IX12" s="112"/>
      <c r="IY12" s="112"/>
      <c r="IZ12" s="112"/>
      <c r="JA12" s="112"/>
      <c r="JB12" s="112"/>
      <c r="JC12" s="112"/>
      <c r="JD12" s="112"/>
      <c r="JE12" s="112"/>
      <c r="JF12" s="112"/>
      <c r="JG12" s="112"/>
      <c r="JH12" s="112"/>
      <c r="JI12" s="112"/>
    </row>
    <row r="13" spans="2:269" ht="17.25" x14ac:dyDescent="0.3">
      <c r="B13" s="115"/>
      <c r="C13" s="188"/>
      <c r="D13" s="188"/>
      <c r="E13" s="188"/>
      <c r="F13" s="188"/>
      <c r="G13" s="188"/>
      <c r="H13" s="188"/>
      <c r="I13" s="188"/>
      <c r="J13" s="188"/>
      <c r="K13" s="188"/>
      <c r="N13" s="112"/>
      <c r="O13" s="112"/>
      <c r="P13" s="112"/>
      <c r="Q13" s="112"/>
      <c r="R13" s="112"/>
      <c r="S13" s="112"/>
      <c r="T13" s="112"/>
      <c r="U13" s="112"/>
      <c r="V13" s="112"/>
      <c r="W13" s="112"/>
      <c r="X13" s="112"/>
      <c r="Y13" s="112"/>
      <c r="Z13" s="112"/>
      <c r="AA13" s="112"/>
      <c r="AB13" s="112"/>
      <c r="AC13" s="112"/>
      <c r="AD13" s="112"/>
      <c r="AE13" s="112"/>
      <c r="AF13" s="112"/>
      <c r="AG13" s="112"/>
      <c r="AH13" s="112"/>
      <c r="AI13" s="112"/>
      <c r="AJ13" s="112"/>
      <c r="AK13" s="112"/>
      <c r="AL13" s="112"/>
      <c r="AM13" s="112"/>
      <c r="AN13" s="112"/>
      <c r="AO13" s="112"/>
      <c r="AP13" s="112"/>
      <c r="AQ13" s="112"/>
      <c r="AR13" s="112"/>
      <c r="AS13" s="112"/>
      <c r="AT13" s="112"/>
      <c r="AU13" s="112"/>
      <c r="AV13" s="112"/>
      <c r="AW13" s="112"/>
      <c r="AX13" s="112"/>
      <c r="AY13" s="112"/>
      <c r="AZ13" s="112"/>
      <c r="BA13" s="112"/>
      <c r="BB13" s="112"/>
      <c r="BC13" s="112"/>
      <c r="BD13" s="112"/>
      <c r="BE13" s="112"/>
      <c r="BF13" s="112"/>
      <c r="BG13" s="112"/>
      <c r="BH13" s="112"/>
      <c r="BI13" s="112"/>
      <c r="BJ13" s="112"/>
      <c r="BK13" s="112"/>
      <c r="BL13" s="112"/>
      <c r="BM13" s="112"/>
      <c r="BN13" s="112"/>
      <c r="BO13" s="112"/>
      <c r="BP13" s="112"/>
      <c r="BQ13" s="112"/>
      <c r="BR13" s="112"/>
      <c r="BS13" s="112"/>
      <c r="BT13" s="112"/>
      <c r="BU13" s="112"/>
      <c r="BV13" s="112"/>
      <c r="BW13" s="112"/>
      <c r="BX13" s="112"/>
      <c r="BY13" s="112"/>
      <c r="BZ13" s="112"/>
      <c r="CA13" s="112"/>
      <c r="CB13" s="112"/>
      <c r="CC13" s="112"/>
      <c r="CD13" s="112"/>
      <c r="CE13" s="112"/>
      <c r="CF13" s="112"/>
      <c r="CG13" s="112"/>
      <c r="CH13" s="112"/>
      <c r="CI13" s="112"/>
      <c r="CJ13" s="112"/>
      <c r="CK13" s="112"/>
      <c r="CL13" s="112"/>
      <c r="CM13" s="112"/>
      <c r="CN13" s="112"/>
      <c r="CO13" s="112"/>
      <c r="CP13" s="112"/>
      <c r="CQ13" s="112"/>
      <c r="CR13" s="112"/>
      <c r="CS13" s="112"/>
      <c r="CT13" s="112"/>
      <c r="CU13" s="112"/>
      <c r="CV13" s="112"/>
      <c r="CW13" s="112"/>
      <c r="CX13" s="112"/>
      <c r="CY13" s="112"/>
      <c r="CZ13" s="112"/>
      <c r="DA13" s="112"/>
      <c r="DB13" s="112"/>
      <c r="DC13" s="112"/>
      <c r="DD13" s="112"/>
      <c r="DE13" s="112"/>
      <c r="DF13" s="112"/>
      <c r="DG13" s="112"/>
      <c r="DH13" s="112"/>
      <c r="DI13" s="112"/>
      <c r="DJ13" s="112"/>
      <c r="DK13" s="112"/>
      <c r="DL13" s="112"/>
      <c r="DM13" s="112"/>
      <c r="DN13" s="112"/>
      <c r="DO13" s="112"/>
      <c r="DP13" s="112"/>
      <c r="DQ13" s="112"/>
      <c r="DR13" s="112"/>
      <c r="DS13" s="112"/>
      <c r="DT13" s="112"/>
      <c r="DU13" s="112"/>
      <c r="DV13" s="112"/>
      <c r="DW13" s="112"/>
      <c r="DX13" s="112"/>
      <c r="DY13" s="112"/>
      <c r="DZ13" s="112"/>
      <c r="EA13" s="112"/>
      <c r="EB13" s="112"/>
      <c r="EC13" s="112"/>
      <c r="ED13" s="112"/>
      <c r="EE13" s="112"/>
      <c r="EF13" s="112"/>
      <c r="EG13" s="112"/>
      <c r="EH13" s="112"/>
      <c r="EI13" s="112"/>
      <c r="EJ13" s="112"/>
      <c r="EK13" s="112"/>
      <c r="EL13" s="112"/>
      <c r="EM13" s="112"/>
      <c r="EN13" s="112"/>
      <c r="EO13" s="112"/>
      <c r="EP13" s="112"/>
      <c r="EQ13" s="112"/>
      <c r="ER13" s="112"/>
      <c r="ES13" s="112"/>
      <c r="ET13" s="112"/>
      <c r="EU13" s="112"/>
      <c r="EV13" s="112"/>
      <c r="EW13" s="112"/>
      <c r="EX13" s="112"/>
      <c r="EY13" s="112"/>
      <c r="EZ13" s="112"/>
      <c r="FA13" s="112"/>
      <c r="FB13" s="112"/>
      <c r="FC13" s="112"/>
      <c r="FD13" s="112"/>
      <c r="FE13" s="112"/>
      <c r="FF13" s="112"/>
      <c r="FG13" s="112"/>
      <c r="FH13" s="112"/>
      <c r="FI13" s="112"/>
      <c r="FJ13" s="112"/>
      <c r="FK13" s="112"/>
      <c r="FL13" s="112"/>
      <c r="FM13" s="112"/>
      <c r="FN13" s="112"/>
      <c r="FO13" s="112"/>
      <c r="FP13" s="112"/>
      <c r="FQ13" s="112"/>
      <c r="FR13" s="112"/>
      <c r="FS13" s="112"/>
      <c r="FT13" s="112"/>
      <c r="FU13" s="112"/>
      <c r="FV13" s="112"/>
      <c r="FW13" s="112"/>
      <c r="FX13" s="112"/>
      <c r="FY13" s="112"/>
      <c r="FZ13" s="112"/>
      <c r="GA13" s="112"/>
      <c r="GB13" s="112"/>
      <c r="GC13" s="112"/>
      <c r="GD13" s="112"/>
      <c r="GE13" s="112"/>
      <c r="GF13" s="112"/>
      <c r="GG13" s="112"/>
      <c r="GH13" s="112"/>
      <c r="GI13" s="112"/>
      <c r="GJ13" s="112"/>
      <c r="GK13" s="112"/>
      <c r="GL13" s="112"/>
      <c r="GM13" s="112"/>
      <c r="GN13" s="112"/>
      <c r="GO13" s="112"/>
      <c r="GP13" s="112"/>
      <c r="GQ13" s="112"/>
      <c r="GR13" s="112"/>
      <c r="GS13" s="112"/>
      <c r="GT13" s="112"/>
      <c r="GU13" s="112"/>
      <c r="GV13" s="112"/>
      <c r="GW13" s="112"/>
      <c r="GX13" s="112"/>
      <c r="GY13" s="112"/>
      <c r="GZ13" s="112"/>
      <c r="HA13" s="112"/>
      <c r="HB13" s="112"/>
      <c r="HC13" s="112"/>
      <c r="HD13" s="112"/>
      <c r="HE13" s="112"/>
      <c r="HF13" s="112"/>
      <c r="HG13" s="112"/>
      <c r="HH13" s="112"/>
      <c r="HI13" s="112"/>
      <c r="HJ13" s="112"/>
      <c r="HK13" s="112"/>
      <c r="HL13" s="112"/>
      <c r="HM13" s="112"/>
      <c r="HN13" s="112"/>
      <c r="HO13" s="112"/>
      <c r="HP13" s="112"/>
      <c r="HQ13" s="112"/>
      <c r="HR13" s="112"/>
      <c r="HS13" s="112"/>
      <c r="HT13" s="112"/>
      <c r="HU13" s="112"/>
      <c r="HV13" s="112"/>
      <c r="HW13" s="112"/>
      <c r="HX13" s="112"/>
      <c r="HY13" s="112"/>
      <c r="HZ13" s="112"/>
      <c r="IA13" s="112"/>
      <c r="IB13" s="112"/>
      <c r="IC13" s="112"/>
      <c r="ID13" s="112"/>
      <c r="IE13" s="112"/>
      <c r="IF13" s="112"/>
      <c r="IG13" s="112"/>
      <c r="IH13" s="112"/>
      <c r="II13" s="112"/>
      <c r="IJ13" s="112"/>
      <c r="IK13" s="112"/>
      <c r="IL13" s="112"/>
      <c r="IM13" s="112"/>
      <c r="IN13" s="112"/>
      <c r="IO13" s="112"/>
      <c r="IP13" s="112"/>
      <c r="IQ13" s="112"/>
      <c r="IR13" s="112"/>
      <c r="IS13" s="112"/>
      <c r="IT13" s="112"/>
      <c r="IU13" s="112"/>
      <c r="IV13" s="112"/>
      <c r="IW13" s="112"/>
      <c r="IX13" s="112"/>
      <c r="IY13" s="112"/>
      <c r="IZ13" s="112"/>
      <c r="JA13" s="112"/>
      <c r="JB13" s="112"/>
      <c r="JC13" s="112"/>
      <c r="JD13" s="112"/>
      <c r="JE13" s="112"/>
      <c r="JF13" s="112"/>
      <c r="JG13" s="112"/>
      <c r="JH13" s="112"/>
      <c r="JI13" s="112"/>
    </row>
    <row r="14" spans="2:269" ht="27.75" customHeight="1" x14ac:dyDescent="0.35">
      <c r="B14" s="115"/>
      <c r="C14" s="188"/>
      <c r="D14" s="724" t="s">
        <v>807</v>
      </c>
      <c r="E14" s="724"/>
      <c r="F14" s="724"/>
      <c r="G14" s="724"/>
      <c r="H14" s="724"/>
      <c r="I14" s="724"/>
      <c r="J14" s="724"/>
      <c r="K14" s="188"/>
      <c r="N14" s="112"/>
      <c r="O14" s="112"/>
      <c r="P14" s="112"/>
      <c r="Q14" s="112"/>
      <c r="R14" s="112"/>
      <c r="S14" s="112"/>
      <c r="T14" s="112"/>
      <c r="U14" s="112"/>
      <c r="V14" s="112"/>
      <c r="W14" s="112"/>
      <c r="X14" s="112"/>
      <c r="Y14" s="112"/>
      <c r="Z14" s="112"/>
      <c r="AA14" s="112"/>
      <c r="AB14" s="112"/>
      <c r="AC14" s="112"/>
      <c r="AD14" s="112"/>
      <c r="AE14" s="112"/>
      <c r="AF14" s="112"/>
      <c r="AG14" s="112"/>
      <c r="AH14" s="112"/>
      <c r="AI14" s="112"/>
      <c r="AJ14" s="112"/>
      <c r="AK14" s="112"/>
      <c r="AL14" s="112"/>
      <c r="AM14" s="112"/>
      <c r="AN14" s="112"/>
      <c r="AO14" s="112"/>
      <c r="AP14" s="112"/>
      <c r="AQ14" s="112"/>
      <c r="AR14" s="112"/>
      <c r="AS14" s="112"/>
      <c r="AT14" s="112"/>
      <c r="AU14" s="112"/>
      <c r="AV14" s="112"/>
      <c r="AW14" s="112"/>
      <c r="AX14" s="112"/>
      <c r="AY14" s="112"/>
      <c r="AZ14" s="112"/>
      <c r="BA14" s="112"/>
      <c r="BB14" s="112"/>
      <c r="BC14" s="112"/>
      <c r="BD14" s="112"/>
      <c r="BE14" s="112"/>
      <c r="BF14" s="112"/>
      <c r="BG14" s="112"/>
      <c r="BH14" s="112"/>
      <c r="BI14" s="112"/>
      <c r="BJ14" s="112"/>
      <c r="BK14" s="112"/>
      <c r="BL14" s="112"/>
      <c r="BM14" s="112"/>
      <c r="BN14" s="112"/>
      <c r="BO14" s="112"/>
      <c r="BP14" s="112"/>
      <c r="BQ14" s="112"/>
      <c r="BR14" s="112"/>
      <c r="BS14" s="112"/>
      <c r="BT14" s="112"/>
      <c r="BU14" s="112"/>
      <c r="BV14" s="112"/>
      <c r="BW14" s="112"/>
      <c r="BX14" s="112"/>
      <c r="BY14" s="112"/>
      <c r="BZ14" s="112"/>
      <c r="CA14" s="112"/>
      <c r="CB14" s="112"/>
      <c r="CC14" s="112"/>
      <c r="CD14" s="112"/>
      <c r="CE14" s="112"/>
      <c r="CF14" s="112"/>
      <c r="CG14" s="112"/>
      <c r="CH14" s="112"/>
      <c r="CI14" s="112"/>
      <c r="CJ14" s="112"/>
      <c r="CK14" s="112"/>
      <c r="CL14" s="112"/>
      <c r="CM14" s="112"/>
      <c r="CN14" s="112"/>
      <c r="CO14" s="112"/>
      <c r="CP14" s="112"/>
      <c r="CQ14" s="112"/>
      <c r="CR14" s="112"/>
      <c r="CS14" s="112"/>
      <c r="CT14" s="112"/>
      <c r="CU14" s="112"/>
      <c r="CV14" s="112"/>
      <c r="CW14" s="112"/>
      <c r="CX14" s="112"/>
      <c r="CY14" s="112"/>
      <c r="CZ14" s="112"/>
      <c r="DA14" s="112"/>
      <c r="DB14" s="112"/>
      <c r="DC14" s="112"/>
      <c r="DD14" s="112"/>
      <c r="DE14" s="112"/>
      <c r="DF14" s="112"/>
      <c r="DG14" s="112"/>
      <c r="DH14" s="112"/>
      <c r="DI14" s="112"/>
      <c r="DJ14" s="112"/>
      <c r="DK14" s="112"/>
      <c r="DL14" s="112"/>
      <c r="DM14" s="112"/>
      <c r="DN14" s="112"/>
      <c r="DO14" s="112"/>
      <c r="DP14" s="112"/>
      <c r="DQ14" s="112"/>
      <c r="DR14" s="112"/>
      <c r="DS14" s="112"/>
      <c r="DT14" s="112"/>
      <c r="DU14" s="112"/>
      <c r="DV14" s="112"/>
      <c r="DW14" s="112"/>
      <c r="DX14" s="112"/>
      <c r="DY14" s="112"/>
      <c r="DZ14" s="112"/>
      <c r="EA14" s="112"/>
      <c r="EB14" s="112"/>
      <c r="EC14" s="112"/>
      <c r="ED14" s="112"/>
      <c r="EE14" s="112"/>
      <c r="EF14" s="112"/>
      <c r="EG14" s="112"/>
      <c r="EH14" s="112"/>
      <c r="EI14" s="112"/>
      <c r="EJ14" s="112"/>
      <c r="EK14" s="112"/>
      <c r="EL14" s="112"/>
      <c r="EM14" s="112"/>
      <c r="EN14" s="112"/>
      <c r="EO14" s="112"/>
      <c r="EP14" s="112"/>
      <c r="EQ14" s="112"/>
      <c r="ER14" s="112"/>
      <c r="ES14" s="112"/>
      <c r="ET14" s="112"/>
      <c r="EU14" s="112"/>
      <c r="EV14" s="112"/>
      <c r="EW14" s="112"/>
      <c r="EX14" s="112"/>
      <c r="EY14" s="112"/>
      <c r="EZ14" s="112"/>
      <c r="FA14" s="112"/>
      <c r="FB14" s="112"/>
      <c r="FC14" s="112"/>
      <c r="FD14" s="112"/>
      <c r="FE14" s="112"/>
      <c r="FF14" s="112"/>
      <c r="FG14" s="112"/>
      <c r="FH14" s="112"/>
      <c r="FI14" s="112"/>
      <c r="FJ14" s="112"/>
      <c r="FK14" s="112"/>
      <c r="FL14" s="112"/>
      <c r="FM14" s="112"/>
      <c r="FN14" s="112"/>
      <c r="FO14" s="112"/>
      <c r="FP14" s="112"/>
      <c r="FQ14" s="112"/>
      <c r="FR14" s="112"/>
      <c r="FS14" s="112"/>
      <c r="FT14" s="112"/>
      <c r="FU14" s="112"/>
      <c r="FV14" s="112"/>
      <c r="FW14" s="112"/>
      <c r="FX14" s="112"/>
      <c r="FY14" s="112"/>
      <c r="FZ14" s="112"/>
      <c r="GA14" s="112"/>
      <c r="GB14" s="112"/>
      <c r="GC14" s="112"/>
      <c r="GD14" s="112"/>
      <c r="GE14" s="112"/>
      <c r="GF14" s="112"/>
      <c r="GG14" s="112"/>
      <c r="GH14" s="112"/>
      <c r="GI14" s="112"/>
      <c r="GJ14" s="112"/>
      <c r="GK14" s="112"/>
      <c r="GL14" s="112"/>
      <c r="GM14" s="112"/>
      <c r="GN14" s="112"/>
      <c r="GO14" s="112"/>
      <c r="GP14" s="112"/>
      <c r="GQ14" s="112"/>
      <c r="GR14" s="112"/>
      <c r="GS14" s="112"/>
      <c r="GT14" s="112"/>
      <c r="GU14" s="112"/>
      <c r="GV14" s="112"/>
      <c r="GW14" s="112"/>
      <c r="GX14" s="112"/>
      <c r="GY14" s="112"/>
      <c r="GZ14" s="112"/>
      <c r="HA14" s="112"/>
      <c r="HB14" s="112"/>
      <c r="HC14" s="112"/>
      <c r="HD14" s="112"/>
      <c r="HE14" s="112"/>
      <c r="HF14" s="112"/>
      <c r="HG14" s="112"/>
      <c r="HH14" s="112"/>
      <c r="HI14" s="112"/>
      <c r="HJ14" s="112"/>
      <c r="HK14" s="112"/>
      <c r="HL14" s="112"/>
      <c r="HM14" s="112"/>
      <c r="HN14" s="112"/>
      <c r="HO14" s="112"/>
      <c r="HP14" s="112"/>
      <c r="HQ14" s="112"/>
      <c r="HR14" s="112"/>
      <c r="HS14" s="112"/>
      <c r="HT14" s="112"/>
      <c r="HU14" s="112"/>
      <c r="HV14" s="112"/>
      <c r="HW14" s="112"/>
      <c r="HX14" s="112"/>
      <c r="HY14" s="112"/>
      <c r="HZ14" s="112"/>
      <c r="IA14" s="112"/>
      <c r="IB14" s="112"/>
      <c r="IC14" s="112"/>
      <c r="ID14" s="112"/>
      <c r="IE14" s="112"/>
      <c r="IF14" s="112"/>
      <c r="IG14" s="112"/>
      <c r="IH14" s="112"/>
      <c r="II14" s="112"/>
      <c r="IJ14" s="112"/>
      <c r="IK14" s="112"/>
      <c r="IL14" s="112"/>
      <c r="IM14" s="112"/>
      <c r="IN14" s="112"/>
      <c r="IO14" s="112"/>
      <c r="IP14" s="112"/>
      <c r="IQ14" s="112"/>
      <c r="IR14" s="112"/>
      <c r="IS14" s="112"/>
      <c r="IT14" s="112"/>
      <c r="IU14" s="112"/>
      <c r="IV14" s="112"/>
      <c r="IW14" s="112"/>
      <c r="IX14" s="112"/>
      <c r="IY14" s="112"/>
      <c r="IZ14" s="112"/>
      <c r="JA14" s="112"/>
      <c r="JB14" s="112"/>
      <c r="JC14" s="112"/>
      <c r="JD14" s="112"/>
      <c r="JE14" s="112"/>
      <c r="JF14" s="112"/>
      <c r="JG14" s="112"/>
      <c r="JH14" s="112"/>
      <c r="JI14" s="112"/>
    </row>
    <row r="15" spans="2:269" ht="27.75" customHeight="1" x14ac:dyDescent="0.35">
      <c r="B15" s="115"/>
      <c r="C15" s="188"/>
      <c r="D15" s="724" t="s">
        <v>808</v>
      </c>
      <c r="E15" s="724"/>
      <c r="F15" s="724"/>
      <c r="G15" s="724"/>
      <c r="H15" s="724"/>
      <c r="I15" s="724"/>
      <c r="J15" s="724"/>
      <c r="K15" s="188"/>
      <c r="N15" s="112"/>
      <c r="O15" s="112"/>
      <c r="P15" s="112"/>
      <c r="Q15" s="112"/>
      <c r="R15" s="112"/>
      <c r="S15" s="112"/>
      <c r="T15" s="112"/>
      <c r="U15" s="112"/>
      <c r="V15" s="112"/>
      <c r="W15" s="112"/>
      <c r="X15" s="112"/>
      <c r="Y15" s="112"/>
      <c r="Z15" s="112"/>
      <c r="AA15" s="112"/>
      <c r="AB15" s="112"/>
      <c r="AC15" s="112"/>
      <c r="AD15" s="112"/>
      <c r="AE15" s="112"/>
      <c r="AF15" s="112"/>
      <c r="AG15" s="112"/>
      <c r="AH15" s="112"/>
      <c r="AI15" s="112"/>
      <c r="AJ15" s="112"/>
      <c r="AK15" s="112"/>
      <c r="AL15" s="112"/>
      <c r="AM15" s="112"/>
      <c r="AN15" s="112"/>
      <c r="AO15" s="112"/>
      <c r="AP15" s="112"/>
      <c r="AQ15" s="112"/>
      <c r="AR15" s="112"/>
      <c r="AS15" s="112"/>
      <c r="AT15" s="112"/>
      <c r="AU15" s="112"/>
      <c r="AV15" s="112"/>
      <c r="AW15" s="112"/>
      <c r="AX15" s="112"/>
      <c r="AY15" s="112"/>
      <c r="AZ15" s="112"/>
      <c r="BA15" s="112"/>
      <c r="BB15" s="112"/>
      <c r="BC15" s="112"/>
      <c r="BD15" s="112"/>
      <c r="BE15" s="112"/>
      <c r="BF15" s="112"/>
      <c r="BG15" s="112"/>
      <c r="BH15" s="112"/>
      <c r="BI15" s="112"/>
      <c r="BJ15" s="112"/>
      <c r="BK15" s="112"/>
      <c r="BL15" s="112"/>
      <c r="BM15" s="112"/>
      <c r="BN15" s="112"/>
      <c r="BO15" s="112"/>
      <c r="BP15" s="112"/>
      <c r="BQ15" s="112"/>
      <c r="BR15" s="112"/>
      <c r="BS15" s="112"/>
      <c r="BT15" s="112"/>
      <c r="BU15" s="112"/>
      <c r="BV15" s="112"/>
      <c r="BW15" s="112"/>
      <c r="BX15" s="112"/>
      <c r="BY15" s="112"/>
      <c r="BZ15" s="112"/>
      <c r="CA15" s="112"/>
      <c r="CB15" s="112"/>
      <c r="CC15" s="112"/>
      <c r="CD15" s="112"/>
      <c r="CE15" s="112"/>
      <c r="CF15" s="112"/>
      <c r="CG15" s="112"/>
      <c r="CH15" s="112"/>
      <c r="CI15" s="112"/>
      <c r="CJ15" s="112"/>
      <c r="CK15" s="112"/>
      <c r="CL15" s="112"/>
      <c r="CM15" s="112"/>
      <c r="CN15" s="112"/>
      <c r="CO15" s="112"/>
      <c r="CP15" s="112"/>
      <c r="CQ15" s="112"/>
      <c r="CR15" s="112"/>
      <c r="CS15" s="112"/>
      <c r="CT15" s="112"/>
      <c r="CU15" s="112"/>
      <c r="CV15" s="112"/>
      <c r="CW15" s="112"/>
      <c r="CX15" s="112"/>
      <c r="CY15" s="112"/>
      <c r="CZ15" s="112"/>
      <c r="DA15" s="112"/>
      <c r="DB15" s="112"/>
      <c r="DC15" s="112"/>
      <c r="DD15" s="112"/>
      <c r="DE15" s="112"/>
      <c r="DF15" s="112"/>
      <c r="DG15" s="112"/>
      <c r="DH15" s="112"/>
      <c r="DI15" s="112"/>
      <c r="DJ15" s="112"/>
      <c r="DK15" s="112"/>
      <c r="DL15" s="112"/>
      <c r="DM15" s="112"/>
      <c r="DN15" s="112"/>
      <c r="DO15" s="112"/>
      <c r="DP15" s="112"/>
      <c r="DQ15" s="112"/>
      <c r="DR15" s="112"/>
      <c r="DS15" s="112"/>
      <c r="DT15" s="112"/>
      <c r="DU15" s="112"/>
      <c r="DV15" s="112"/>
      <c r="DW15" s="112"/>
      <c r="DX15" s="112"/>
      <c r="DY15" s="112"/>
      <c r="DZ15" s="112"/>
      <c r="EA15" s="112"/>
      <c r="EB15" s="112"/>
      <c r="EC15" s="112"/>
      <c r="ED15" s="112"/>
      <c r="EE15" s="112"/>
      <c r="EF15" s="112"/>
      <c r="EG15" s="112"/>
      <c r="EH15" s="112"/>
      <c r="EI15" s="112"/>
      <c r="EJ15" s="112"/>
      <c r="EK15" s="112"/>
      <c r="EL15" s="112"/>
      <c r="EM15" s="112"/>
      <c r="EN15" s="112"/>
      <c r="EO15" s="112"/>
      <c r="EP15" s="112"/>
      <c r="EQ15" s="112"/>
      <c r="ER15" s="112"/>
      <c r="ES15" s="112"/>
      <c r="ET15" s="112"/>
      <c r="EU15" s="112"/>
      <c r="EV15" s="112"/>
      <c r="EW15" s="112"/>
      <c r="EX15" s="112"/>
      <c r="EY15" s="112"/>
      <c r="EZ15" s="112"/>
      <c r="FA15" s="112"/>
      <c r="FB15" s="112"/>
      <c r="FC15" s="112"/>
      <c r="FD15" s="112"/>
      <c r="FE15" s="112"/>
      <c r="FF15" s="112"/>
      <c r="FG15" s="112"/>
      <c r="FH15" s="112"/>
      <c r="FI15" s="112"/>
      <c r="FJ15" s="112"/>
      <c r="FK15" s="112"/>
      <c r="FL15" s="112"/>
      <c r="FM15" s="112"/>
      <c r="FN15" s="112"/>
      <c r="FO15" s="112"/>
      <c r="FP15" s="112"/>
      <c r="FQ15" s="112"/>
      <c r="FR15" s="112"/>
      <c r="FS15" s="112"/>
      <c r="FT15" s="112"/>
      <c r="FU15" s="112"/>
      <c r="FV15" s="112"/>
      <c r="FW15" s="112"/>
      <c r="FX15" s="112"/>
      <c r="FY15" s="112"/>
      <c r="FZ15" s="112"/>
      <c r="GA15" s="112"/>
      <c r="GB15" s="112"/>
      <c r="GC15" s="112"/>
      <c r="GD15" s="112"/>
      <c r="GE15" s="112"/>
      <c r="GF15" s="112"/>
      <c r="GG15" s="112"/>
      <c r="GH15" s="112"/>
      <c r="GI15" s="112"/>
      <c r="GJ15" s="112"/>
      <c r="GK15" s="112"/>
      <c r="GL15" s="112"/>
      <c r="GM15" s="112"/>
      <c r="GN15" s="112"/>
      <c r="GO15" s="112"/>
      <c r="GP15" s="112"/>
      <c r="GQ15" s="112"/>
      <c r="GR15" s="112"/>
      <c r="GS15" s="112"/>
      <c r="GT15" s="112"/>
      <c r="GU15" s="112"/>
      <c r="GV15" s="112"/>
      <c r="GW15" s="112"/>
      <c r="GX15" s="112"/>
      <c r="GY15" s="112"/>
      <c r="GZ15" s="112"/>
      <c r="HA15" s="112"/>
      <c r="HB15" s="112"/>
      <c r="HC15" s="112"/>
      <c r="HD15" s="112"/>
      <c r="HE15" s="112"/>
      <c r="HF15" s="112"/>
      <c r="HG15" s="112"/>
      <c r="HH15" s="112"/>
      <c r="HI15" s="112"/>
      <c r="HJ15" s="112"/>
      <c r="HK15" s="112"/>
      <c r="HL15" s="112"/>
      <c r="HM15" s="112"/>
      <c r="HN15" s="112"/>
      <c r="HO15" s="112"/>
      <c r="HP15" s="112"/>
      <c r="HQ15" s="112"/>
      <c r="HR15" s="112"/>
      <c r="HS15" s="112"/>
      <c r="HT15" s="112"/>
      <c r="HU15" s="112"/>
      <c r="HV15" s="112"/>
      <c r="HW15" s="112"/>
      <c r="HX15" s="112"/>
      <c r="HY15" s="112"/>
      <c r="HZ15" s="112"/>
      <c r="IA15" s="112"/>
      <c r="IB15" s="112"/>
      <c r="IC15" s="112"/>
      <c r="ID15" s="112"/>
      <c r="IE15" s="112"/>
      <c r="IF15" s="112"/>
      <c r="IG15" s="112"/>
      <c r="IH15" s="112"/>
      <c r="II15" s="112"/>
      <c r="IJ15" s="112"/>
      <c r="IK15" s="112"/>
      <c r="IL15" s="112"/>
      <c r="IM15" s="112"/>
      <c r="IN15" s="112"/>
      <c r="IO15" s="112"/>
      <c r="IP15" s="112"/>
      <c r="IQ15" s="112"/>
      <c r="IR15" s="112"/>
      <c r="IS15" s="112"/>
      <c r="IT15" s="112"/>
      <c r="IU15" s="112"/>
      <c r="IV15" s="112"/>
      <c r="IW15" s="112"/>
      <c r="IX15" s="112"/>
      <c r="IY15" s="112"/>
      <c r="IZ15" s="112"/>
      <c r="JA15" s="112"/>
      <c r="JB15" s="112"/>
      <c r="JC15" s="112"/>
      <c r="JD15" s="112"/>
      <c r="JE15" s="112"/>
      <c r="JF15" s="112"/>
      <c r="JG15" s="112"/>
      <c r="JH15" s="112"/>
      <c r="JI15" s="112"/>
    </row>
    <row r="16" spans="2:269" ht="27.75" customHeight="1" x14ac:dyDescent="0.35">
      <c r="B16" s="115"/>
      <c r="C16" s="188"/>
      <c r="D16" s="724" t="s">
        <v>809</v>
      </c>
      <c r="E16" s="724"/>
      <c r="F16" s="724"/>
      <c r="G16" s="724"/>
      <c r="H16" s="724"/>
      <c r="I16" s="724"/>
      <c r="J16" s="724"/>
      <c r="K16" s="188"/>
      <c r="N16" s="112"/>
      <c r="O16" s="112"/>
      <c r="P16" s="112"/>
      <c r="Q16" s="112"/>
      <c r="R16" s="112"/>
      <c r="S16" s="112"/>
      <c r="T16" s="112"/>
      <c r="U16" s="112"/>
      <c r="V16" s="112"/>
      <c r="W16" s="112"/>
      <c r="X16" s="112"/>
      <c r="Y16" s="112"/>
      <c r="Z16" s="112"/>
      <c r="AA16" s="112"/>
      <c r="AB16" s="112"/>
      <c r="AC16" s="112"/>
      <c r="AD16" s="112"/>
      <c r="AE16" s="112"/>
      <c r="AF16" s="112"/>
      <c r="AG16" s="112"/>
      <c r="AH16" s="112"/>
      <c r="AI16" s="112"/>
      <c r="AJ16" s="112"/>
      <c r="AK16" s="112"/>
      <c r="AL16" s="112"/>
      <c r="AM16" s="112"/>
      <c r="AN16" s="112"/>
      <c r="AO16" s="112"/>
      <c r="AP16" s="112"/>
      <c r="AQ16" s="112"/>
      <c r="AR16" s="112"/>
      <c r="AS16" s="112"/>
      <c r="AT16" s="112"/>
      <c r="AU16" s="112"/>
      <c r="AV16" s="112"/>
      <c r="AW16" s="112"/>
      <c r="AX16" s="112"/>
      <c r="AY16" s="112"/>
      <c r="AZ16" s="112"/>
      <c r="BA16" s="112"/>
      <c r="BB16" s="112"/>
      <c r="BC16" s="112"/>
      <c r="BD16" s="112"/>
      <c r="BE16" s="112"/>
      <c r="BF16" s="112"/>
      <c r="BG16" s="112"/>
      <c r="BH16" s="112"/>
      <c r="BI16" s="112"/>
      <c r="BJ16" s="112"/>
      <c r="BK16" s="112"/>
      <c r="BL16" s="112"/>
      <c r="BM16" s="112"/>
      <c r="BN16" s="112"/>
      <c r="BO16" s="112"/>
      <c r="BP16" s="112"/>
      <c r="BQ16" s="112"/>
      <c r="BR16" s="112"/>
      <c r="BS16" s="112"/>
      <c r="BT16" s="112"/>
      <c r="BU16" s="112"/>
      <c r="BV16" s="112"/>
      <c r="BW16" s="112"/>
      <c r="BX16" s="112"/>
      <c r="BY16" s="112"/>
      <c r="BZ16" s="112"/>
      <c r="CA16" s="112"/>
      <c r="CB16" s="112"/>
      <c r="CC16" s="112"/>
      <c r="CD16" s="112"/>
      <c r="CE16" s="112"/>
      <c r="CF16" s="112"/>
      <c r="CG16" s="112"/>
      <c r="CH16" s="112"/>
      <c r="CI16" s="112"/>
      <c r="CJ16" s="112"/>
      <c r="CK16" s="112"/>
      <c r="CL16" s="112"/>
      <c r="CM16" s="112"/>
      <c r="CN16" s="112"/>
      <c r="CO16" s="112"/>
      <c r="CP16" s="112"/>
      <c r="CQ16" s="112"/>
      <c r="CR16" s="112"/>
      <c r="CS16" s="112"/>
      <c r="CT16" s="112"/>
      <c r="CU16" s="112"/>
      <c r="CV16" s="112"/>
      <c r="CW16" s="112"/>
      <c r="CX16" s="112"/>
      <c r="CY16" s="112"/>
      <c r="CZ16" s="112"/>
      <c r="DA16" s="112"/>
      <c r="DB16" s="112"/>
      <c r="DC16" s="112"/>
      <c r="DD16" s="112"/>
      <c r="DE16" s="112"/>
      <c r="DF16" s="112"/>
      <c r="DG16" s="112"/>
      <c r="DH16" s="112"/>
      <c r="DI16" s="112"/>
      <c r="DJ16" s="112"/>
      <c r="DK16" s="112"/>
      <c r="DL16" s="112"/>
      <c r="DM16" s="112"/>
      <c r="DN16" s="112"/>
      <c r="DO16" s="112"/>
      <c r="DP16" s="112"/>
      <c r="DQ16" s="112"/>
      <c r="DR16" s="112"/>
      <c r="DS16" s="112"/>
      <c r="DT16" s="112"/>
      <c r="DU16" s="112"/>
      <c r="DV16" s="112"/>
      <c r="DW16" s="112"/>
      <c r="DX16" s="112"/>
      <c r="DY16" s="112"/>
      <c r="DZ16" s="112"/>
      <c r="EA16" s="112"/>
      <c r="EB16" s="112"/>
      <c r="EC16" s="112"/>
      <c r="ED16" s="112"/>
      <c r="EE16" s="112"/>
      <c r="EF16" s="112"/>
      <c r="EG16" s="112"/>
      <c r="EH16" s="112"/>
      <c r="EI16" s="112"/>
      <c r="EJ16" s="112"/>
      <c r="EK16" s="112"/>
      <c r="EL16" s="112"/>
      <c r="EM16" s="112"/>
      <c r="EN16" s="112"/>
      <c r="EO16" s="112"/>
      <c r="EP16" s="112"/>
      <c r="EQ16" s="112"/>
      <c r="ER16" s="112"/>
      <c r="ES16" s="112"/>
      <c r="ET16" s="112"/>
      <c r="EU16" s="112"/>
      <c r="EV16" s="112"/>
      <c r="EW16" s="112"/>
      <c r="EX16" s="112"/>
      <c r="EY16" s="112"/>
      <c r="EZ16" s="112"/>
      <c r="FA16" s="112"/>
      <c r="FB16" s="112"/>
      <c r="FC16" s="112"/>
      <c r="FD16" s="112"/>
      <c r="FE16" s="112"/>
      <c r="FF16" s="112"/>
      <c r="FG16" s="112"/>
      <c r="FH16" s="112"/>
      <c r="FI16" s="112"/>
      <c r="FJ16" s="112"/>
      <c r="FK16" s="112"/>
      <c r="FL16" s="112"/>
      <c r="FM16" s="112"/>
      <c r="FN16" s="112"/>
      <c r="FO16" s="112"/>
      <c r="FP16" s="112"/>
      <c r="FQ16" s="112"/>
      <c r="FR16" s="112"/>
      <c r="FS16" s="112"/>
      <c r="FT16" s="112"/>
      <c r="FU16" s="112"/>
      <c r="FV16" s="112"/>
      <c r="FW16" s="112"/>
      <c r="FX16" s="112"/>
      <c r="FY16" s="112"/>
      <c r="FZ16" s="112"/>
      <c r="GA16" s="112"/>
      <c r="GB16" s="112"/>
      <c r="GC16" s="112"/>
      <c r="GD16" s="112"/>
      <c r="GE16" s="112"/>
      <c r="GF16" s="112"/>
      <c r="GG16" s="112"/>
      <c r="GH16" s="112"/>
      <c r="GI16" s="112"/>
      <c r="GJ16" s="112"/>
      <c r="GK16" s="112"/>
      <c r="GL16" s="112"/>
      <c r="GM16" s="112"/>
      <c r="GN16" s="112"/>
      <c r="GO16" s="112"/>
      <c r="GP16" s="112"/>
      <c r="GQ16" s="112"/>
      <c r="GR16" s="112"/>
      <c r="GS16" s="112"/>
      <c r="GT16" s="112"/>
      <c r="GU16" s="112"/>
      <c r="GV16" s="112"/>
      <c r="GW16" s="112"/>
      <c r="GX16" s="112"/>
      <c r="GY16" s="112"/>
      <c r="GZ16" s="112"/>
      <c r="HA16" s="112"/>
      <c r="HB16" s="112"/>
      <c r="HC16" s="112"/>
      <c r="HD16" s="112"/>
      <c r="HE16" s="112"/>
      <c r="HF16" s="112"/>
      <c r="HG16" s="112"/>
      <c r="HH16" s="112"/>
      <c r="HI16" s="112"/>
      <c r="HJ16" s="112"/>
      <c r="HK16" s="112"/>
      <c r="HL16" s="112"/>
      <c r="HM16" s="112"/>
      <c r="HN16" s="112"/>
      <c r="HO16" s="112"/>
      <c r="HP16" s="112"/>
      <c r="HQ16" s="112"/>
      <c r="HR16" s="112"/>
      <c r="HS16" s="112"/>
      <c r="HT16" s="112"/>
      <c r="HU16" s="112"/>
      <c r="HV16" s="112"/>
      <c r="HW16" s="112"/>
      <c r="HX16" s="112"/>
      <c r="HY16" s="112"/>
      <c r="HZ16" s="112"/>
      <c r="IA16" s="112"/>
      <c r="IB16" s="112"/>
      <c r="IC16" s="112"/>
      <c r="ID16" s="112"/>
      <c r="IE16" s="112"/>
      <c r="IF16" s="112"/>
      <c r="IG16" s="112"/>
      <c r="IH16" s="112"/>
      <c r="II16" s="112"/>
      <c r="IJ16" s="112"/>
      <c r="IK16" s="112"/>
      <c r="IL16" s="112"/>
      <c r="IM16" s="112"/>
      <c r="IN16" s="112"/>
      <c r="IO16" s="112"/>
      <c r="IP16" s="112"/>
      <c r="IQ16" s="112"/>
      <c r="IR16" s="112"/>
      <c r="IS16" s="112"/>
      <c r="IT16" s="112"/>
      <c r="IU16" s="112"/>
      <c r="IV16" s="112"/>
      <c r="IW16" s="112"/>
      <c r="IX16" s="112"/>
      <c r="IY16" s="112"/>
      <c r="IZ16" s="112"/>
      <c r="JA16" s="112"/>
      <c r="JB16" s="112"/>
      <c r="JC16" s="112"/>
      <c r="JD16" s="112"/>
      <c r="JE16" s="112"/>
      <c r="JF16" s="112"/>
      <c r="JG16" s="112"/>
      <c r="JH16" s="112"/>
      <c r="JI16" s="112"/>
    </row>
    <row r="17" spans="2:269" ht="27.75" customHeight="1" x14ac:dyDescent="0.35">
      <c r="B17" s="115"/>
      <c r="C17" s="188"/>
      <c r="D17" s="724" t="s">
        <v>810</v>
      </c>
      <c r="E17" s="724"/>
      <c r="F17" s="724"/>
      <c r="G17" s="724"/>
      <c r="H17" s="724"/>
      <c r="I17" s="724"/>
      <c r="J17" s="724"/>
      <c r="K17" s="188"/>
      <c r="N17" s="112"/>
      <c r="O17" s="112"/>
      <c r="P17" s="112"/>
      <c r="Q17" s="112"/>
      <c r="R17" s="112"/>
      <c r="S17" s="112"/>
      <c r="T17" s="112"/>
      <c r="U17" s="112"/>
      <c r="V17" s="112"/>
      <c r="W17" s="112"/>
      <c r="X17" s="112"/>
      <c r="Y17" s="112"/>
      <c r="Z17" s="112"/>
      <c r="AA17" s="112"/>
      <c r="AB17" s="112"/>
      <c r="AC17" s="112"/>
      <c r="AD17" s="112"/>
      <c r="AE17" s="112"/>
      <c r="AF17" s="112"/>
      <c r="AG17" s="112"/>
      <c r="AH17" s="112"/>
      <c r="AI17" s="112"/>
      <c r="AJ17" s="112"/>
      <c r="AK17" s="112"/>
      <c r="AL17" s="112"/>
      <c r="AM17" s="112"/>
      <c r="AN17" s="112"/>
      <c r="AO17" s="112"/>
      <c r="AP17" s="112"/>
      <c r="AQ17" s="112"/>
      <c r="AR17" s="112"/>
      <c r="AS17" s="112"/>
      <c r="AT17" s="112"/>
      <c r="AU17" s="112"/>
      <c r="AV17" s="112"/>
      <c r="AW17" s="112"/>
      <c r="AX17" s="112"/>
      <c r="AY17" s="112"/>
      <c r="AZ17" s="112"/>
      <c r="BA17" s="112"/>
      <c r="BB17" s="112"/>
      <c r="BC17" s="112"/>
      <c r="BD17" s="112"/>
      <c r="BE17" s="112"/>
      <c r="BF17" s="112"/>
      <c r="BG17" s="112"/>
      <c r="BH17" s="112"/>
      <c r="BI17" s="112"/>
      <c r="BJ17" s="112"/>
      <c r="BK17" s="112"/>
      <c r="BL17" s="112"/>
      <c r="BM17" s="112"/>
      <c r="BN17" s="112"/>
      <c r="BO17" s="112"/>
      <c r="BP17" s="112"/>
      <c r="BQ17" s="112"/>
      <c r="BR17" s="112"/>
      <c r="BS17" s="112"/>
      <c r="BT17" s="112"/>
      <c r="BU17" s="112"/>
      <c r="BV17" s="112"/>
      <c r="BW17" s="112"/>
      <c r="BX17" s="112"/>
      <c r="BY17" s="112"/>
      <c r="BZ17" s="112"/>
      <c r="CA17" s="112"/>
      <c r="CB17" s="112"/>
      <c r="CC17" s="112"/>
      <c r="CD17" s="112"/>
      <c r="CE17" s="112"/>
      <c r="CF17" s="112"/>
      <c r="CG17" s="112"/>
      <c r="CH17" s="112"/>
      <c r="CI17" s="112"/>
      <c r="CJ17" s="112"/>
      <c r="CK17" s="112"/>
      <c r="CL17" s="112"/>
      <c r="CM17" s="112"/>
      <c r="CN17" s="112"/>
      <c r="CO17" s="112"/>
      <c r="CP17" s="112"/>
      <c r="CQ17" s="112"/>
      <c r="CR17" s="112"/>
      <c r="CS17" s="112"/>
      <c r="CT17" s="112"/>
      <c r="CU17" s="112"/>
      <c r="CV17" s="112"/>
      <c r="CW17" s="112"/>
      <c r="CX17" s="112"/>
      <c r="CY17" s="112"/>
      <c r="CZ17" s="112"/>
      <c r="DA17" s="112"/>
      <c r="DB17" s="112"/>
      <c r="DC17" s="112"/>
      <c r="DD17" s="112"/>
      <c r="DE17" s="112"/>
      <c r="DF17" s="112"/>
      <c r="DG17" s="112"/>
      <c r="DH17" s="112"/>
      <c r="DI17" s="112"/>
      <c r="DJ17" s="112"/>
      <c r="DK17" s="112"/>
      <c r="DL17" s="112"/>
      <c r="DM17" s="112"/>
      <c r="DN17" s="112"/>
      <c r="DO17" s="112"/>
      <c r="DP17" s="112"/>
      <c r="DQ17" s="112"/>
      <c r="DR17" s="112"/>
      <c r="DS17" s="112"/>
      <c r="DT17" s="112"/>
      <c r="DU17" s="112"/>
      <c r="DV17" s="112"/>
      <c r="DW17" s="112"/>
      <c r="DX17" s="112"/>
      <c r="DY17" s="112"/>
      <c r="DZ17" s="112"/>
      <c r="EA17" s="112"/>
      <c r="EB17" s="112"/>
      <c r="EC17" s="112"/>
      <c r="ED17" s="112"/>
      <c r="EE17" s="112"/>
      <c r="EF17" s="112"/>
      <c r="EG17" s="112"/>
      <c r="EH17" s="112"/>
      <c r="EI17" s="112"/>
      <c r="EJ17" s="112"/>
      <c r="EK17" s="112"/>
      <c r="EL17" s="112"/>
      <c r="EM17" s="112"/>
      <c r="EN17" s="112"/>
      <c r="EO17" s="112"/>
      <c r="EP17" s="112"/>
      <c r="EQ17" s="112"/>
      <c r="ER17" s="112"/>
      <c r="ES17" s="112"/>
      <c r="ET17" s="112"/>
      <c r="EU17" s="112"/>
      <c r="EV17" s="112"/>
      <c r="EW17" s="112"/>
      <c r="EX17" s="112"/>
      <c r="EY17" s="112"/>
      <c r="EZ17" s="112"/>
      <c r="FA17" s="112"/>
      <c r="FB17" s="112"/>
      <c r="FC17" s="112"/>
      <c r="FD17" s="112"/>
      <c r="FE17" s="112"/>
      <c r="FF17" s="112"/>
      <c r="FG17" s="112"/>
      <c r="FH17" s="112"/>
      <c r="FI17" s="112"/>
      <c r="FJ17" s="112"/>
      <c r="FK17" s="112"/>
      <c r="FL17" s="112"/>
      <c r="FM17" s="112"/>
      <c r="FN17" s="112"/>
      <c r="FO17" s="112"/>
      <c r="FP17" s="112"/>
      <c r="FQ17" s="112"/>
      <c r="FR17" s="112"/>
      <c r="FS17" s="112"/>
      <c r="FT17" s="112"/>
      <c r="FU17" s="112"/>
      <c r="FV17" s="112"/>
      <c r="FW17" s="112"/>
      <c r="FX17" s="112"/>
      <c r="FY17" s="112"/>
      <c r="FZ17" s="112"/>
      <c r="GA17" s="112"/>
      <c r="GB17" s="112"/>
      <c r="GC17" s="112"/>
      <c r="GD17" s="112"/>
      <c r="GE17" s="112"/>
      <c r="GF17" s="112"/>
      <c r="GG17" s="112"/>
      <c r="GH17" s="112"/>
      <c r="GI17" s="112"/>
      <c r="GJ17" s="112"/>
      <c r="GK17" s="112"/>
      <c r="GL17" s="112"/>
      <c r="GM17" s="112"/>
      <c r="GN17" s="112"/>
      <c r="GO17" s="112"/>
      <c r="GP17" s="112"/>
      <c r="GQ17" s="112"/>
      <c r="GR17" s="112"/>
      <c r="GS17" s="112"/>
      <c r="GT17" s="112"/>
      <c r="GU17" s="112"/>
      <c r="GV17" s="112"/>
      <c r="GW17" s="112"/>
      <c r="GX17" s="112"/>
      <c r="GY17" s="112"/>
      <c r="GZ17" s="112"/>
      <c r="HA17" s="112"/>
      <c r="HB17" s="112"/>
      <c r="HC17" s="112"/>
      <c r="HD17" s="112"/>
      <c r="HE17" s="112"/>
      <c r="HF17" s="112"/>
      <c r="HG17" s="112"/>
      <c r="HH17" s="112"/>
      <c r="HI17" s="112"/>
      <c r="HJ17" s="112"/>
      <c r="HK17" s="112"/>
      <c r="HL17" s="112"/>
      <c r="HM17" s="112"/>
      <c r="HN17" s="112"/>
      <c r="HO17" s="112"/>
      <c r="HP17" s="112"/>
      <c r="HQ17" s="112"/>
      <c r="HR17" s="112"/>
      <c r="HS17" s="112"/>
      <c r="HT17" s="112"/>
      <c r="HU17" s="112"/>
      <c r="HV17" s="112"/>
      <c r="HW17" s="112"/>
      <c r="HX17" s="112"/>
      <c r="HY17" s="112"/>
      <c r="HZ17" s="112"/>
      <c r="IA17" s="112"/>
      <c r="IB17" s="112"/>
      <c r="IC17" s="112"/>
      <c r="ID17" s="112"/>
      <c r="IE17" s="112"/>
      <c r="IF17" s="112"/>
      <c r="IG17" s="112"/>
      <c r="IH17" s="112"/>
      <c r="II17" s="112"/>
      <c r="IJ17" s="112"/>
      <c r="IK17" s="112"/>
      <c r="IL17" s="112"/>
      <c r="IM17" s="112"/>
      <c r="IN17" s="112"/>
      <c r="IO17" s="112"/>
      <c r="IP17" s="112"/>
      <c r="IQ17" s="112"/>
      <c r="IR17" s="112"/>
      <c r="IS17" s="112"/>
      <c r="IT17" s="112"/>
      <c r="IU17" s="112"/>
      <c r="IV17" s="112"/>
      <c r="IW17" s="112"/>
      <c r="IX17" s="112"/>
      <c r="IY17" s="112"/>
      <c r="IZ17" s="112"/>
      <c r="JA17" s="112"/>
      <c r="JB17" s="112"/>
      <c r="JC17" s="112"/>
      <c r="JD17" s="112"/>
      <c r="JE17" s="112"/>
      <c r="JF17" s="112"/>
      <c r="JG17" s="112"/>
      <c r="JH17" s="112"/>
      <c r="JI17" s="112"/>
    </row>
    <row r="18" spans="2:269" ht="14.25" customHeight="1" x14ac:dyDescent="0.3">
      <c r="B18" s="115"/>
      <c r="C18" s="188"/>
      <c r="D18" s="188"/>
      <c r="E18" s="187"/>
      <c r="F18" s="187"/>
      <c r="G18" s="187"/>
      <c r="H18" s="187"/>
      <c r="I18" s="187"/>
      <c r="J18" s="188"/>
      <c r="K18" s="188"/>
      <c r="N18" s="112"/>
      <c r="O18" s="112"/>
      <c r="P18" s="112"/>
      <c r="Q18" s="112"/>
      <c r="R18" s="112"/>
      <c r="S18" s="112"/>
      <c r="T18" s="112"/>
      <c r="U18" s="112"/>
      <c r="V18" s="112"/>
      <c r="W18" s="112"/>
      <c r="X18" s="112"/>
      <c r="Y18" s="112"/>
      <c r="Z18" s="112"/>
      <c r="AA18" s="112"/>
      <c r="AB18" s="112"/>
      <c r="AC18" s="112"/>
      <c r="AD18" s="112"/>
      <c r="AE18" s="112"/>
      <c r="AF18" s="112"/>
      <c r="AG18" s="112"/>
      <c r="AH18" s="112"/>
      <c r="AI18" s="112"/>
      <c r="AJ18" s="112"/>
      <c r="AK18" s="112"/>
      <c r="AL18" s="112"/>
      <c r="AM18" s="112"/>
      <c r="AN18" s="112"/>
      <c r="AO18" s="112"/>
      <c r="AP18" s="112"/>
      <c r="AQ18" s="112"/>
      <c r="AR18" s="112"/>
      <c r="AS18" s="112"/>
      <c r="AT18" s="112"/>
      <c r="AU18" s="112"/>
      <c r="AV18" s="112"/>
      <c r="AW18" s="112"/>
      <c r="AX18" s="112"/>
      <c r="AY18" s="112"/>
      <c r="AZ18" s="112"/>
      <c r="BA18" s="112"/>
      <c r="BB18" s="112"/>
      <c r="BC18" s="112"/>
      <c r="BD18" s="112"/>
      <c r="BE18" s="112"/>
      <c r="BF18" s="112"/>
      <c r="BG18" s="112"/>
      <c r="BH18" s="112"/>
      <c r="BI18" s="112"/>
      <c r="BJ18" s="112"/>
      <c r="BK18" s="112"/>
      <c r="BL18" s="112"/>
      <c r="BM18" s="112"/>
      <c r="BN18" s="112"/>
      <c r="BO18" s="112"/>
      <c r="BP18" s="112"/>
      <c r="BQ18" s="112"/>
      <c r="BR18" s="112"/>
      <c r="BS18" s="112"/>
      <c r="BT18" s="112"/>
      <c r="BU18" s="112"/>
      <c r="BV18" s="112"/>
      <c r="BW18" s="112"/>
      <c r="BX18" s="112"/>
      <c r="BY18" s="112"/>
      <c r="BZ18" s="112"/>
      <c r="CA18" s="112"/>
      <c r="CB18" s="112"/>
      <c r="CC18" s="112"/>
      <c r="CD18" s="112"/>
      <c r="CE18" s="112"/>
      <c r="CF18" s="112"/>
      <c r="CG18" s="112"/>
      <c r="CH18" s="112"/>
      <c r="CI18" s="112"/>
      <c r="CJ18" s="112"/>
      <c r="CK18" s="112"/>
      <c r="CL18" s="112"/>
      <c r="CM18" s="112"/>
      <c r="CN18" s="112"/>
      <c r="CO18" s="112"/>
      <c r="CP18" s="112"/>
      <c r="CQ18" s="112"/>
      <c r="CR18" s="112"/>
      <c r="CS18" s="112"/>
      <c r="CT18" s="112"/>
      <c r="CU18" s="112"/>
      <c r="CV18" s="112"/>
      <c r="CW18" s="112"/>
      <c r="CX18" s="112"/>
      <c r="CY18" s="112"/>
      <c r="CZ18" s="112"/>
      <c r="DA18" s="112"/>
      <c r="DB18" s="112"/>
      <c r="DC18" s="112"/>
      <c r="DD18" s="112"/>
      <c r="DE18" s="112"/>
      <c r="DF18" s="112"/>
      <c r="DG18" s="112"/>
      <c r="DH18" s="112"/>
      <c r="DI18" s="112"/>
      <c r="DJ18" s="112"/>
      <c r="DK18" s="112"/>
      <c r="DL18" s="112"/>
      <c r="DM18" s="112"/>
      <c r="DN18" s="112"/>
      <c r="DO18" s="112"/>
      <c r="DP18" s="112"/>
      <c r="DQ18" s="112"/>
      <c r="DR18" s="112"/>
      <c r="DS18" s="112"/>
      <c r="DT18" s="112"/>
      <c r="DU18" s="112"/>
      <c r="DV18" s="112"/>
      <c r="DW18" s="112"/>
      <c r="DX18" s="112"/>
      <c r="DY18" s="112"/>
      <c r="DZ18" s="112"/>
      <c r="EA18" s="112"/>
      <c r="EB18" s="112"/>
      <c r="EC18" s="112"/>
      <c r="ED18" s="112"/>
      <c r="EE18" s="112"/>
      <c r="EF18" s="112"/>
      <c r="EG18" s="112"/>
      <c r="EH18" s="112"/>
      <c r="EI18" s="112"/>
      <c r="EJ18" s="112"/>
      <c r="EK18" s="112"/>
      <c r="EL18" s="112"/>
      <c r="EM18" s="112"/>
      <c r="EN18" s="112"/>
      <c r="EO18" s="112"/>
      <c r="EP18" s="112"/>
      <c r="EQ18" s="112"/>
      <c r="ER18" s="112"/>
      <c r="ES18" s="112"/>
      <c r="ET18" s="112"/>
      <c r="EU18" s="112"/>
      <c r="EV18" s="112"/>
      <c r="EW18" s="112"/>
      <c r="EX18" s="112"/>
      <c r="EY18" s="112"/>
      <c r="EZ18" s="112"/>
      <c r="FA18" s="112"/>
      <c r="FB18" s="112"/>
      <c r="FC18" s="112"/>
      <c r="FD18" s="112"/>
      <c r="FE18" s="112"/>
      <c r="FF18" s="112"/>
      <c r="FG18" s="112"/>
      <c r="FH18" s="112"/>
      <c r="FI18" s="112"/>
      <c r="FJ18" s="112"/>
      <c r="FK18" s="112"/>
      <c r="FL18" s="112"/>
      <c r="FM18" s="112"/>
      <c r="FN18" s="112"/>
      <c r="FO18" s="112"/>
      <c r="FP18" s="112"/>
      <c r="FQ18" s="112"/>
      <c r="FR18" s="112"/>
      <c r="FS18" s="112"/>
      <c r="FT18" s="112"/>
      <c r="FU18" s="112"/>
      <c r="FV18" s="112"/>
      <c r="FW18" s="112"/>
      <c r="FX18" s="112"/>
      <c r="FY18" s="112"/>
      <c r="FZ18" s="112"/>
      <c r="GA18" s="112"/>
      <c r="GB18" s="112"/>
      <c r="GC18" s="112"/>
      <c r="GD18" s="112"/>
      <c r="GE18" s="112"/>
      <c r="GF18" s="112"/>
      <c r="GG18" s="112"/>
      <c r="GH18" s="112"/>
      <c r="GI18" s="112"/>
      <c r="GJ18" s="112"/>
      <c r="GK18" s="112"/>
      <c r="GL18" s="112"/>
      <c r="GM18" s="112"/>
      <c r="GN18" s="112"/>
      <c r="GO18" s="112"/>
      <c r="GP18" s="112"/>
      <c r="GQ18" s="112"/>
      <c r="GR18" s="112"/>
      <c r="GS18" s="112"/>
      <c r="GT18" s="112"/>
      <c r="GU18" s="112"/>
      <c r="GV18" s="112"/>
      <c r="GW18" s="112"/>
      <c r="GX18" s="112"/>
      <c r="GY18" s="112"/>
      <c r="GZ18" s="112"/>
      <c r="HA18" s="112"/>
      <c r="HB18" s="112"/>
      <c r="HC18" s="112"/>
      <c r="HD18" s="112"/>
      <c r="HE18" s="112"/>
      <c r="HF18" s="112"/>
      <c r="HG18" s="112"/>
      <c r="HH18" s="112"/>
      <c r="HI18" s="112"/>
      <c r="HJ18" s="112"/>
      <c r="HK18" s="112"/>
      <c r="HL18" s="112"/>
      <c r="HM18" s="112"/>
      <c r="HN18" s="112"/>
      <c r="HO18" s="112"/>
      <c r="HP18" s="112"/>
      <c r="HQ18" s="112"/>
      <c r="HR18" s="112"/>
      <c r="HS18" s="112"/>
      <c r="HT18" s="112"/>
      <c r="HU18" s="112"/>
      <c r="HV18" s="112"/>
      <c r="HW18" s="112"/>
      <c r="HX18" s="112"/>
      <c r="HY18" s="112"/>
      <c r="HZ18" s="112"/>
      <c r="IA18" s="112"/>
      <c r="IB18" s="112"/>
      <c r="IC18" s="112"/>
      <c r="ID18" s="112"/>
      <c r="IE18" s="112"/>
      <c r="IF18" s="112"/>
      <c r="IG18" s="112"/>
      <c r="IH18" s="112"/>
      <c r="II18" s="112"/>
      <c r="IJ18" s="112"/>
      <c r="IK18" s="112"/>
      <c r="IL18" s="112"/>
      <c r="IM18" s="112"/>
      <c r="IN18" s="112"/>
      <c r="IO18" s="112"/>
      <c r="IP18" s="112"/>
      <c r="IQ18" s="112"/>
      <c r="IR18" s="112"/>
      <c r="IS18" s="112"/>
      <c r="IT18" s="112"/>
      <c r="IU18" s="112"/>
      <c r="IV18" s="112"/>
      <c r="IW18" s="112"/>
      <c r="IX18" s="112"/>
      <c r="IY18" s="112"/>
      <c r="IZ18" s="112"/>
      <c r="JA18" s="112"/>
      <c r="JB18" s="112"/>
      <c r="JC18" s="112"/>
      <c r="JD18" s="112"/>
      <c r="JE18" s="112"/>
      <c r="JF18" s="112"/>
      <c r="JG18" s="112"/>
      <c r="JH18" s="112"/>
      <c r="JI18" s="112"/>
    </row>
    <row r="19" spans="2:269" ht="14.25" customHeight="1" x14ac:dyDescent="0.4">
      <c r="B19" s="115"/>
      <c r="C19" s="188"/>
      <c r="D19" s="188"/>
      <c r="E19" s="189"/>
      <c r="F19" s="189"/>
      <c r="G19" s="189"/>
      <c r="H19" s="189"/>
      <c r="I19" s="189"/>
      <c r="J19" s="188"/>
      <c r="K19" s="188"/>
      <c r="N19" s="112"/>
      <c r="O19" s="112"/>
      <c r="P19" s="112"/>
      <c r="Q19" s="112"/>
      <c r="R19" s="112"/>
      <c r="S19" s="112"/>
      <c r="T19" s="112"/>
      <c r="U19" s="112"/>
      <c r="V19" s="112"/>
      <c r="W19" s="112"/>
      <c r="X19" s="112"/>
      <c r="Y19" s="112"/>
      <c r="Z19" s="112"/>
      <c r="AA19" s="112"/>
      <c r="AB19" s="112"/>
      <c r="AC19" s="112"/>
      <c r="AD19" s="112"/>
      <c r="AE19" s="112"/>
      <c r="AF19" s="112"/>
      <c r="AG19" s="112"/>
      <c r="AH19" s="112"/>
      <c r="AI19" s="112"/>
      <c r="AJ19" s="112"/>
      <c r="AK19" s="112"/>
      <c r="AL19" s="112"/>
      <c r="AM19" s="112"/>
      <c r="AN19" s="112"/>
      <c r="AO19" s="112"/>
      <c r="AP19" s="112"/>
      <c r="AQ19" s="112"/>
      <c r="AR19" s="112"/>
      <c r="AS19" s="112"/>
      <c r="AT19" s="112"/>
      <c r="AU19" s="112"/>
      <c r="AV19" s="112"/>
      <c r="AW19" s="112"/>
      <c r="AX19" s="112"/>
      <c r="AY19" s="112"/>
      <c r="AZ19" s="112"/>
      <c r="BA19" s="112"/>
      <c r="BB19" s="112"/>
      <c r="BC19" s="112"/>
      <c r="BD19" s="112"/>
      <c r="BE19" s="112"/>
      <c r="BF19" s="112"/>
      <c r="BG19" s="112"/>
      <c r="BH19" s="112"/>
      <c r="BI19" s="112"/>
      <c r="BJ19" s="112"/>
      <c r="BK19" s="112"/>
      <c r="BL19" s="112"/>
      <c r="BM19" s="112"/>
      <c r="BN19" s="112"/>
      <c r="BO19" s="112"/>
      <c r="BP19" s="112"/>
      <c r="BQ19" s="112"/>
      <c r="BR19" s="112"/>
      <c r="BS19" s="112"/>
      <c r="BT19" s="112"/>
      <c r="BU19" s="112"/>
      <c r="BV19" s="112"/>
      <c r="BW19" s="112"/>
      <c r="BX19" s="112"/>
      <c r="BY19" s="112"/>
      <c r="BZ19" s="112"/>
      <c r="CA19" s="112"/>
      <c r="CB19" s="112"/>
      <c r="CC19" s="112"/>
      <c r="CD19" s="112"/>
      <c r="CE19" s="112"/>
      <c r="CF19" s="112"/>
      <c r="CG19" s="112"/>
      <c r="CH19" s="112"/>
      <c r="CI19" s="112"/>
      <c r="CJ19" s="112"/>
      <c r="CK19" s="112"/>
      <c r="CL19" s="112"/>
      <c r="CM19" s="112"/>
      <c r="CN19" s="112"/>
      <c r="CO19" s="112"/>
      <c r="CP19" s="112"/>
      <c r="CQ19" s="112"/>
      <c r="CR19" s="112"/>
      <c r="CS19" s="112"/>
      <c r="CT19" s="112"/>
      <c r="CU19" s="112"/>
      <c r="CV19" s="112"/>
      <c r="CW19" s="112"/>
      <c r="CX19" s="112"/>
      <c r="CY19" s="112"/>
      <c r="CZ19" s="112"/>
      <c r="DA19" s="112"/>
      <c r="DB19" s="112"/>
      <c r="DC19" s="112"/>
      <c r="DD19" s="112"/>
      <c r="DE19" s="112"/>
      <c r="DF19" s="112"/>
      <c r="DG19" s="112"/>
      <c r="DH19" s="112"/>
      <c r="DI19" s="112"/>
      <c r="DJ19" s="112"/>
      <c r="DK19" s="112"/>
      <c r="DL19" s="112"/>
      <c r="DM19" s="112"/>
      <c r="DN19" s="112"/>
      <c r="DO19" s="112"/>
      <c r="DP19" s="112"/>
      <c r="DQ19" s="112"/>
      <c r="DR19" s="112"/>
      <c r="DS19" s="112"/>
      <c r="DT19" s="112"/>
      <c r="DU19" s="112"/>
      <c r="DV19" s="112"/>
      <c r="DW19" s="112"/>
      <c r="DX19" s="112"/>
      <c r="DY19" s="112"/>
      <c r="DZ19" s="112"/>
      <c r="EA19" s="112"/>
      <c r="EB19" s="112"/>
      <c r="EC19" s="112"/>
      <c r="ED19" s="112"/>
      <c r="EE19" s="112"/>
      <c r="EF19" s="112"/>
      <c r="EG19" s="112"/>
      <c r="EH19" s="112"/>
      <c r="EI19" s="112"/>
      <c r="EJ19" s="112"/>
      <c r="EK19" s="112"/>
      <c r="EL19" s="112"/>
      <c r="EM19" s="112"/>
      <c r="EN19" s="112"/>
      <c r="EO19" s="112"/>
      <c r="EP19" s="112"/>
      <c r="EQ19" s="112"/>
      <c r="ER19" s="112"/>
      <c r="ES19" s="112"/>
      <c r="ET19" s="112"/>
      <c r="EU19" s="112"/>
      <c r="EV19" s="112"/>
      <c r="EW19" s="112"/>
      <c r="EX19" s="112"/>
      <c r="EY19" s="112"/>
      <c r="EZ19" s="112"/>
      <c r="FA19" s="112"/>
      <c r="FB19" s="112"/>
      <c r="FC19" s="112"/>
      <c r="FD19" s="112"/>
      <c r="FE19" s="112"/>
      <c r="FF19" s="112"/>
      <c r="FG19" s="112"/>
      <c r="FH19" s="112"/>
      <c r="FI19" s="112"/>
      <c r="FJ19" s="112"/>
      <c r="FK19" s="112"/>
      <c r="FL19" s="112"/>
      <c r="FM19" s="112"/>
      <c r="FN19" s="112"/>
      <c r="FO19" s="112"/>
      <c r="FP19" s="112"/>
      <c r="FQ19" s="112"/>
      <c r="FR19" s="112"/>
      <c r="FS19" s="112"/>
      <c r="FT19" s="112"/>
      <c r="FU19" s="112"/>
      <c r="FV19" s="112"/>
      <c r="FW19" s="112"/>
      <c r="FX19" s="112"/>
      <c r="FY19" s="112"/>
      <c r="FZ19" s="112"/>
      <c r="GA19" s="112"/>
      <c r="GB19" s="112"/>
      <c r="GC19" s="112"/>
      <c r="GD19" s="112"/>
      <c r="GE19" s="112"/>
      <c r="GF19" s="112"/>
      <c r="GG19" s="112"/>
      <c r="GH19" s="112"/>
      <c r="GI19" s="112"/>
      <c r="GJ19" s="112"/>
      <c r="GK19" s="112"/>
      <c r="GL19" s="112"/>
      <c r="GM19" s="112"/>
      <c r="GN19" s="112"/>
      <c r="GO19" s="112"/>
      <c r="GP19" s="112"/>
      <c r="GQ19" s="112"/>
      <c r="GR19" s="112"/>
      <c r="GS19" s="112"/>
      <c r="GT19" s="112"/>
      <c r="GU19" s="112"/>
      <c r="GV19" s="112"/>
      <c r="GW19" s="112"/>
      <c r="GX19" s="112"/>
      <c r="GY19" s="112"/>
      <c r="GZ19" s="112"/>
      <c r="HA19" s="112"/>
      <c r="HB19" s="112"/>
      <c r="HC19" s="112"/>
      <c r="HD19" s="112"/>
      <c r="HE19" s="112"/>
      <c r="HF19" s="112"/>
      <c r="HG19" s="112"/>
      <c r="HH19" s="112"/>
      <c r="HI19" s="112"/>
      <c r="HJ19" s="112"/>
      <c r="HK19" s="112"/>
      <c r="HL19" s="112"/>
      <c r="HM19" s="112"/>
      <c r="HN19" s="112"/>
      <c r="HO19" s="112"/>
      <c r="HP19" s="112"/>
      <c r="HQ19" s="112"/>
      <c r="HR19" s="112"/>
      <c r="HS19" s="112"/>
      <c r="HT19" s="112"/>
      <c r="HU19" s="112"/>
      <c r="HV19" s="112"/>
      <c r="HW19" s="112"/>
      <c r="HX19" s="112"/>
      <c r="HY19" s="112"/>
      <c r="HZ19" s="112"/>
      <c r="IA19" s="112"/>
      <c r="IB19" s="112"/>
      <c r="IC19" s="112"/>
      <c r="ID19" s="112"/>
      <c r="IE19" s="112"/>
      <c r="IF19" s="112"/>
      <c r="IG19" s="112"/>
      <c r="IH19" s="112"/>
      <c r="II19" s="112"/>
      <c r="IJ19" s="112"/>
      <c r="IK19" s="112"/>
      <c r="IL19" s="112"/>
      <c r="IM19" s="112"/>
      <c r="IN19" s="112"/>
      <c r="IO19" s="112"/>
      <c r="IP19" s="112"/>
      <c r="IQ19" s="112"/>
      <c r="IR19" s="112"/>
      <c r="IS19" s="112"/>
      <c r="IT19" s="112"/>
      <c r="IU19" s="112"/>
      <c r="IV19" s="112"/>
      <c r="IW19" s="112"/>
      <c r="IX19" s="112"/>
      <c r="IY19" s="112"/>
      <c r="IZ19" s="112"/>
      <c r="JA19" s="112"/>
      <c r="JB19" s="112"/>
      <c r="JC19" s="112"/>
      <c r="JD19" s="112"/>
      <c r="JE19" s="112"/>
      <c r="JF19" s="112"/>
      <c r="JG19" s="112"/>
      <c r="JH19" s="112"/>
      <c r="JI19" s="112"/>
    </row>
    <row r="20" spans="2:269" ht="26.25" x14ac:dyDescent="0.4">
      <c r="B20" s="115"/>
      <c r="C20" s="188"/>
      <c r="D20" s="188"/>
      <c r="E20" s="189"/>
      <c r="F20" s="189"/>
      <c r="G20" s="189"/>
      <c r="H20" s="189"/>
      <c r="I20" s="189"/>
      <c r="J20" s="188"/>
      <c r="K20" s="188"/>
      <c r="N20" s="112"/>
      <c r="O20" s="112"/>
      <c r="P20" s="112"/>
      <c r="Q20" s="112"/>
      <c r="R20" s="112"/>
      <c r="S20" s="112"/>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112"/>
      <c r="AQ20" s="112"/>
      <c r="AR20" s="112"/>
      <c r="AS20" s="112"/>
      <c r="AT20" s="112"/>
      <c r="AU20" s="112"/>
      <c r="AV20" s="112"/>
      <c r="AW20" s="112"/>
      <c r="AX20" s="112"/>
      <c r="AY20" s="112"/>
      <c r="AZ20" s="112"/>
      <c r="BA20" s="112"/>
      <c r="BB20" s="112"/>
      <c r="BC20" s="112"/>
      <c r="BD20" s="112"/>
      <c r="BE20" s="112"/>
      <c r="BF20" s="112"/>
      <c r="BG20" s="112"/>
      <c r="BH20" s="112"/>
      <c r="BI20" s="112"/>
      <c r="BJ20" s="112"/>
      <c r="BK20" s="112"/>
      <c r="BL20" s="112"/>
      <c r="BM20" s="112"/>
      <c r="BN20" s="112"/>
      <c r="BO20" s="112"/>
      <c r="BP20" s="112"/>
      <c r="BQ20" s="112"/>
      <c r="BR20" s="112"/>
      <c r="BS20" s="112"/>
      <c r="BT20" s="112"/>
      <c r="BU20" s="112"/>
      <c r="BV20" s="112"/>
      <c r="BW20" s="112"/>
      <c r="BX20" s="112"/>
      <c r="BY20" s="112"/>
      <c r="BZ20" s="112"/>
      <c r="CA20" s="112"/>
      <c r="CB20" s="112"/>
      <c r="CC20" s="112"/>
      <c r="CD20" s="112"/>
      <c r="CE20" s="112"/>
      <c r="CF20" s="112"/>
      <c r="CG20" s="112"/>
      <c r="CH20" s="112"/>
      <c r="CI20" s="112"/>
      <c r="CJ20" s="112"/>
      <c r="CK20" s="112"/>
      <c r="CL20" s="112"/>
      <c r="CM20" s="112"/>
      <c r="CN20" s="112"/>
      <c r="CO20" s="112"/>
      <c r="CP20" s="112"/>
      <c r="CQ20" s="112"/>
      <c r="CR20" s="112"/>
      <c r="CS20" s="112"/>
      <c r="CT20" s="112"/>
      <c r="CU20" s="112"/>
      <c r="CV20" s="112"/>
      <c r="CW20" s="112"/>
      <c r="CX20" s="112"/>
      <c r="CY20" s="112"/>
      <c r="CZ20" s="112"/>
      <c r="DA20" s="112"/>
      <c r="DB20" s="112"/>
      <c r="DC20" s="112"/>
      <c r="DD20" s="112"/>
      <c r="DE20" s="112"/>
      <c r="DF20" s="112"/>
      <c r="DG20" s="112"/>
      <c r="DH20" s="112"/>
      <c r="DI20" s="112"/>
      <c r="DJ20" s="112"/>
      <c r="DK20" s="112"/>
      <c r="DL20" s="112"/>
      <c r="DM20" s="112"/>
      <c r="DN20" s="112"/>
      <c r="DO20" s="112"/>
      <c r="DP20" s="112"/>
      <c r="DQ20" s="112"/>
      <c r="DR20" s="112"/>
      <c r="DS20" s="112"/>
      <c r="DT20" s="112"/>
      <c r="DU20" s="112"/>
      <c r="DV20" s="112"/>
      <c r="DW20" s="112"/>
      <c r="DX20" s="112"/>
      <c r="DY20" s="112"/>
      <c r="DZ20" s="112"/>
      <c r="EA20" s="112"/>
      <c r="EB20" s="112"/>
      <c r="EC20" s="112"/>
      <c r="ED20" s="112"/>
      <c r="EE20" s="112"/>
      <c r="EF20" s="112"/>
      <c r="EG20" s="112"/>
      <c r="EH20" s="112"/>
      <c r="EI20" s="112"/>
      <c r="EJ20" s="112"/>
      <c r="EK20" s="112"/>
      <c r="EL20" s="112"/>
      <c r="EM20" s="112"/>
      <c r="EN20" s="112"/>
      <c r="EO20" s="112"/>
      <c r="EP20" s="112"/>
      <c r="EQ20" s="112"/>
      <c r="ER20" s="112"/>
      <c r="ES20" s="112"/>
      <c r="ET20" s="112"/>
      <c r="EU20" s="112"/>
      <c r="EV20" s="112"/>
      <c r="EW20" s="112"/>
      <c r="EX20" s="112"/>
      <c r="EY20" s="112"/>
      <c r="EZ20" s="112"/>
      <c r="FA20" s="112"/>
      <c r="FB20" s="112"/>
      <c r="FC20" s="112"/>
      <c r="FD20" s="112"/>
      <c r="FE20" s="112"/>
      <c r="FF20" s="112"/>
      <c r="FG20" s="112"/>
      <c r="FH20" s="112"/>
      <c r="FI20" s="112"/>
      <c r="FJ20" s="112"/>
      <c r="FK20" s="112"/>
      <c r="FL20" s="112"/>
      <c r="FM20" s="112"/>
      <c r="FN20" s="112"/>
      <c r="FO20" s="112"/>
      <c r="FP20" s="112"/>
      <c r="FQ20" s="112"/>
      <c r="FR20" s="112"/>
      <c r="FS20" s="112"/>
      <c r="FT20" s="112"/>
      <c r="FU20" s="112"/>
      <c r="FV20" s="112"/>
      <c r="FW20" s="112"/>
      <c r="FX20" s="112"/>
      <c r="FY20" s="112"/>
      <c r="FZ20" s="112"/>
      <c r="GA20" s="112"/>
      <c r="GB20" s="112"/>
      <c r="GC20" s="112"/>
      <c r="GD20" s="112"/>
      <c r="GE20" s="112"/>
      <c r="GF20" s="112"/>
      <c r="GG20" s="112"/>
      <c r="GH20" s="112"/>
      <c r="GI20" s="112"/>
      <c r="GJ20" s="112"/>
      <c r="GK20" s="112"/>
      <c r="GL20" s="112"/>
      <c r="GM20" s="112"/>
      <c r="GN20" s="112"/>
      <c r="GO20" s="112"/>
      <c r="GP20" s="112"/>
      <c r="GQ20" s="112"/>
      <c r="GR20" s="112"/>
      <c r="GS20" s="112"/>
      <c r="GT20" s="112"/>
      <c r="GU20" s="112"/>
      <c r="GV20" s="112"/>
      <c r="GW20" s="112"/>
      <c r="GX20" s="112"/>
      <c r="GY20" s="112"/>
      <c r="GZ20" s="112"/>
      <c r="HA20" s="112"/>
      <c r="HB20" s="112"/>
      <c r="HC20" s="112"/>
      <c r="HD20" s="112"/>
      <c r="HE20" s="112"/>
      <c r="HF20" s="112"/>
      <c r="HG20" s="112"/>
      <c r="HH20" s="112"/>
      <c r="HI20" s="112"/>
      <c r="HJ20" s="112"/>
      <c r="HK20" s="112"/>
      <c r="HL20" s="112"/>
      <c r="HM20" s="112"/>
      <c r="HN20" s="112"/>
      <c r="HO20" s="112"/>
      <c r="HP20" s="112"/>
      <c r="HQ20" s="112"/>
      <c r="HR20" s="112"/>
      <c r="HS20" s="112"/>
      <c r="HT20" s="112"/>
      <c r="HU20" s="112"/>
      <c r="HV20" s="112"/>
      <c r="HW20" s="112"/>
      <c r="HX20" s="112"/>
      <c r="HY20" s="112"/>
      <c r="HZ20" s="112"/>
      <c r="IA20" s="112"/>
      <c r="IB20" s="112"/>
      <c r="IC20" s="112"/>
      <c r="ID20" s="112"/>
      <c r="IE20" s="112"/>
      <c r="IF20" s="112"/>
      <c r="IG20" s="112"/>
      <c r="IH20" s="112"/>
      <c r="II20" s="112"/>
      <c r="IJ20" s="112"/>
      <c r="IK20" s="112"/>
      <c r="IL20" s="112"/>
      <c r="IM20" s="112"/>
      <c r="IN20" s="112"/>
      <c r="IO20" s="112"/>
      <c r="IP20" s="112"/>
      <c r="IQ20" s="112"/>
      <c r="IR20" s="112"/>
      <c r="IS20" s="112"/>
      <c r="IT20" s="112"/>
      <c r="IU20" s="112"/>
      <c r="IV20" s="112"/>
      <c r="IW20" s="112"/>
      <c r="IX20" s="112"/>
      <c r="IY20" s="112"/>
      <c r="IZ20" s="112"/>
      <c r="JA20" s="112"/>
      <c r="JB20" s="112"/>
      <c r="JC20" s="112"/>
      <c r="JD20" s="112"/>
      <c r="JE20" s="112"/>
      <c r="JF20" s="112"/>
      <c r="JG20" s="112"/>
      <c r="JH20" s="112"/>
      <c r="JI20" s="112"/>
    </row>
    <row r="21" spans="2:269" ht="14.25" customHeight="1" x14ac:dyDescent="0.3">
      <c r="B21" s="115"/>
      <c r="C21" s="188"/>
      <c r="D21" s="188"/>
      <c r="E21" s="188"/>
      <c r="F21" s="188"/>
      <c r="G21" s="188"/>
      <c r="H21" s="188"/>
      <c r="I21" s="188"/>
      <c r="J21" s="188"/>
      <c r="K21" s="188"/>
      <c r="N21" s="112"/>
      <c r="O21" s="112"/>
      <c r="P21" s="112"/>
      <c r="Q21" s="112"/>
      <c r="R21" s="112"/>
      <c r="S21" s="112"/>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112"/>
      <c r="AQ21" s="112"/>
      <c r="AR21" s="112"/>
      <c r="AS21" s="112"/>
      <c r="AT21" s="112"/>
      <c r="AU21" s="112"/>
      <c r="AV21" s="112"/>
      <c r="AW21" s="112"/>
      <c r="AX21" s="112"/>
      <c r="AY21" s="112"/>
      <c r="AZ21" s="112"/>
      <c r="BA21" s="112"/>
      <c r="BB21" s="112"/>
      <c r="BC21" s="112"/>
      <c r="BD21" s="112"/>
      <c r="BE21" s="112"/>
      <c r="BF21" s="112"/>
      <c r="BG21" s="112"/>
      <c r="BH21" s="112"/>
      <c r="BI21" s="112"/>
      <c r="BJ21" s="112"/>
      <c r="BK21" s="112"/>
      <c r="BL21" s="112"/>
      <c r="BM21" s="112"/>
      <c r="BN21" s="112"/>
      <c r="BO21" s="112"/>
      <c r="BP21" s="112"/>
      <c r="BQ21" s="112"/>
      <c r="BR21" s="112"/>
      <c r="BS21" s="112"/>
      <c r="BT21" s="112"/>
      <c r="BU21" s="112"/>
      <c r="BV21" s="112"/>
      <c r="BW21" s="112"/>
      <c r="BX21" s="112"/>
      <c r="BY21" s="112"/>
      <c r="BZ21" s="112"/>
      <c r="CA21" s="112"/>
      <c r="CB21" s="112"/>
      <c r="CC21" s="112"/>
      <c r="CD21" s="112"/>
      <c r="CE21" s="112"/>
      <c r="CF21" s="112"/>
      <c r="CG21" s="112"/>
      <c r="CH21" s="112"/>
      <c r="CI21" s="112"/>
      <c r="CJ21" s="112"/>
      <c r="CK21" s="112"/>
      <c r="CL21" s="112"/>
      <c r="CM21" s="112"/>
      <c r="CN21" s="112"/>
      <c r="CO21" s="112"/>
      <c r="CP21" s="112"/>
      <c r="CQ21" s="112"/>
      <c r="CR21" s="112"/>
      <c r="CS21" s="112"/>
      <c r="CT21" s="112"/>
      <c r="CU21" s="112"/>
      <c r="CV21" s="112"/>
      <c r="CW21" s="112"/>
      <c r="CX21" s="112"/>
      <c r="CY21" s="112"/>
      <c r="CZ21" s="112"/>
      <c r="DA21" s="112"/>
      <c r="DB21" s="112"/>
      <c r="DC21" s="112"/>
      <c r="DD21" s="112"/>
      <c r="DE21" s="112"/>
      <c r="DF21" s="112"/>
      <c r="DG21" s="112"/>
      <c r="DH21" s="112"/>
      <c r="DI21" s="112"/>
      <c r="DJ21" s="112"/>
      <c r="DK21" s="112"/>
      <c r="DL21" s="112"/>
      <c r="DM21" s="112"/>
      <c r="DN21" s="112"/>
      <c r="DO21" s="112"/>
      <c r="DP21" s="112"/>
      <c r="DQ21" s="112"/>
      <c r="DR21" s="112"/>
      <c r="DS21" s="112"/>
      <c r="DT21" s="112"/>
      <c r="DU21" s="112"/>
      <c r="DV21" s="112"/>
      <c r="DW21" s="112"/>
      <c r="DX21" s="112"/>
      <c r="DY21" s="112"/>
      <c r="DZ21" s="112"/>
      <c r="EA21" s="112"/>
      <c r="EB21" s="112"/>
      <c r="EC21" s="112"/>
      <c r="ED21" s="112"/>
      <c r="EE21" s="112"/>
      <c r="EF21" s="112"/>
      <c r="EG21" s="112"/>
      <c r="EH21" s="112"/>
      <c r="EI21" s="112"/>
      <c r="EJ21" s="112"/>
      <c r="EK21" s="112"/>
      <c r="EL21" s="112"/>
      <c r="EM21" s="112"/>
      <c r="EN21" s="112"/>
      <c r="EO21" s="112"/>
      <c r="EP21" s="112"/>
      <c r="EQ21" s="112"/>
      <c r="ER21" s="112"/>
      <c r="ES21" s="112"/>
      <c r="ET21" s="112"/>
      <c r="EU21" s="112"/>
      <c r="EV21" s="112"/>
      <c r="EW21" s="112"/>
      <c r="EX21" s="112"/>
      <c r="EY21" s="112"/>
      <c r="EZ21" s="112"/>
      <c r="FA21" s="112"/>
      <c r="FB21" s="112"/>
      <c r="FC21" s="112"/>
      <c r="FD21" s="112"/>
      <c r="FE21" s="112"/>
      <c r="FF21" s="112"/>
      <c r="FG21" s="112"/>
      <c r="FH21" s="112"/>
      <c r="FI21" s="112"/>
      <c r="FJ21" s="112"/>
      <c r="FK21" s="112"/>
      <c r="FL21" s="112"/>
      <c r="FM21" s="112"/>
      <c r="FN21" s="112"/>
      <c r="FO21" s="112"/>
      <c r="FP21" s="112"/>
      <c r="FQ21" s="112"/>
      <c r="FR21" s="112"/>
      <c r="FS21" s="112"/>
      <c r="FT21" s="112"/>
      <c r="FU21" s="112"/>
      <c r="FV21" s="112"/>
      <c r="FW21" s="112"/>
      <c r="FX21" s="112"/>
      <c r="FY21" s="112"/>
      <c r="FZ21" s="112"/>
      <c r="GA21" s="112"/>
      <c r="GB21" s="112"/>
      <c r="GC21" s="112"/>
      <c r="GD21" s="112"/>
      <c r="GE21" s="112"/>
      <c r="GF21" s="112"/>
      <c r="GG21" s="112"/>
      <c r="GH21" s="112"/>
      <c r="GI21" s="112"/>
      <c r="GJ21" s="112"/>
      <c r="GK21" s="112"/>
      <c r="GL21" s="112"/>
      <c r="GM21" s="112"/>
      <c r="GN21" s="112"/>
      <c r="GO21" s="112"/>
      <c r="GP21" s="112"/>
      <c r="GQ21" s="112"/>
      <c r="GR21" s="112"/>
      <c r="GS21" s="112"/>
      <c r="GT21" s="112"/>
      <c r="GU21" s="112"/>
      <c r="GV21" s="112"/>
      <c r="GW21" s="112"/>
      <c r="GX21" s="112"/>
      <c r="GY21" s="112"/>
      <c r="GZ21" s="112"/>
      <c r="HA21" s="112"/>
      <c r="HB21" s="112"/>
      <c r="HC21" s="112"/>
      <c r="HD21" s="112"/>
      <c r="HE21" s="112"/>
      <c r="HF21" s="112"/>
      <c r="HG21" s="112"/>
      <c r="HH21" s="112"/>
      <c r="HI21" s="112"/>
      <c r="HJ21" s="112"/>
      <c r="HK21" s="112"/>
      <c r="HL21" s="112"/>
      <c r="HM21" s="112"/>
      <c r="HN21" s="112"/>
      <c r="HO21" s="112"/>
      <c r="HP21" s="112"/>
      <c r="HQ21" s="112"/>
      <c r="HR21" s="112"/>
      <c r="HS21" s="112"/>
      <c r="HT21" s="112"/>
      <c r="HU21" s="112"/>
      <c r="HV21" s="112"/>
      <c r="HW21" s="112"/>
      <c r="HX21" s="112"/>
      <c r="HY21" s="112"/>
      <c r="HZ21" s="112"/>
      <c r="IA21" s="112"/>
      <c r="IB21" s="112"/>
      <c r="IC21" s="112"/>
      <c r="ID21" s="112"/>
      <c r="IE21" s="112"/>
      <c r="IF21" s="112"/>
      <c r="IG21" s="112"/>
      <c r="IH21" s="112"/>
      <c r="II21" s="112"/>
      <c r="IJ21" s="112"/>
      <c r="IK21" s="112"/>
      <c r="IL21" s="112"/>
      <c r="IM21" s="112"/>
      <c r="IN21" s="112"/>
      <c r="IO21" s="112"/>
      <c r="IP21" s="112"/>
      <c r="IQ21" s="112"/>
      <c r="IR21" s="112"/>
      <c r="IS21" s="112"/>
      <c r="IT21" s="112"/>
      <c r="IU21" s="112"/>
      <c r="IV21" s="112"/>
      <c r="IW21" s="112"/>
      <c r="IX21" s="112"/>
      <c r="IY21" s="112"/>
      <c r="IZ21" s="112"/>
      <c r="JA21" s="112"/>
      <c r="JB21" s="112"/>
      <c r="JC21" s="112"/>
      <c r="JD21" s="112"/>
      <c r="JE21" s="112"/>
      <c r="JF21" s="112"/>
      <c r="JG21" s="112"/>
      <c r="JH21" s="112"/>
      <c r="JI21" s="112"/>
    </row>
    <row r="22" spans="2:269" ht="17.25" x14ac:dyDescent="0.3">
      <c r="B22" s="115"/>
      <c r="C22" s="188"/>
      <c r="D22" s="188"/>
      <c r="E22" s="188"/>
      <c r="F22" s="188"/>
      <c r="G22" s="188"/>
      <c r="H22" s="188"/>
      <c r="I22" s="188"/>
      <c r="J22" s="188"/>
      <c r="K22" s="188"/>
      <c r="N22" s="112"/>
      <c r="O22" s="112"/>
      <c r="P22" s="112"/>
      <c r="Q22" s="112"/>
      <c r="R22" s="112"/>
      <c r="S22" s="112"/>
      <c r="T22" s="112"/>
      <c r="U22" s="112"/>
      <c r="V22" s="112"/>
      <c r="W22" s="112"/>
      <c r="X22" s="112"/>
      <c r="Y22" s="112"/>
      <c r="Z22" s="112"/>
      <c r="AA22" s="112"/>
      <c r="AB22" s="112"/>
      <c r="AC22" s="112"/>
      <c r="AD22" s="112"/>
      <c r="AE22" s="112"/>
      <c r="AF22" s="112"/>
      <c r="AG22" s="112"/>
      <c r="AH22" s="112"/>
      <c r="AI22" s="112"/>
      <c r="AJ22" s="112"/>
      <c r="AK22" s="112"/>
      <c r="AL22" s="112"/>
      <c r="AM22" s="112"/>
      <c r="AN22" s="112"/>
      <c r="AO22" s="112"/>
      <c r="AP22" s="112"/>
      <c r="AQ22" s="112"/>
      <c r="AR22" s="112"/>
      <c r="AS22" s="112"/>
      <c r="AT22" s="112"/>
      <c r="AU22" s="112"/>
      <c r="AV22" s="112"/>
      <c r="AW22" s="112"/>
      <c r="AX22" s="112"/>
      <c r="AY22" s="112"/>
      <c r="AZ22" s="112"/>
      <c r="BA22" s="112"/>
      <c r="BB22" s="112"/>
      <c r="BC22" s="112"/>
      <c r="BD22" s="112"/>
      <c r="BE22" s="112"/>
      <c r="BF22" s="112"/>
      <c r="BG22" s="112"/>
      <c r="BH22" s="112"/>
      <c r="BI22" s="112"/>
      <c r="BJ22" s="112"/>
      <c r="BK22" s="112"/>
      <c r="BL22" s="112"/>
      <c r="BM22" s="112"/>
      <c r="BN22" s="112"/>
      <c r="BO22" s="112"/>
      <c r="BP22" s="112"/>
      <c r="BQ22" s="112"/>
      <c r="BR22" s="112"/>
      <c r="BS22" s="112"/>
      <c r="BT22" s="112"/>
      <c r="BU22" s="112"/>
      <c r="BV22" s="112"/>
      <c r="BW22" s="112"/>
      <c r="BX22" s="112"/>
      <c r="BY22" s="112"/>
      <c r="BZ22" s="112"/>
      <c r="CA22" s="112"/>
      <c r="CB22" s="112"/>
      <c r="CC22" s="112"/>
      <c r="CD22" s="112"/>
      <c r="CE22" s="112"/>
      <c r="CF22" s="112"/>
      <c r="CG22" s="112"/>
      <c r="CH22" s="112"/>
      <c r="CI22" s="112"/>
      <c r="CJ22" s="112"/>
      <c r="CK22" s="112"/>
      <c r="CL22" s="112"/>
      <c r="CM22" s="112"/>
      <c r="CN22" s="112"/>
      <c r="CO22" s="112"/>
      <c r="CP22" s="112"/>
      <c r="CQ22" s="112"/>
      <c r="CR22" s="112"/>
      <c r="CS22" s="112"/>
      <c r="CT22" s="112"/>
      <c r="CU22" s="112"/>
      <c r="CV22" s="112"/>
      <c r="CW22" s="112"/>
      <c r="CX22" s="112"/>
      <c r="CY22" s="112"/>
      <c r="CZ22" s="112"/>
      <c r="DA22" s="112"/>
      <c r="DB22" s="112"/>
      <c r="DC22" s="112"/>
      <c r="DD22" s="112"/>
      <c r="DE22" s="112"/>
      <c r="DF22" s="112"/>
      <c r="DG22" s="112"/>
      <c r="DH22" s="112"/>
      <c r="DI22" s="112"/>
      <c r="DJ22" s="112"/>
      <c r="DK22" s="112"/>
      <c r="DL22" s="112"/>
      <c r="DM22" s="112"/>
      <c r="DN22" s="112"/>
      <c r="DO22" s="112"/>
      <c r="DP22" s="112"/>
      <c r="DQ22" s="112"/>
      <c r="DR22" s="112"/>
      <c r="DS22" s="112"/>
      <c r="DT22" s="112"/>
      <c r="DU22" s="112"/>
      <c r="DV22" s="112"/>
      <c r="DW22" s="112"/>
      <c r="DX22" s="112"/>
      <c r="DY22" s="112"/>
      <c r="DZ22" s="112"/>
      <c r="EA22" s="112"/>
      <c r="EB22" s="112"/>
      <c r="EC22" s="112"/>
      <c r="ED22" s="112"/>
      <c r="EE22" s="112"/>
      <c r="EF22" s="112"/>
      <c r="EG22" s="112"/>
      <c r="EH22" s="112"/>
      <c r="EI22" s="112"/>
      <c r="EJ22" s="112"/>
      <c r="EK22" s="112"/>
      <c r="EL22" s="112"/>
      <c r="EM22" s="112"/>
      <c r="EN22" s="112"/>
      <c r="EO22" s="112"/>
      <c r="EP22" s="112"/>
      <c r="EQ22" s="112"/>
      <c r="ER22" s="112"/>
      <c r="ES22" s="112"/>
      <c r="ET22" s="112"/>
      <c r="EU22" s="112"/>
      <c r="EV22" s="112"/>
      <c r="EW22" s="112"/>
      <c r="EX22" s="112"/>
      <c r="EY22" s="112"/>
      <c r="EZ22" s="112"/>
      <c r="FA22" s="112"/>
      <c r="FB22" s="112"/>
      <c r="FC22" s="112"/>
      <c r="FD22" s="112"/>
      <c r="FE22" s="112"/>
      <c r="FF22" s="112"/>
      <c r="FG22" s="112"/>
      <c r="FH22" s="112"/>
      <c r="FI22" s="112"/>
      <c r="FJ22" s="112"/>
      <c r="FK22" s="112"/>
      <c r="FL22" s="112"/>
      <c r="FM22" s="112"/>
      <c r="FN22" s="112"/>
      <c r="FO22" s="112"/>
      <c r="FP22" s="112"/>
      <c r="FQ22" s="112"/>
      <c r="FR22" s="112"/>
      <c r="FS22" s="112"/>
      <c r="FT22" s="112"/>
      <c r="FU22" s="112"/>
      <c r="FV22" s="112"/>
      <c r="FW22" s="112"/>
      <c r="FX22" s="112"/>
      <c r="FY22" s="112"/>
      <c r="FZ22" s="112"/>
      <c r="GA22" s="112"/>
      <c r="GB22" s="112"/>
      <c r="GC22" s="112"/>
      <c r="GD22" s="112"/>
      <c r="GE22" s="112"/>
      <c r="GF22" s="112"/>
      <c r="GG22" s="112"/>
      <c r="GH22" s="112"/>
      <c r="GI22" s="112"/>
      <c r="GJ22" s="112"/>
      <c r="GK22" s="112"/>
      <c r="GL22" s="112"/>
      <c r="GM22" s="112"/>
      <c r="GN22" s="112"/>
      <c r="GO22" s="112"/>
      <c r="GP22" s="112"/>
      <c r="GQ22" s="112"/>
      <c r="GR22" s="112"/>
      <c r="GS22" s="112"/>
      <c r="GT22" s="112"/>
      <c r="GU22" s="112"/>
      <c r="GV22" s="112"/>
      <c r="GW22" s="112"/>
      <c r="GX22" s="112"/>
      <c r="GY22" s="112"/>
      <c r="GZ22" s="112"/>
      <c r="HA22" s="112"/>
      <c r="HB22" s="112"/>
      <c r="HC22" s="112"/>
      <c r="HD22" s="112"/>
      <c r="HE22" s="112"/>
      <c r="HF22" s="112"/>
      <c r="HG22" s="112"/>
      <c r="HH22" s="112"/>
      <c r="HI22" s="112"/>
      <c r="HJ22" s="112"/>
      <c r="HK22" s="112"/>
      <c r="HL22" s="112"/>
      <c r="HM22" s="112"/>
      <c r="HN22" s="112"/>
      <c r="HO22" s="112"/>
      <c r="HP22" s="112"/>
      <c r="HQ22" s="112"/>
      <c r="HR22" s="112"/>
      <c r="HS22" s="112"/>
      <c r="HT22" s="112"/>
      <c r="HU22" s="112"/>
      <c r="HV22" s="112"/>
      <c r="HW22" s="112"/>
      <c r="HX22" s="112"/>
      <c r="HY22" s="112"/>
      <c r="HZ22" s="112"/>
      <c r="IA22" s="112"/>
      <c r="IB22" s="112"/>
      <c r="IC22" s="112"/>
      <c r="ID22" s="112"/>
      <c r="IE22" s="112"/>
      <c r="IF22" s="112"/>
      <c r="IG22" s="112"/>
      <c r="IH22" s="112"/>
      <c r="II22" s="112"/>
      <c r="IJ22" s="112"/>
      <c r="IK22" s="112"/>
      <c r="IL22" s="112"/>
      <c r="IM22" s="112"/>
      <c r="IN22" s="112"/>
      <c r="IO22" s="112"/>
      <c r="IP22" s="112"/>
      <c r="IQ22" s="112"/>
      <c r="IR22" s="112"/>
      <c r="IS22" s="112"/>
      <c r="IT22" s="112"/>
      <c r="IU22" s="112"/>
      <c r="IV22" s="112"/>
      <c r="IW22" s="112"/>
      <c r="IX22" s="112"/>
      <c r="IY22" s="112"/>
      <c r="IZ22" s="112"/>
      <c r="JA22" s="112"/>
      <c r="JB22" s="112"/>
      <c r="JC22" s="112"/>
      <c r="JD22" s="112"/>
      <c r="JE22" s="112"/>
      <c r="JF22" s="112"/>
      <c r="JG22" s="112"/>
      <c r="JH22" s="112"/>
      <c r="JI22" s="112"/>
    </row>
    <row r="23" spans="2:269" ht="17.25" x14ac:dyDescent="0.3">
      <c r="B23" s="115"/>
      <c r="C23" s="188"/>
      <c r="D23" s="188"/>
      <c r="E23" s="188"/>
      <c r="F23" s="188"/>
      <c r="G23" s="188"/>
      <c r="H23" s="188"/>
      <c r="I23" s="188"/>
      <c r="J23" s="188"/>
      <c r="K23" s="188"/>
      <c r="N23" s="112"/>
      <c r="O23" s="112"/>
      <c r="P23" s="112"/>
      <c r="Q23" s="112"/>
      <c r="R23" s="112"/>
      <c r="S23" s="112"/>
      <c r="T23" s="112"/>
      <c r="U23" s="112"/>
      <c r="V23" s="112"/>
      <c r="W23" s="112"/>
      <c r="X23" s="112"/>
      <c r="Y23" s="112"/>
      <c r="Z23" s="112"/>
      <c r="AA23" s="112"/>
      <c r="AB23" s="112"/>
      <c r="AC23" s="112"/>
      <c r="AD23" s="112"/>
      <c r="AE23" s="112"/>
      <c r="AF23" s="112"/>
      <c r="AG23" s="112"/>
      <c r="AH23" s="112"/>
      <c r="AI23" s="112"/>
      <c r="AJ23" s="112"/>
      <c r="AK23" s="112"/>
      <c r="AL23" s="112"/>
      <c r="AM23" s="112"/>
      <c r="AN23" s="112"/>
      <c r="AO23" s="112"/>
      <c r="AP23" s="112"/>
      <c r="AQ23" s="112"/>
      <c r="AR23" s="112"/>
      <c r="AS23" s="112"/>
      <c r="AT23" s="112"/>
      <c r="AU23" s="112"/>
      <c r="AV23" s="112"/>
      <c r="AW23" s="112"/>
      <c r="AX23" s="112"/>
      <c r="AY23" s="112"/>
      <c r="AZ23" s="112"/>
      <c r="BA23" s="112"/>
      <c r="BB23" s="112"/>
      <c r="BC23" s="112"/>
      <c r="BD23" s="112"/>
      <c r="BE23" s="112"/>
      <c r="BF23" s="112"/>
      <c r="BG23" s="112"/>
      <c r="BH23" s="112"/>
      <c r="BI23" s="112"/>
      <c r="BJ23" s="112"/>
      <c r="BK23" s="112"/>
      <c r="BL23" s="112"/>
      <c r="BM23" s="112"/>
      <c r="BN23" s="112"/>
      <c r="BO23" s="112"/>
      <c r="BP23" s="112"/>
      <c r="BQ23" s="112"/>
      <c r="BR23" s="112"/>
      <c r="BS23" s="112"/>
      <c r="BT23" s="112"/>
      <c r="BU23" s="112"/>
      <c r="BV23" s="112"/>
      <c r="BW23" s="112"/>
      <c r="BX23" s="112"/>
      <c r="BY23" s="112"/>
      <c r="BZ23" s="112"/>
      <c r="CA23" s="112"/>
      <c r="CB23" s="112"/>
      <c r="CC23" s="112"/>
      <c r="CD23" s="112"/>
      <c r="CE23" s="112"/>
      <c r="CF23" s="112"/>
      <c r="CG23" s="112"/>
      <c r="CH23" s="112"/>
      <c r="CI23" s="112"/>
      <c r="CJ23" s="112"/>
      <c r="CK23" s="112"/>
      <c r="CL23" s="112"/>
      <c r="CM23" s="112"/>
      <c r="CN23" s="112"/>
      <c r="CO23" s="112"/>
      <c r="CP23" s="112"/>
      <c r="CQ23" s="112"/>
      <c r="CR23" s="112"/>
      <c r="CS23" s="112"/>
      <c r="CT23" s="112"/>
      <c r="CU23" s="112"/>
      <c r="CV23" s="112"/>
      <c r="CW23" s="112"/>
      <c r="CX23" s="112"/>
      <c r="CY23" s="112"/>
      <c r="CZ23" s="112"/>
      <c r="DA23" s="112"/>
      <c r="DB23" s="112"/>
      <c r="DC23" s="112"/>
      <c r="DD23" s="112"/>
      <c r="DE23" s="112"/>
      <c r="DF23" s="112"/>
      <c r="DG23" s="112"/>
      <c r="DH23" s="112"/>
      <c r="DI23" s="112"/>
      <c r="DJ23" s="112"/>
      <c r="DK23" s="112"/>
      <c r="DL23" s="112"/>
      <c r="DM23" s="112"/>
      <c r="DN23" s="112"/>
      <c r="DO23" s="112"/>
      <c r="DP23" s="112"/>
      <c r="DQ23" s="112"/>
      <c r="DR23" s="112"/>
      <c r="DS23" s="112"/>
      <c r="DT23" s="112"/>
      <c r="DU23" s="112"/>
      <c r="DV23" s="112"/>
      <c r="DW23" s="112"/>
      <c r="DX23" s="112"/>
      <c r="DY23" s="112"/>
      <c r="DZ23" s="112"/>
      <c r="EA23" s="112"/>
      <c r="EB23" s="112"/>
      <c r="EC23" s="112"/>
      <c r="ED23" s="112"/>
      <c r="EE23" s="112"/>
      <c r="EF23" s="112"/>
      <c r="EG23" s="112"/>
      <c r="EH23" s="112"/>
      <c r="EI23" s="112"/>
      <c r="EJ23" s="112"/>
      <c r="EK23" s="112"/>
      <c r="EL23" s="112"/>
      <c r="EM23" s="112"/>
      <c r="EN23" s="112"/>
      <c r="EO23" s="112"/>
      <c r="EP23" s="112"/>
      <c r="EQ23" s="112"/>
      <c r="ER23" s="112"/>
      <c r="ES23" s="112"/>
      <c r="ET23" s="112"/>
      <c r="EU23" s="112"/>
      <c r="EV23" s="112"/>
      <c r="EW23" s="112"/>
      <c r="EX23" s="112"/>
      <c r="EY23" s="112"/>
      <c r="EZ23" s="112"/>
      <c r="FA23" s="112"/>
      <c r="FB23" s="112"/>
      <c r="FC23" s="112"/>
      <c r="FD23" s="112"/>
      <c r="FE23" s="112"/>
      <c r="FF23" s="112"/>
      <c r="FG23" s="112"/>
      <c r="FH23" s="112"/>
      <c r="FI23" s="112"/>
      <c r="FJ23" s="112"/>
      <c r="FK23" s="112"/>
      <c r="FL23" s="112"/>
      <c r="FM23" s="112"/>
      <c r="FN23" s="112"/>
      <c r="FO23" s="112"/>
      <c r="FP23" s="112"/>
      <c r="FQ23" s="112"/>
      <c r="FR23" s="112"/>
      <c r="FS23" s="112"/>
      <c r="FT23" s="112"/>
      <c r="FU23" s="112"/>
      <c r="FV23" s="112"/>
      <c r="FW23" s="112"/>
      <c r="FX23" s="112"/>
      <c r="FY23" s="112"/>
      <c r="FZ23" s="112"/>
      <c r="GA23" s="112"/>
      <c r="GB23" s="112"/>
      <c r="GC23" s="112"/>
      <c r="GD23" s="112"/>
      <c r="GE23" s="112"/>
      <c r="GF23" s="112"/>
      <c r="GG23" s="112"/>
      <c r="GH23" s="112"/>
      <c r="GI23" s="112"/>
      <c r="GJ23" s="112"/>
      <c r="GK23" s="112"/>
      <c r="GL23" s="112"/>
      <c r="GM23" s="112"/>
      <c r="GN23" s="112"/>
      <c r="GO23" s="112"/>
      <c r="GP23" s="112"/>
      <c r="GQ23" s="112"/>
      <c r="GR23" s="112"/>
      <c r="GS23" s="112"/>
      <c r="GT23" s="112"/>
      <c r="GU23" s="112"/>
      <c r="GV23" s="112"/>
      <c r="GW23" s="112"/>
      <c r="GX23" s="112"/>
      <c r="GY23" s="112"/>
      <c r="GZ23" s="112"/>
      <c r="HA23" s="112"/>
      <c r="HB23" s="112"/>
      <c r="HC23" s="112"/>
      <c r="HD23" s="112"/>
      <c r="HE23" s="112"/>
      <c r="HF23" s="112"/>
      <c r="HG23" s="112"/>
      <c r="HH23" s="112"/>
      <c r="HI23" s="112"/>
      <c r="HJ23" s="112"/>
      <c r="HK23" s="112"/>
      <c r="HL23" s="112"/>
      <c r="HM23" s="112"/>
      <c r="HN23" s="112"/>
      <c r="HO23" s="112"/>
      <c r="HP23" s="112"/>
      <c r="HQ23" s="112"/>
      <c r="HR23" s="112"/>
      <c r="HS23" s="112"/>
      <c r="HT23" s="112"/>
      <c r="HU23" s="112"/>
      <c r="HV23" s="112"/>
      <c r="HW23" s="112"/>
      <c r="HX23" s="112"/>
      <c r="HY23" s="112"/>
      <c r="HZ23" s="112"/>
      <c r="IA23" s="112"/>
      <c r="IB23" s="112"/>
      <c r="IC23" s="112"/>
      <c r="ID23" s="112"/>
      <c r="IE23" s="112"/>
      <c r="IF23" s="112"/>
      <c r="IG23" s="112"/>
      <c r="IH23" s="112"/>
      <c r="II23" s="112"/>
      <c r="IJ23" s="112"/>
      <c r="IK23" s="112"/>
      <c r="IL23" s="112"/>
      <c r="IM23" s="112"/>
      <c r="IN23" s="112"/>
      <c r="IO23" s="112"/>
      <c r="IP23" s="112"/>
      <c r="IQ23" s="112"/>
      <c r="IR23" s="112"/>
      <c r="IS23" s="112"/>
      <c r="IT23" s="112"/>
      <c r="IU23" s="112"/>
      <c r="IV23" s="112"/>
      <c r="IW23" s="112"/>
      <c r="IX23" s="112"/>
      <c r="IY23" s="112"/>
      <c r="IZ23" s="112"/>
      <c r="JA23" s="112"/>
      <c r="JB23" s="112"/>
      <c r="JC23" s="112"/>
      <c r="JD23" s="112"/>
      <c r="JE23" s="112"/>
      <c r="JF23" s="112"/>
      <c r="JG23" s="112"/>
      <c r="JH23" s="112"/>
      <c r="JI23" s="112"/>
    </row>
    <row r="24" spans="2:269" ht="18.75" x14ac:dyDescent="0.3">
      <c r="B24" s="115"/>
      <c r="C24" s="188"/>
      <c r="D24" s="719" t="s">
        <v>811</v>
      </c>
      <c r="E24" s="719"/>
      <c r="F24" s="719"/>
      <c r="G24" s="719"/>
      <c r="H24" s="719"/>
      <c r="I24" s="719"/>
      <c r="J24" s="719"/>
      <c r="K24" s="188"/>
      <c r="N24" s="112"/>
      <c r="O24" s="112"/>
      <c r="P24" s="112"/>
      <c r="Q24" s="112"/>
      <c r="R24" s="112"/>
      <c r="S24" s="112"/>
      <c r="T24" s="112"/>
      <c r="U24" s="112"/>
      <c r="V24" s="112"/>
      <c r="W24" s="112"/>
      <c r="X24" s="112"/>
      <c r="Y24" s="112"/>
      <c r="Z24" s="112"/>
      <c r="AA24" s="112"/>
      <c r="AB24" s="112"/>
      <c r="AC24" s="112"/>
      <c r="AD24" s="112"/>
      <c r="AE24" s="112"/>
      <c r="AF24" s="112"/>
      <c r="AG24" s="112"/>
      <c r="AH24" s="112"/>
      <c r="AI24" s="112"/>
      <c r="AJ24" s="112"/>
      <c r="AK24" s="112"/>
      <c r="AL24" s="112"/>
      <c r="AM24" s="112"/>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c r="BR24" s="112"/>
      <c r="BS24" s="112"/>
      <c r="BT24" s="112"/>
      <c r="BU24" s="112"/>
      <c r="BV24" s="112"/>
      <c r="BW24" s="112"/>
      <c r="BX24" s="112"/>
      <c r="BY24" s="112"/>
      <c r="BZ24" s="112"/>
      <c r="CA24" s="112"/>
      <c r="CB24" s="112"/>
      <c r="CC24" s="112"/>
      <c r="CD24" s="112"/>
      <c r="CE24" s="112"/>
      <c r="CF24" s="112"/>
      <c r="CG24" s="112"/>
      <c r="CH24" s="112"/>
      <c r="CI24" s="112"/>
      <c r="CJ24" s="112"/>
      <c r="CK24" s="112"/>
      <c r="CL24" s="112"/>
      <c r="CM24" s="112"/>
      <c r="CN24" s="112"/>
      <c r="CO24" s="112"/>
      <c r="CP24" s="112"/>
      <c r="CQ24" s="112"/>
      <c r="CR24" s="112"/>
      <c r="CS24" s="112"/>
      <c r="CT24" s="112"/>
      <c r="CU24" s="112"/>
      <c r="CV24" s="112"/>
      <c r="CW24" s="112"/>
      <c r="CX24" s="112"/>
      <c r="CY24" s="112"/>
      <c r="CZ24" s="112"/>
      <c r="DA24" s="112"/>
      <c r="DB24" s="112"/>
      <c r="DC24" s="112"/>
      <c r="DD24" s="112"/>
      <c r="DE24" s="112"/>
      <c r="DF24" s="112"/>
      <c r="DG24" s="112"/>
      <c r="DH24" s="112"/>
      <c r="DI24" s="112"/>
      <c r="DJ24" s="112"/>
      <c r="DK24" s="112"/>
      <c r="DL24" s="112"/>
      <c r="DM24" s="112"/>
      <c r="DN24" s="112"/>
      <c r="DO24" s="112"/>
      <c r="DP24" s="112"/>
      <c r="DQ24" s="112"/>
      <c r="DR24" s="112"/>
      <c r="DS24" s="112"/>
      <c r="DT24" s="112"/>
      <c r="DU24" s="112"/>
      <c r="DV24" s="112"/>
      <c r="DW24" s="112"/>
      <c r="DX24" s="112"/>
      <c r="DY24" s="112"/>
      <c r="DZ24" s="112"/>
      <c r="EA24" s="112"/>
      <c r="EB24" s="112"/>
      <c r="EC24" s="112"/>
      <c r="ED24" s="112"/>
      <c r="EE24" s="112"/>
      <c r="EF24" s="112"/>
      <c r="EG24" s="112"/>
      <c r="EH24" s="112"/>
      <c r="EI24" s="112"/>
      <c r="EJ24" s="112"/>
      <c r="EK24" s="112"/>
      <c r="EL24" s="112"/>
      <c r="EM24" s="112"/>
      <c r="EN24" s="112"/>
      <c r="EO24" s="112"/>
      <c r="EP24" s="112"/>
      <c r="EQ24" s="112"/>
      <c r="ER24" s="112"/>
      <c r="ES24" s="112"/>
      <c r="ET24" s="112"/>
      <c r="EU24" s="112"/>
      <c r="EV24" s="112"/>
      <c r="EW24" s="112"/>
      <c r="EX24" s="112"/>
      <c r="EY24" s="112"/>
      <c r="EZ24" s="112"/>
      <c r="FA24" s="112"/>
      <c r="FB24" s="112"/>
      <c r="FC24" s="112"/>
      <c r="FD24" s="112"/>
      <c r="FE24" s="112"/>
      <c r="FF24" s="112"/>
      <c r="FG24" s="112"/>
      <c r="FH24" s="112"/>
      <c r="FI24" s="112"/>
      <c r="FJ24" s="112"/>
      <c r="FK24" s="112"/>
      <c r="FL24" s="112"/>
      <c r="FM24" s="112"/>
      <c r="FN24" s="112"/>
      <c r="FO24" s="112"/>
      <c r="FP24" s="112"/>
      <c r="FQ24" s="112"/>
      <c r="FR24" s="112"/>
      <c r="FS24" s="112"/>
      <c r="FT24" s="112"/>
      <c r="FU24" s="112"/>
      <c r="FV24" s="112"/>
      <c r="FW24" s="112"/>
      <c r="FX24" s="112"/>
      <c r="FY24" s="112"/>
      <c r="FZ24" s="112"/>
      <c r="GA24" s="112"/>
      <c r="GB24" s="112"/>
      <c r="GC24" s="112"/>
      <c r="GD24" s="112"/>
      <c r="GE24" s="112"/>
      <c r="GF24" s="112"/>
      <c r="GG24" s="112"/>
      <c r="GH24" s="112"/>
      <c r="GI24" s="112"/>
      <c r="GJ24" s="112"/>
      <c r="GK24" s="112"/>
      <c r="GL24" s="112"/>
      <c r="GM24" s="112"/>
      <c r="GN24" s="112"/>
      <c r="GO24" s="112"/>
      <c r="GP24" s="112"/>
      <c r="GQ24" s="112"/>
      <c r="GR24" s="112"/>
      <c r="GS24" s="112"/>
      <c r="GT24" s="112"/>
      <c r="GU24" s="112"/>
      <c r="GV24" s="112"/>
      <c r="GW24" s="112"/>
      <c r="GX24" s="112"/>
      <c r="GY24" s="112"/>
      <c r="GZ24" s="112"/>
      <c r="HA24" s="112"/>
      <c r="HB24" s="112"/>
      <c r="HC24" s="112"/>
      <c r="HD24" s="112"/>
      <c r="HE24" s="112"/>
      <c r="HF24" s="112"/>
      <c r="HG24" s="112"/>
      <c r="HH24" s="112"/>
      <c r="HI24" s="112"/>
      <c r="HJ24" s="112"/>
      <c r="HK24" s="112"/>
      <c r="HL24" s="112"/>
      <c r="HM24" s="112"/>
      <c r="HN24" s="112"/>
      <c r="HO24" s="112"/>
      <c r="HP24" s="112"/>
      <c r="HQ24" s="112"/>
      <c r="HR24" s="112"/>
      <c r="HS24" s="112"/>
      <c r="HT24" s="112"/>
      <c r="HU24" s="112"/>
      <c r="HV24" s="112"/>
      <c r="HW24" s="112"/>
      <c r="HX24" s="112"/>
      <c r="HY24" s="112"/>
      <c r="HZ24" s="112"/>
      <c r="IA24" s="112"/>
      <c r="IB24" s="112"/>
      <c r="IC24" s="112"/>
      <c r="ID24" s="112"/>
      <c r="IE24" s="112"/>
      <c r="IF24" s="112"/>
      <c r="IG24" s="112"/>
      <c r="IH24" s="112"/>
      <c r="II24" s="112"/>
      <c r="IJ24" s="112"/>
      <c r="IK24" s="112"/>
      <c r="IL24" s="112"/>
      <c r="IM24" s="112"/>
      <c r="IN24" s="112"/>
      <c r="IO24" s="112"/>
      <c r="IP24" s="112"/>
      <c r="IQ24" s="112"/>
      <c r="IR24" s="112"/>
      <c r="IS24" s="112"/>
      <c r="IT24" s="112"/>
      <c r="IU24" s="112"/>
      <c r="IV24" s="112"/>
      <c r="IW24" s="112"/>
      <c r="IX24" s="112"/>
      <c r="IY24" s="112"/>
      <c r="IZ24" s="112"/>
      <c r="JA24" s="112"/>
      <c r="JB24" s="112"/>
      <c r="JC24" s="112"/>
      <c r="JD24" s="112"/>
      <c r="JE24" s="112"/>
      <c r="JF24" s="112"/>
      <c r="JG24" s="112"/>
      <c r="JH24" s="112"/>
      <c r="JI24" s="112"/>
    </row>
    <row r="25" spans="2:269" ht="12" customHeight="1" thickBot="1" x14ac:dyDescent="0.35">
      <c r="B25" s="115"/>
      <c r="C25" s="188"/>
      <c r="D25" s="188"/>
      <c r="E25" s="190"/>
      <c r="F25" s="190"/>
      <c r="G25" s="190"/>
      <c r="H25" s="190"/>
      <c r="I25" s="190"/>
      <c r="J25" s="188"/>
      <c r="K25" s="188"/>
      <c r="N25" s="112"/>
      <c r="O25" s="112"/>
      <c r="P25" s="112"/>
      <c r="Q25" s="112"/>
      <c r="R25" s="112"/>
      <c r="S25" s="112"/>
      <c r="T25" s="112"/>
      <c r="U25" s="112"/>
      <c r="V25" s="112"/>
      <c r="W25" s="112"/>
      <c r="X25" s="112"/>
      <c r="Y25" s="112"/>
      <c r="Z25" s="112"/>
      <c r="AA25" s="112"/>
      <c r="AB25" s="112"/>
      <c r="AC25" s="112"/>
      <c r="AD25" s="112"/>
      <c r="AE25" s="112"/>
      <c r="AF25" s="112"/>
      <c r="AG25" s="112"/>
      <c r="AH25" s="112"/>
      <c r="AI25" s="112"/>
      <c r="AJ25" s="112"/>
      <c r="AK25" s="112"/>
      <c r="AL25" s="112"/>
      <c r="AM25" s="112"/>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c r="BR25" s="112"/>
      <c r="BS25" s="112"/>
      <c r="BT25" s="112"/>
      <c r="BU25" s="112"/>
      <c r="BV25" s="112"/>
      <c r="BW25" s="112"/>
      <c r="BX25" s="112"/>
      <c r="BY25" s="112"/>
      <c r="BZ25" s="112"/>
      <c r="CA25" s="112"/>
      <c r="CB25" s="112"/>
      <c r="CC25" s="112"/>
      <c r="CD25" s="112"/>
      <c r="CE25" s="112"/>
      <c r="CF25" s="112"/>
      <c r="CG25" s="112"/>
      <c r="CH25" s="112"/>
      <c r="CI25" s="112"/>
      <c r="CJ25" s="112"/>
      <c r="CK25" s="112"/>
      <c r="CL25" s="112"/>
      <c r="CM25" s="112"/>
      <c r="CN25" s="112"/>
      <c r="CO25" s="112"/>
      <c r="CP25" s="112"/>
      <c r="CQ25" s="112"/>
      <c r="CR25" s="112"/>
      <c r="CS25" s="112"/>
      <c r="CT25" s="112"/>
      <c r="CU25" s="112"/>
      <c r="CV25" s="112"/>
      <c r="CW25" s="112"/>
      <c r="CX25" s="112"/>
      <c r="CY25" s="112"/>
      <c r="CZ25" s="112"/>
      <c r="DA25" s="112"/>
      <c r="DB25" s="112"/>
      <c r="DC25" s="112"/>
      <c r="DD25" s="112"/>
      <c r="DE25" s="112"/>
      <c r="DF25" s="112"/>
      <c r="DG25" s="112"/>
      <c r="DH25" s="112"/>
      <c r="DI25" s="112"/>
      <c r="DJ25" s="112"/>
      <c r="DK25" s="112"/>
      <c r="DL25" s="112"/>
      <c r="DM25" s="112"/>
      <c r="DN25" s="112"/>
      <c r="DO25" s="112"/>
      <c r="DP25" s="112"/>
      <c r="DQ25" s="112"/>
      <c r="DR25" s="112"/>
      <c r="DS25" s="112"/>
      <c r="DT25" s="112"/>
      <c r="DU25" s="112"/>
      <c r="DV25" s="112"/>
      <c r="DW25" s="112"/>
      <c r="DX25" s="112"/>
      <c r="DY25" s="112"/>
      <c r="DZ25" s="112"/>
      <c r="EA25" s="112"/>
      <c r="EB25" s="112"/>
      <c r="EC25" s="112"/>
      <c r="ED25" s="112"/>
      <c r="EE25" s="112"/>
      <c r="EF25" s="112"/>
      <c r="EG25" s="112"/>
      <c r="EH25" s="112"/>
      <c r="EI25" s="112"/>
      <c r="EJ25" s="112"/>
      <c r="EK25" s="112"/>
      <c r="EL25" s="112"/>
      <c r="EM25" s="112"/>
      <c r="EN25" s="112"/>
      <c r="EO25" s="112"/>
      <c r="EP25" s="112"/>
      <c r="EQ25" s="112"/>
      <c r="ER25" s="112"/>
      <c r="ES25" s="112"/>
      <c r="ET25" s="112"/>
      <c r="EU25" s="112"/>
      <c r="EV25" s="112"/>
      <c r="EW25" s="112"/>
      <c r="EX25" s="112"/>
      <c r="EY25" s="112"/>
      <c r="EZ25" s="112"/>
      <c r="FA25" s="112"/>
      <c r="FB25" s="112"/>
      <c r="FC25" s="112"/>
      <c r="FD25" s="112"/>
      <c r="FE25" s="112"/>
      <c r="FF25" s="112"/>
      <c r="FG25" s="112"/>
      <c r="FH25" s="112"/>
      <c r="FI25" s="112"/>
      <c r="FJ25" s="112"/>
      <c r="FK25" s="112"/>
      <c r="FL25" s="112"/>
      <c r="FM25" s="112"/>
      <c r="FN25" s="112"/>
      <c r="FO25" s="112"/>
      <c r="FP25" s="112"/>
      <c r="FQ25" s="112"/>
      <c r="FR25" s="112"/>
      <c r="FS25" s="112"/>
      <c r="FT25" s="112"/>
      <c r="FU25" s="112"/>
      <c r="FV25" s="112"/>
      <c r="FW25" s="112"/>
      <c r="FX25" s="112"/>
      <c r="FY25" s="112"/>
      <c r="FZ25" s="112"/>
      <c r="GA25" s="112"/>
      <c r="GB25" s="112"/>
      <c r="GC25" s="112"/>
      <c r="GD25" s="112"/>
      <c r="GE25" s="112"/>
      <c r="GF25" s="112"/>
      <c r="GG25" s="112"/>
      <c r="GH25" s="112"/>
      <c r="GI25" s="112"/>
      <c r="GJ25" s="112"/>
      <c r="GK25" s="112"/>
      <c r="GL25" s="112"/>
      <c r="GM25" s="112"/>
      <c r="GN25" s="112"/>
      <c r="GO25" s="112"/>
      <c r="GP25" s="112"/>
      <c r="GQ25" s="112"/>
      <c r="GR25" s="112"/>
      <c r="GS25" s="112"/>
      <c r="GT25" s="112"/>
      <c r="GU25" s="112"/>
      <c r="GV25" s="112"/>
      <c r="GW25" s="112"/>
      <c r="GX25" s="112"/>
      <c r="GY25" s="112"/>
      <c r="GZ25" s="112"/>
      <c r="HA25" s="112"/>
      <c r="HB25" s="112"/>
      <c r="HC25" s="112"/>
      <c r="HD25" s="112"/>
      <c r="HE25" s="112"/>
      <c r="HF25" s="112"/>
      <c r="HG25" s="112"/>
      <c r="HH25" s="112"/>
      <c r="HI25" s="112"/>
      <c r="HJ25" s="112"/>
      <c r="HK25" s="112"/>
      <c r="HL25" s="112"/>
      <c r="HM25" s="112"/>
      <c r="HN25" s="112"/>
      <c r="HO25" s="112"/>
      <c r="HP25" s="112"/>
      <c r="HQ25" s="112"/>
      <c r="HR25" s="112"/>
      <c r="HS25" s="112"/>
      <c r="HT25" s="112"/>
      <c r="HU25" s="112"/>
      <c r="HV25" s="112"/>
      <c r="HW25" s="112"/>
      <c r="HX25" s="112"/>
      <c r="HY25" s="112"/>
      <c r="HZ25" s="112"/>
      <c r="IA25" s="112"/>
      <c r="IB25" s="112"/>
      <c r="IC25" s="112"/>
      <c r="ID25" s="112"/>
      <c r="IE25" s="112"/>
      <c r="IF25" s="112"/>
      <c r="IG25" s="112"/>
      <c r="IH25" s="112"/>
      <c r="II25" s="112"/>
      <c r="IJ25" s="112"/>
      <c r="IK25" s="112"/>
      <c r="IL25" s="112"/>
      <c r="IM25" s="112"/>
      <c r="IN25" s="112"/>
      <c r="IO25" s="112"/>
      <c r="IP25" s="112"/>
      <c r="IQ25" s="112"/>
      <c r="IR25" s="112"/>
      <c r="IS25" s="112"/>
      <c r="IT25" s="112"/>
      <c r="IU25" s="112"/>
      <c r="IV25" s="112"/>
      <c r="IW25" s="112"/>
      <c r="IX25" s="112"/>
      <c r="IY25" s="112"/>
      <c r="IZ25" s="112"/>
      <c r="JA25" s="112"/>
      <c r="JB25" s="112"/>
      <c r="JC25" s="112"/>
      <c r="JD25" s="112"/>
      <c r="JE25" s="112"/>
      <c r="JF25" s="112"/>
      <c r="JG25" s="112"/>
      <c r="JH25" s="112"/>
      <c r="JI25" s="112"/>
    </row>
    <row r="26" spans="2:269" ht="29.25" customHeight="1" thickBot="1" x14ac:dyDescent="0.35">
      <c r="B26" s="115"/>
      <c r="C26" s="188"/>
      <c r="D26" s="720" t="str">
        <f>VLOOKUP(L1,SISWA!$C$8:$W$58,2,FALSE)</f>
        <v>AS KAYRA ROHMAN DIKHA</v>
      </c>
      <c r="E26" s="721"/>
      <c r="F26" s="721"/>
      <c r="G26" s="721"/>
      <c r="H26" s="721"/>
      <c r="I26" s="721"/>
      <c r="J26" s="722"/>
      <c r="K26" s="188"/>
      <c r="N26" s="112"/>
      <c r="O26" s="112"/>
      <c r="P26" s="112"/>
      <c r="Q26" s="112"/>
      <c r="R26" s="112"/>
      <c r="S26" s="112"/>
      <c r="T26" s="112"/>
      <c r="U26" s="112"/>
      <c r="V26" s="112"/>
      <c r="W26" s="112"/>
      <c r="X26" s="112"/>
      <c r="Y26" s="112"/>
      <c r="Z26" s="112"/>
      <c r="AA26" s="112"/>
      <c r="AB26" s="112"/>
      <c r="AC26" s="112"/>
      <c r="AD26" s="112"/>
      <c r="AE26" s="112"/>
      <c r="AF26" s="112"/>
      <c r="AG26" s="112"/>
      <c r="AH26" s="112"/>
      <c r="AI26" s="112"/>
      <c r="AJ26" s="112"/>
      <c r="AK26" s="112"/>
      <c r="AL26" s="112"/>
      <c r="AM26" s="112"/>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c r="BR26" s="112"/>
      <c r="BS26" s="112"/>
      <c r="BT26" s="112"/>
      <c r="BU26" s="112"/>
      <c r="BV26" s="112"/>
      <c r="BW26" s="112"/>
      <c r="BX26" s="112"/>
      <c r="BY26" s="112"/>
      <c r="BZ26" s="112"/>
      <c r="CA26" s="112"/>
      <c r="CB26" s="112"/>
      <c r="CC26" s="112"/>
      <c r="CD26" s="112"/>
      <c r="CE26" s="112"/>
      <c r="CF26" s="112"/>
      <c r="CG26" s="112"/>
      <c r="CH26" s="112"/>
      <c r="CI26" s="112"/>
      <c r="CJ26" s="112"/>
      <c r="CK26" s="112"/>
      <c r="CL26" s="112"/>
      <c r="CM26" s="112"/>
      <c r="CN26" s="112"/>
      <c r="CO26" s="112"/>
      <c r="CP26" s="112"/>
      <c r="CQ26" s="112"/>
      <c r="CR26" s="112"/>
      <c r="CS26" s="112"/>
      <c r="CT26" s="112"/>
      <c r="CU26" s="112"/>
      <c r="CV26" s="112"/>
      <c r="CW26" s="112"/>
      <c r="CX26" s="112"/>
      <c r="CY26" s="112"/>
      <c r="CZ26" s="112"/>
      <c r="DA26" s="112"/>
      <c r="DB26" s="112"/>
      <c r="DC26" s="112"/>
      <c r="DD26" s="112"/>
      <c r="DE26" s="112"/>
      <c r="DF26" s="112"/>
      <c r="DG26" s="112"/>
      <c r="DH26" s="112"/>
      <c r="DI26" s="112"/>
      <c r="DJ26" s="112"/>
      <c r="DK26" s="112"/>
      <c r="DL26" s="112"/>
      <c r="DM26" s="112"/>
      <c r="DN26" s="112"/>
      <c r="DO26" s="112"/>
      <c r="DP26" s="112"/>
      <c r="DQ26" s="112"/>
      <c r="DR26" s="112"/>
      <c r="DS26" s="112"/>
      <c r="DT26" s="112"/>
      <c r="DU26" s="112"/>
      <c r="DV26" s="112"/>
      <c r="DW26" s="112"/>
      <c r="DX26" s="112"/>
      <c r="DY26" s="112"/>
      <c r="DZ26" s="112"/>
      <c r="EA26" s="112"/>
      <c r="EB26" s="112"/>
      <c r="EC26" s="112"/>
      <c r="ED26" s="112"/>
      <c r="EE26" s="112"/>
      <c r="EF26" s="112"/>
      <c r="EG26" s="112"/>
      <c r="EH26" s="112"/>
      <c r="EI26" s="112"/>
      <c r="EJ26" s="112"/>
      <c r="EK26" s="112"/>
      <c r="EL26" s="112"/>
      <c r="EM26" s="112"/>
      <c r="EN26" s="112"/>
      <c r="EO26" s="112"/>
      <c r="EP26" s="112"/>
      <c r="EQ26" s="112"/>
      <c r="ER26" s="112"/>
      <c r="ES26" s="112"/>
      <c r="ET26" s="112"/>
      <c r="EU26" s="112"/>
      <c r="EV26" s="112"/>
      <c r="EW26" s="112"/>
      <c r="EX26" s="112"/>
      <c r="EY26" s="112"/>
      <c r="EZ26" s="112"/>
      <c r="FA26" s="112"/>
      <c r="FB26" s="112"/>
      <c r="FC26" s="112"/>
      <c r="FD26" s="112"/>
      <c r="FE26" s="112"/>
      <c r="FF26" s="112"/>
      <c r="FG26" s="112"/>
      <c r="FH26" s="112"/>
      <c r="FI26" s="112"/>
      <c r="FJ26" s="112"/>
      <c r="FK26" s="112"/>
      <c r="FL26" s="112"/>
      <c r="FM26" s="112"/>
      <c r="FN26" s="112"/>
      <c r="FO26" s="112"/>
      <c r="FP26" s="112"/>
      <c r="FQ26" s="112"/>
      <c r="FR26" s="112"/>
      <c r="FS26" s="112"/>
      <c r="FT26" s="112"/>
      <c r="FU26" s="112"/>
      <c r="FV26" s="112"/>
      <c r="FW26" s="112"/>
      <c r="FX26" s="112"/>
      <c r="FY26" s="112"/>
      <c r="FZ26" s="112"/>
      <c r="GA26" s="112"/>
      <c r="GB26" s="112"/>
      <c r="GC26" s="112"/>
      <c r="GD26" s="112"/>
      <c r="GE26" s="112"/>
      <c r="GF26" s="112"/>
      <c r="GG26" s="112"/>
      <c r="GH26" s="112"/>
      <c r="GI26" s="112"/>
      <c r="GJ26" s="112"/>
      <c r="GK26" s="112"/>
      <c r="GL26" s="112"/>
      <c r="GM26" s="112"/>
      <c r="GN26" s="112"/>
      <c r="GO26" s="112"/>
      <c r="GP26" s="112"/>
      <c r="GQ26" s="112"/>
      <c r="GR26" s="112"/>
      <c r="GS26" s="112"/>
      <c r="GT26" s="112"/>
      <c r="GU26" s="112"/>
      <c r="GV26" s="112"/>
      <c r="GW26" s="112"/>
      <c r="GX26" s="112"/>
      <c r="GY26" s="112"/>
      <c r="GZ26" s="112"/>
      <c r="HA26" s="112"/>
      <c r="HB26" s="112"/>
      <c r="HC26" s="112"/>
      <c r="HD26" s="112"/>
      <c r="HE26" s="112"/>
      <c r="HF26" s="112"/>
      <c r="HG26" s="112"/>
      <c r="HH26" s="112"/>
      <c r="HI26" s="112"/>
      <c r="HJ26" s="112"/>
      <c r="HK26" s="112"/>
      <c r="HL26" s="112"/>
      <c r="HM26" s="112"/>
      <c r="HN26" s="112"/>
      <c r="HO26" s="112"/>
      <c r="HP26" s="112"/>
      <c r="HQ26" s="112"/>
      <c r="HR26" s="112"/>
      <c r="HS26" s="112"/>
      <c r="HT26" s="112"/>
      <c r="HU26" s="112"/>
      <c r="HV26" s="112"/>
      <c r="HW26" s="112"/>
      <c r="HX26" s="112"/>
      <c r="HY26" s="112"/>
      <c r="HZ26" s="112"/>
      <c r="IA26" s="112"/>
      <c r="IB26" s="112"/>
      <c r="IC26" s="112"/>
      <c r="ID26" s="112"/>
      <c r="IE26" s="112"/>
      <c r="IF26" s="112"/>
      <c r="IG26" s="112"/>
      <c r="IH26" s="112"/>
      <c r="II26" s="112"/>
      <c r="IJ26" s="112"/>
      <c r="IK26" s="112"/>
      <c r="IL26" s="112"/>
      <c r="IM26" s="112"/>
      <c r="IN26" s="112"/>
      <c r="IO26" s="112"/>
      <c r="IP26" s="112"/>
      <c r="IQ26" s="112"/>
      <c r="IR26" s="112"/>
      <c r="IS26" s="112"/>
      <c r="IT26" s="112"/>
      <c r="IU26" s="112"/>
      <c r="IV26" s="112"/>
      <c r="IW26" s="112"/>
      <c r="IX26" s="112"/>
      <c r="IY26" s="112"/>
      <c r="IZ26" s="112"/>
      <c r="JA26" s="112"/>
      <c r="JB26" s="112"/>
      <c r="JC26" s="112"/>
      <c r="JD26" s="112"/>
      <c r="JE26" s="112"/>
      <c r="JF26" s="112"/>
      <c r="JG26" s="112"/>
      <c r="JH26" s="112"/>
      <c r="JI26" s="112"/>
    </row>
    <row r="27" spans="2:269" ht="17.25" x14ac:dyDescent="0.3">
      <c r="B27" s="115"/>
      <c r="C27" s="188"/>
      <c r="D27" s="188"/>
      <c r="E27" s="188"/>
      <c r="F27" s="188"/>
      <c r="G27" s="188"/>
      <c r="H27" s="188"/>
      <c r="I27" s="188"/>
      <c r="J27" s="188"/>
      <c r="K27" s="188"/>
      <c r="N27" s="112"/>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c r="DA27" s="112"/>
      <c r="DB27" s="112"/>
      <c r="DC27" s="112"/>
      <c r="DD27" s="112"/>
      <c r="DE27" s="112"/>
      <c r="DF27" s="112"/>
      <c r="DG27" s="112"/>
      <c r="DH27" s="112"/>
      <c r="DI27" s="112"/>
      <c r="DJ27" s="112"/>
      <c r="DK27" s="112"/>
      <c r="DL27" s="112"/>
      <c r="DM27" s="112"/>
      <c r="DN27" s="112"/>
      <c r="DO27" s="112"/>
      <c r="DP27" s="112"/>
      <c r="DQ27" s="112"/>
      <c r="DR27" s="112"/>
      <c r="DS27" s="112"/>
      <c r="DT27" s="112"/>
      <c r="DU27" s="112"/>
      <c r="DV27" s="112"/>
      <c r="DW27" s="112"/>
      <c r="DX27" s="112"/>
      <c r="DY27" s="112"/>
      <c r="DZ27" s="112"/>
      <c r="EA27" s="112"/>
      <c r="EB27" s="112"/>
      <c r="EC27" s="112"/>
      <c r="ED27" s="112"/>
      <c r="EE27" s="112"/>
      <c r="EF27" s="112"/>
      <c r="EG27" s="112"/>
      <c r="EH27" s="112"/>
      <c r="EI27" s="112"/>
      <c r="EJ27" s="112"/>
      <c r="EK27" s="112"/>
      <c r="EL27" s="112"/>
      <c r="EM27" s="112"/>
      <c r="EN27" s="112"/>
      <c r="EO27" s="112"/>
      <c r="EP27" s="112"/>
      <c r="EQ27" s="112"/>
      <c r="ER27" s="112"/>
      <c r="ES27" s="112"/>
      <c r="ET27" s="112"/>
      <c r="EU27" s="112"/>
      <c r="EV27" s="112"/>
      <c r="EW27" s="112"/>
      <c r="EX27" s="112"/>
      <c r="EY27" s="112"/>
      <c r="EZ27" s="112"/>
      <c r="FA27" s="112"/>
      <c r="FB27" s="112"/>
      <c r="FC27" s="112"/>
      <c r="FD27" s="112"/>
      <c r="FE27" s="112"/>
      <c r="FF27" s="112"/>
      <c r="FG27" s="112"/>
      <c r="FH27" s="112"/>
      <c r="FI27" s="112"/>
      <c r="FJ27" s="112"/>
      <c r="FK27" s="112"/>
      <c r="FL27" s="112"/>
      <c r="FM27" s="112"/>
      <c r="FN27" s="112"/>
      <c r="FO27" s="112"/>
      <c r="FP27" s="112"/>
      <c r="FQ27" s="112"/>
      <c r="FR27" s="112"/>
      <c r="FS27" s="112"/>
      <c r="FT27" s="112"/>
      <c r="FU27" s="112"/>
      <c r="FV27" s="112"/>
      <c r="FW27" s="112"/>
      <c r="FX27" s="112"/>
      <c r="FY27" s="112"/>
      <c r="FZ27" s="112"/>
      <c r="GA27" s="112"/>
      <c r="GB27" s="112"/>
      <c r="GC27" s="112"/>
      <c r="GD27" s="112"/>
      <c r="GE27" s="112"/>
      <c r="GF27" s="112"/>
      <c r="GG27" s="112"/>
      <c r="GH27" s="112"/>
      <c r="GI27" s="112"/>
      <c r="GJ27" s="112"/>
      <c r="GK27" s="112"/>
      <c r="GL27" s="112"/>
      <c r="GM27" s="112"/>
      <c r="GN27" s="112"/>
      <c r="GO27" s="112"/>
      <c r="GP27" s="112"/>
      <c r="GQ27" s="112"/>
      <c r="GR27" s="112"/>
      <c r="GS27" s="112"/>
      <c r="GT27" s="112"/>
      <c r="GU27" s="112"/>
      <c r="GV27" s="112"/>
      <c r="GW27" s="112"/>
      <c r="GX27" s="112"/>
      <c r="GY27" s="112"/>
      <c r="GZ27" s="112"/>
      <c r="HA27" s="112"/>
      <c r="HB27" s="112"/>
      <c r="HC27" s="112"/>
      <c r="HD27" s="112"/>
      <c r="HE27" s="112"/>
      <c r="HF27" s="112"/>
      <c r="HG27" s="112"/>
      <c r="HH27" s="112"/>
      <c r="HI27" s="112"/>
      <c r="HJ27" s="112"/>
      <c r="HK27" s="112"/>
      <c r="HL27" s="112"/>
      <c r="HM27" s="112"/>
      <c r="HN27" s="112"/>
      <c r="HO27" s="112"/>
      <c r="HP27" s="112"/>
      <c r="HQ27" s="112"/>
      <c r="HR27" s="112"/>
      <c r="HS27" s="112"/>
      <c r="HT27" s="112"/>
      <c r="HU27" s="112"/>
      <c r="HV27" s="112"/>
      <c r="HW27" s="112"/>
      <c r="HX27" s="112"/>
      <c r="HY27" s="112"/>
      <c r="HZ27" s="112"/>
      <c r="IA27" s="112"/>
      <c r="IB27" s="112"/>
      <c r="IC27" s="112"/>
      <c r="ID27" s="112"/>
      <c r="IE27" s="112"/>
      <c r="IF27" s="112"/>
      <c r="IG27" s="112"/>
      <c r="IH27" s="112"/>
      <c r="II27" s="112"/>
      <c r="IJ27" s="112"/>
      <c r="IK27" s="112"/>
      <c r="IL27" s="112"/>
      <c r="IM27" s="112"/>
      <c r="IN27" s="112"/>
      <c r="IO27" s="112"/>
      <c r="IP27" s="112"/>
      <c r="IQ27" s="112"/>
      <c r="IR27" s="112"/>
      <c r="IS27" s="112"/>
      <c r="IT27" s="112"/>
      <c r="IU27" s="112"/>
      <c r="IV27" s="112"/>
      <c r="IW27" s="112"/>
      <c r="IX27" s="112"/>
      <c r="IY27" s="112"/>
      <c r="IZ27" s="112"/>
      <c r="JA27" s="112"/>
      <c r="JB27" s="112"/>
      <c r="JC27" s="112"/>
      <c r="JD27" s="112"/>
      <c r="JE27" s="112"/>
      <c r="JF27" s="112"/>
      <c r="JG27" s="112"/>
      <c r="JH27" s="112"/>
      <c r="JI27" s="112"/>
    </row>
    <row r="28" spans="2:269" ht="18.75" x14ac:dyDescent="0.3">
      <c r="B28" s="115"/>
      <c r="C28" s="188"/>
      <c r="D28" s="719" t="s">
        <v>859</v>
      </c>
      <c r="E28" s="719"/>
      <c r="F28" s="719"/>
      <c r="G28" s="719"/>
      <c r="H28" s="719"/>
      <c r="I28" s="719"/>
      <c r="J28" s="719"/>
      <c r="K28" s="188"/>
      <c r="N28" s="112"/>
      <c r="O28" s="112"/>
      <c r="P28" s="112"/>
      <c r="Q28" s="112"/>
      <c r="R28" s="112"/>
      <c r="S28" s="112"/>
      <c r="T28" s="112"/>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c r="DA28" s="112"/>
      <c r="DB28" s="112"/>
      <c r="DC28" s="112"/>
      <c r="DD28" s="112"/>
      <c r="DE28" s="112"/>
      <c r="DF28" s="112"/>
      <c r="DG28" s="112"/>
      <c r="DH28" s="112"/>
      <c r="DI28" s="112"/>
      <c r="DJ28" s="112"/>
      <c r="DK28" s="112"/>
      <c r="DL28" s="112"/>
      <c r="DM28" s="112"/>
      <c r="DN28" s="112"/>
      <c r="DO28" s="112"/>
      <c r="DP28" s="112"/>
      <c r="DQ28" s="112"/>
      <c r="DR28" s="112"/>
      <c r="DS28" s="112"/>
      <c r="DT28" s="112"/>
      <c r="DU28" s="112"/>
      <c r="DV28" s="112"/>
      <c r="DW28" s="112"/>
      <c r="DX28" s="112"/>
      <c r="DY28" s="112"/>
      <c r="DZ28" s="112"/>
      <c r="EA28" s="112"/>
      <c r="EB28" s="112"/>
      <c r="EC28" s="112"/>
      <c r="ED28" s="112"/>
      <c r="EE28" s="112"/>
      <c r="EF28" s="112"/>
      <c r="EG28" s="112"/>
      <c r="EH28" s="112"/>
      <c r="EI28" s="112"/>
      <c r="EJ28" s="112"/>
      <c r="EK28" s="112"/>
      <c r="EL28" s="112"/>
      <c r="EM28" s="112"/>
      <c r="EN28" s="112"/>
      <c r="EO28" s="112"/>
      <c r="EP28" s="112"/>
      <c r="EQ28" s="112"/>
      <c r="ER28" s="112"/>
      <c r="ES28" s="112"/>
      <c r="ET28" s="112"/>
      <c r="EU28" s="112"/>
      <c r="EV28" s="112"/>
      <c r="EW28" s="112"/>
      <c r="EX28" s="112"/>
      <c r="EY28" s="112"/>
      <c r="EZ28" s="112"/>
      <c r="FA28" s="112"/>
      <c r="FB28" s="112"/>
      <c r="FC28" s="112"/>
      <c r="FD28" s="112"/>
      <c r="FE28" s="112"/>
      <c r="FF28" s="112"/>
      <c r="FG28" s="112"/>
      <c r="FH28" s="112"/>
      <c r="FI28" s="112"/>
      <c r="FJ28" s="112"/>
      <c r="FK28" s="112"/>
      <c r="FL28" s="112"/>
      <c r="FM28" s="112"/>
      <c r="FN28" s="112"/>
      <c r="FO28" s="112"/>
      <c r="FP28" s="112"/>
      <c r="FQ28" s="112"/>
      <c r="FR28" s="112"/>
      <c r="FS28" s="112"/>
      <c r="FT28" s="112"/>
      <c r="FU28" s="112"/>
      <c r="FV28" s="112"/>
      <c r="FW28" s="112"/>
      <c r="FX28" s="112"/>
      <c r="FY28" s="112"/>
      <c r="FZ28" s="112"/>
      <c r="GA28" s="112"/>
      <c r="GB28" s="112"/>
      <c r="GC28" s="112"/>
      <c r="GD28" s="112"/>
      <c r="GE28" s="112"/>
      <c r="GF28" s="112"/>
      <c r="GG28" s="112"/>
      <c r="GH28" s="112"/>
      <c r="GI28" s="112"/>
      <c r="GJ28" s="112"/>
      <c r="GK28" s="112"/>
      <c r="GL28" s="112"/>
      <c r="GM28" s="112"/>
      <c r="GN28" s="112"/>
      <c r="GO28" s="112"/>
      <c r="GP28" s="112"/>
      <c r="GQ28" s="112"/>
      <c r="GR28" s="112"/>
      <c r="GS28" s="112"/>
      <c r="GT28" s="112"/>
      <c r="GU28" s="112"/>
      <c r="GV28" s="112"/>
      <c r="GW28" s="112"/>
      <c r="GX28" s="112"/>
      <c r="GY28" s="112"/>
      <c r="GZ28" s="112"/>
      <c r="HA28" s="112"/>
      <c r="HB28" s="112"/>
      <c r="HC28" s="112"/>
      <c r="HD28" s="112"/>
      <c r="HE28" s="112"/>
      <c r="HF28" s="112"/>
      <c r="HG28" s="112"/>
      <c r="HH28" s="112"/>
      <c r="HI28" s="112"/>
      <c r="HJ28" s="112"/>
      <c r="HK28" s="112"/>
      <c r="HL28" s="112"/>
      <c r="HM28" s="112"/>
      <c r="HN28" s="112"/>
      <c r="HO28" s="112"/>
      <c r="HP28" s="112"/>
      <c r="HQ28" s="112"/>
      <c r="HR28" s="112"/>
      <c r="HS28" s="112"/>
      <c r="HT28" s="112"/>
      <c r="HU28" s="112"/>
      <c r="HV28" s="112"/>
      <c r="HW28" s="112"/>
      <c r="HX28" s="112"/>
      <c r="HY28" s="112"/>
      <c r="HZ28" s="112"/>
      <c r="IA28" s="112"/>
      <c r="IB28" s="112"/>
      <c r="IC28" s="112"/>
      <c r="ID28" s="112"/>
      <c r="IE28" s="112"/>
      <c r="IF28" s="112"/>
      <c r="IG28" s="112"/>
      <c r="IH28" s="112"/>
      <c r="II28" s="112"/>
      <c r="IJ28" s="112"/>
      <c r="IK28" s="112"/>
      <c r="IL28" s="112"/>
      <c r="IM28" s="112"/>
      <c r="IN28" s="112"/>
      <c r="IO28" s="112"/>
      <c r="IP28" s="112"/>
      <c r="IQ28" s="112"/>
      <c r="IR28" s="112"/>
      <c r="IS28" s="112"/>
      <c r="IT28" s="112"/>
      <c r="IU28" s="112"/>
      <c r="IV28" s="112"/>
      <c r="IW28" s="112"/>
      <c r="IX28" s="112"/>
      <c r="IY28" s="112"/>
      <c r="IZ28" s="112"/>
      <c r="JA28" s="112"/>
      <c r="JB28" s="112"/>
      <c r="JC28" s="112"/>
      <c r="JD28" s="112"/>
      <c r="JE28" s="112"/>
      <c r="JF28" s="112"/>
      <c r="JG28" s="112"/>
      <c r="JH28" s="112"/>
      <c r="JI28" s="112"/>
    </row>
    <row r="29" spans="2:269" ht="9.75" customHeight="1" thickBot="1" x14ac:dyDescent="0.35">
      <c r="B29" s="115"/>
      <c r="C29" s="188"/>
      <c r="D29" s="188"/>
      <c r="E29" s="188"/>
      <c r="F29" s="188"/>
      <c r="G29" s="188"/>
      <c r="H29" s="188"/>
      <c r="I29" s="188"/>
      <c r="J29" s="188"/>
      <c r="K29" s="188"/>
      <c r="N29" s="112"/>
      <c r="O29" s="112"/>
      <c r="P29" s="112"/>
      <c r="Q29" s="112"/>
      <c r="R29" s="112"/>
      <c r="S29" s="112"/>
      <c r="T29" s="112"/>
      <c r="U29" s="112"/>
      <c r="V29" s="112"/>
      <c r="W29" s="112"/>
      <c r="X29" s="112"/>
      <c r="Y29" s="112"/>
      <c r="Z29" s="112"/>
      <c r="AA29" s="112"/>
      <c r="AB29" s="112"/>
      <c r="AC29" s="112"/>
      <c r="AD29" s="112"/>
      <c r="AE29" s="112"/>
      <c r="AF29" s="112"/>
      <c r="AG29" s="112"/>
      <c r="AH29" s="112"/>
      <c r="AI29" s="112"/>
      <c r="AJ29" s="112"/>
      <c r="AK29" s="112"/>
      <c r="AL29" s="112"/>
      <c r="AM29" s="112"/>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c r="BR29" s="112"/>
      <c r="BS29" s="112"/>
      <c r="BT29" s="112"/>
      <c r="BU29" s="112"/>
      <c r="BV29" s="112"/>
      <c r="BW29" s="112"/>
      <c r="BX29" s="112"/>
      <c r="BY29" s="112"/>
      <c r="BZ29" s="112"/>
      <c r="CA29" s="112"/>
      <c r="CB29" s="112"/>
      <c r="CC29" s="112"/>
      <c r="CD29" s="112"/>
      <c r="CE29" s="112"/>
      <c r="CF29" s="112"/>
      <c r="CG29" s="112"/>
      <c r="CH29" s="112"/>
      <c r="CI29" s="112"/>
      <c r="CJ29" s="112"/>
      <c r="CK29" s="112"/>
      <c r="CL29" s="112"/>
      <c r="CM29" s="112"/>
      <c r="CN29" s="112"/>
      <c r="CO29" s="112"/>
      <c r="CP29" s="112"/>
      <c r="CQ29" s="112"/>
      <c r="CR29" s="112"/>
      <c r="CS29" s="112"/>
      <c r="CT29" s="112"/>
      <c r="CU29" s="112"/>
      <c r="CV29" s="112"/>
      <c r="CW29" s="112"/>
      <c r="CX29" s="112"/>
      <c r="CY29" s="112"/>
      <c r="CZ29" s="112"/>
      <c r="DA29" s="112"/>
      <c r="DB29" s="112"/>
      <c r="DC29" s="112"/>
      <c r="DD29" s="112"/>
      <c r="DE29" s="112"/>
      <c r="DF29" s="112"/>
      <c r="DG29" s="112"/>
      <c r="DH29" s="112"/>
      <c r="DI29" s="112"/>
      <c r="DJ29" s="112"/>
      <c r="DK29" s="112"/>
      <c r="DL29" s="112"/>
      <c r="DM29" s="112"/>
      <c r="DN29" s="112"/>
      <c r="DO29" s="112"/>
      <c r="DP29" s="112"/>
      <c r="DQ29" s="112"/>
      <c r="DR29" s="112"/>
      <c r="DS29" s="112"/>
      <c r="DT29" s="112"/>
      <c r="DU29" s="112"/>
      <c r="DV29" s="112"/>
      <c r="DW29" s="112"/>
      <c r="DX29" s="112"/>
      <c r="DY29" s="112"/>
      <c r="DZ29" s="112"/>
      <c r="EA29" s="112"/>
      <c r="EB29" s="112"/>
      <c r="EC29" s="112"/>
      <c r="ED29" s="112"/>
      <c r="EE29" s="112"/>
      <c r="EF29" s="112"/>
      <c r="EG29" s="112"/>
      <c r="EH29" s="112"/>
      <c r="EI29" s="112"/>
      <c r="EJ29" s="112"/>
      <c r="EK29" s="112"/>
      <c r="EL29" s="112"/>
      <c r="EM29" s="112"/>
      <c r="EN29" s="112"/>
      <c r="EO29" s="112"/>
      <c r="EP29" s="112"/>
      <c r="EQ29" s="112"/>
      <c r="ER29" s="112"/>
      <c r="ES29" s="112"/>
      <c r="ET29" s="112"/>
      <c r="EU29" s="112"/>
      <c r="EV29" s="112"/>
      <c r="EW29" s="112"/>
      <c r="EX29" s="112"/>
      <c r="EY29" s="112"/>
      <c r="EZ29" s="112"/>
      <c r="FA29" s="112"/>
      <c r="FB29" s="112"/>
      <c r="FC29" s="112"/>
      <c r="FD29" s="112"/>
      <c r="FE29" s="112"/>
      <c r="FF29" s="112"/>
      <c r="FG29" s="112"/>
      <c r="FH29" s="112"/>
      <c r="FI29" s="112"/>
      <c r="FJ29" s="112"/>
      <c r="FK29" s="112"/>
      <c r="FL29" s="112"/>
      <c r="FM29" s="112"/>
      <c r="FN29" s="112"/>
      <c r="FO29" s="112"/>
      <c r="FP29" s="112"/>
      <c r="FQ29" s="112"/>
      <c r="FR29" s="112"/>
      <c r="FS29" s="112"/>
      <c r="FT29" s="112"/>
      <c r="FU29" s="112"/>
      <c r="FV29" s="112"/>
      <c r="FW29" s="112"/>
      <c r="FX29" s="112"/>
      <c r="FY29" s="112"/>
      <c r="FZ29" s="112"/>
      <c r="GA29" s="112"/>
      <c r="GB29" s="112"/>
      <c r="GC29" s="112"/>
      <c r="GD29" s="112"/>
      <c r="GE29" s="112"/>
      <c r="GF29" s="112"/>
      <c r="GG29" s="112"/>
      <c r="GH29" s="112"/>
      <c r="GI29" s="112"/>
      <c r="GJ29" s="112"/>
      <c r="GK29" s="112"/>
      <c r="GL29" s="112"/>
      <c r="GM29" s="112"/>
      <c r="GN29" s="112"/>
      <c r="GO29" s="112"/>
      <c r="GP29" s="112"/>
      <c r="GQ29" s="112"/>
      <c r="GR29" s="112"/>
      <c r="GS29" s="112"/>
      <c r="GT29" s="112"/>
      <c r="GU29" s="112"/>
      <c r="GV29" s="112"/>
      <c r="GW29" s="112"/>
      <c r="GX29" s="112"/>
      <c r="GY29" s="112"/>
      <c r="GZ29" s="112"/>
      <c r="HA29" s="112"/>
      <c r="HB29" s="112"/>
      <c r="HC29" s="112"/>
      <c r="HD29" s="112"/>
      <c r="HE29" s="112"/>
      <c r="HF29" s="112"/>
      <c r="HG29" s="112"/>
      <c r="HH29" s="112"/>
      <c r="HI29" s="112"/>
      <c r="HJ29" s="112"/>
      <c r="HK29" s="112"/>
      <c r="HL29" s="112"/>
      <c r="HM29" s="112"/>
      <c r="HN29" s="112"/>
      <c r="HO29" s="112"/>
      <c r="HP29" s="112"/>
      <c r="HQ29" s="112"/>
      <c r="HR29" s="112"/>
      <c r="HS29" s="112"/>
      <c r="HT29" s="112"/>
      <c r="HU29" s="112"/>
      <c r="HV29" s="112"/>
      <c r="HW29" s="112"/>
      <c r="HX29" s="112"/>
      <c r="HY29" s="112"/>
      <c r="HZ29" s="112"/>
      <c r="IA29" s="112"/>
      <c r="IB29" s="112"/>
      <c r="IC29" s="112"/>
      <c r="ID29" s="112"/>
      <c r="IE29" s="112"/>
      <c r="IF29" s="112"/>
      <c r="IG29" s="112"/>
      <c r="IH29" s="112"/>
      <c r="II29" s="112"/>
      <c r="IJ29" s="112"/>
      <c r="IK29" s="112"/>
      <c r="IL29" s="112"/>
      <c r="IM29" s="112"/>
      <c r="IN29" s="112"/>
      <c r="IO29" s="112"/>
      <c r="IP29" s="112"/>
      <c r="IQ29" s="112"/>
      <c r="IR29" s="112"/>
      <c r="IS29" s="112"/>
      <c r="IT29" s="112"/>
      <c r="IU29" s="112"/>
      <c r="IV29" s="112"/>
      <c r="IW29" s="112"/>
      <c r="IX29" s="112"/>
      <c r="IY29" s="112"/>
      <c r="IZ29" s="112"/>
      <c r="JA29" s="112"/>
      <c r="JB29" s="112"/>
      <c r="JC29" s="112"/>
      <c r="JD29" s="112"/>
      <c r="JE29" s="112"/>
      <c r="JF29" s="112"/>
      <c r="JG29" s="112"/>
      <c r="JH29" s="112"/>
      <c r="JI29" s="112"/>
    </row>
    <row r="30" spans="2:269" ht="24" customHeight="1" thickBot="1" x14ac:dyDescent="0.35">
      <c r="B30" s="115"/>
      <c r="C30" s="188"/>
      <c r="D30" s="720" t="str">
        <f>VLOOKUP($L$1,SISWA!$C$8:$W$58,3,FALSE)</f>
        <v>3160205464</v>
      </c>
      <c r="E30" s="721"/>
      <c r="F30" s="721"/>
      <c r="G30" s="721"/>
      <c r="H30" s="721"/>
      <c r="I30" s="721"/>
      <c r="J30" s="722"/>
      <c r="K30" s="188"/>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c r="CU30" s="112"/>
      <c r="CV30" s="112"/>
      <c r="CW30" s="112"/>
      <c r="CX30" s="112"/>
      <c r="CY30" s="112"/>
      <c r="CZ30" s="112"/>
      <c r="DA30" s="112"/>
      <c r="DB30" s="112"/>
      <c r="DC30" s="112"/>
      <c r="DD30" s="112"/>
      <c r="DE30" s="112"/>
      <c r="DF30" s="112"/>
      <c r="DG30" s="112"/>
      <c r="DH30" s="112"/>
      <c r="DI30" s="112"/>
      <c r="DJ30" s="112"/>
      <c r="DK30" s="112"/>
      <c r="DL30" s="112"/>
      <c r="DM30" s="112"/>
      <c r="DN30" s="112"/>
      <c r="DO30" s="112"/>
      <c r="DP30" s="112"/>
      <c r="DQ30" s="112"/>
      <c r="DR30" s="112"/>
      <c r="DS30" s="112"/>
      <c r="DT30" s="112"/>
      <c r="DU30" s="112"/>
      <c r="DV30" s="112"/>
      <c r="DW30" s="112"/>
      <c r="DX30" s="112"/>
      <c r="DY30" s="112"/>
      <c r="DZ30" s="112"/>
      <c r="EA30" s="112"/>
      <c r="EB30" s="112"/>
      <c r="EC30" s="112"/>
      <c r="ED30" s="112"/>
      <c r="EE30" s="112"/>
      <c r="EF30" s="112"/>
      <c r="EG30" s="112"/>
      <c r="EH30" s="112"/>
      <c r="EI30" s="112"/>
      <c r="EJ30" s="112"/>
      <c r="EK30" s="112"/>
      <c r="EL30" s="112"/>
      <c r="EM30" s="112"/>
      <c r="EN30" s="112"/>
      <c r="EO30" s="112"/>
      <c r="EP30" s="112"/>
      <c r="EQ30" s="112"/>
      <c r="ER30" s="112"/>
      <c r="ES30" s="112"/>
      <c r="ET30" s="112"/>
      <c r="EU30" s="112"/>
      <c r="EV30" s="112"/>
      <c r="EW30" s="112"/>
      <c r="EX30" s="112"/>
      <c r="EY30" s="112"/>
      <c r="EZ30" s="112"/>
      <c r="FA30" s="112"/>
      <c r="FB30" s="112"/>
      <c r="FC30" s="112"/>
      <c r="FD30" s="112"/>
      <c r="FE30" s="112"/>
      <c r="FF30" s="112"/>
      <c r="FG30" s="112"/>
      <c r="FH30" s="112"/>
      <c r="FI30" s="112"/>
      <c r="FJ30" s="112"/>
      <c r="FK30" s="112"/>
      <c r="FL30" s="112"/>
      <c r="FM30" s="112"/>
      <c r="FN30" s="112"/>
      <c r="FO30" s="112"/>
      <c r="FP30" s="112"/>
      <c r="FQ30" s="112"/>
      <c r="FR30" s="112"/>
      <c r="FS30" s="112"/>
      <c r="FT30" s="112"/>
      <c r="FU30" s="112"/>
      <c r="FV30" s="112"/>
      <c r="FW30" s="112"/>
      <c r="FX30" s="112"/>
      <c r="FY30" s="112"/>
      <c r="FZ30" s="112"/>
      <c r="GA30" s="112"/>
      <c r="GB30" s="112"/>
      <c r="GC30" s="112"/>
      <c r="GD30" s="112"/>
      <c r="GE30" s="112"/>
      <c r="GF30" s="112"/>
      <c r="GG30" s="112"/>
      <c r="GH30" s="112"/>
      <c r="GI30" s="112"/>
      <c r="GJ30" s="112"/>
      <c r="GK30" s="112"/>
      <c r="GL30" s="112"/>
      <c r="GM30" s="112"/>
      <c r="GN30" s="112"/>
      <c r="GO30" s="112"/>
      <c r="GP30" s="112"/>
      <c r="GQ30" s="112"/>
      <c r="GR30" s="112"/>
      <c r="GS30" s="112"/>
      <c r="GT30" s="112"/>
      <c r="GU30" s="112"/>
      <c r="GV30" s="112"/>
      <c r="GW30" s="112"/>
      <c r="GX30" s="112"/>
      <c r="GY30" s="112"/>
      <c r="GZ30" s="112"/>
      <c r="HA30" s="112"/>
      <c r="HB30" s="112"/>
      <c r="HC30" s="112"/>
      <c r="HD30" s="112"/>
      <c r="HE30" s="112"/>
      <c r="HF30" s="112"/>
      <c r="HG30" s="112"/>
      <c r="HH30" s="112"/>
      <c r="HI30" s="112"/>
      <c r="HJ30" s="112"/>
      <c r="HK30" s="112"/>
      <c r="HL30" s="112"/>
      <c r="HM30" s="112"/>
      <c r="HN30" s="112"/>
      <c r="HO30" s="112"/>
      <c r="HP30" s="112"/>
      <c r="HQ30" s="112"/>
      <c r="HR30" s="112"/>
      <c r="HS30" s="112"/>
      <c r="HT30" s="112"/>
      <c r="HU30" s="112"/>
      <c r="HV30" s="112"/>
      <c r="HW30" s="112"/>
      <c r="HX30" s="112"/>
      <c r="HY30" s="112"/>
      <c r="HZ30" s="112"/>
      <c r="IA30" s="112"/>
      <c r="IB30" s="112"/>
      <c r="IC30" s="112"/>
      <c r="ID30" s="112"/>
      <c r="IE30" s="112"/>
      <c r="IF30" s="112"/>
      <c r="IG30" s="112"/>
      <c r="IH30" s="112"/>
      <c r="II30" s="112"/>
      <c r="IJ30" s="112"/>
      <c r="IK30" s="112"/>
      <c r="IL30" s="112"/>
      <c r="IM30" s="112"/>
      <c r="IN30" s="112"/>
      <c r="IO30" s="112"/>
      <c r="IP30" s="112"/>
      <c r="IQ30" s="112"/>
      <c r="IR30" s="112"/>
      <c r="IS30" s="112"/>
      <c r="IT30" s="112"/>
      <c r="IU30" s="112"/>
      <c r="IV30" s="112"/>
      <c r="IW30" s="112"/>
      <c r="IX30" s="112"/>
      <c r="IY30" s="112"/>
      <c r="IZ30" s="112"/>
      <c r="JA30" s="112"/>
      <c r="JB30" s="112"/>
      <c r="JC30" s="112"/>
      <c r="JD30" s="112"/>
      <c r="JE30" s="112"/>
      <c r="JF30" s="112"/>
      <c r="JG30" s="112"/>
      <c r="JH30" s="112"/>
      <c r="JI30" s="112"/>
    </row>
    <row r="31" spans="2:269" ht="14.25" customHeight="1" x14ac:dyDescent="0.3">
      <c r="B31" s="115"/>
      <c r="C31" s="188"/>
      <c r="D31" s="188"/>
      <c r="E31" s="188"/>
      <c r="F31" s="188"/>
      <c r="G31" s="188"/>
      <c r="H31" s="188"/>
      <c r="I31" s="188"/>
      <c r="J31" s="188"/>
      <c r="K31" s="188"/>
      <c r="N31" s="112"/>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c r="CU31" s="112"/>
      <c r="CV31" s="112"/>
      <c r="CW31" s="112"/>
      <c r="CX31" s="112"/>
      <c r="CY31" s="112"/>
      <c r="CZ31" s="112"/>
      <c r="DA31" s="112"/>
      <c r="DB31" s="112"/>
      <c r="DC31" s="112"/>
      <c r="DD31" s="112"/>
      <c r="DE31" s="112"/>
      <c r="DF31" s="112"/>
      <c r="DG31" s="112"/>
      <c r="DH31" s="112"/>
      <c r="DI31" s="112"/>
      <c r="DJ31" s="112"/>
      <c r="DK31" s="112"/>
      <c r="DL31" s="112"/>
      <c r="DM31" s="112"/>
      <c r="DN31" s="112"/>
      <c r="DO31" s="112"/>
      <c r="DP31" s="112"/>
      <c r="DQ31" s="112"/>
      <c r="DR31" s="112"/>
      <c r="DS31" s="112"/>
      <c r="DT31" s="112"/>
      <c r="DU31" s="112"/>
      <c r="DV31" s="112"/>
      <c r="DW31" s="112"/>
      <c r="DX31" s="112"/>
      <c r="DY31" s="112"/>
      <c r="DZ31" s="112"/>
      <c r="EA31" s="112"/>
      <c r="EB31" s="112"/>
      <c r="EC31" s="112"/>
      <c r="ED31" s="112"/>
      <c r="EE31" s="112"/>
      <c r="EF31" s="112"/>
      <c r="EG31" s="112"/>
      <c r="EH31" s="112"/>
      <c r="EI31" s="112"/>
      <c r="EJ31" s="112"/>
      <c r="EK31" s="112"/>
      <c r="EL31" s="112"/>
      <c r="EM31" s="112"/>
      <c r="EN31" s="112"/>
      <c r="EO31" s="112"/>
      <c r="EP31" s="112"/>
      <c r="EQ31" s="112"/>
      <c r="ER31" s="112"/>
      <c r="ES31" s="112"/>
      <c r="ET31" s="112"/>
      <c r="EU31" s="112"/>
      <c r="EV31" s="112"/>
      <c r="EW31" s="112"/>
      <c r="EX31" s="112"/>
      <c r="EY31" s="112"/>
      <c r="EZ31" s="112"/>
      <c r="FA31" s="112"/>
      <c r="FB31" s="112"/>
      <c r="FC31" s="112"/>
      <c r="FD31" s="112"/>
      <c r="FE31" s="112"/>
      <c r="FF31" s="112"/>
      <c r="FG31" s="112"/>
      <c r="FH31" s="112"/>
      <c r="FI31" s="112"/>
      <c r="FJ31" s="112"/>
      <c r="FK31" s="112"/>
      <c r="FL31" s="112"/>
      <c r="FM31" s="112"/>
      <c r="FN31" s="112"/>
      <c r="FO31" s="112"/>
      <c r="FP31" s="112"/>
      <c r="FQ31" s="112"/>
      <c r="FR31" s="112"/>
      <c r="FS31" s="112"/>
      <c r="FT31" s="112"/>
      <c r="FU31" s="112"/>
      <c r="FV31" s="112"/>
      <c r="FW31" s="112"/>
      <c r="FX31" s="112"/>
      <c r="FY31" s="112"/>
      <c r="FZ31" s="112"/>
      <c r="GA31" s="112"/>
      <c r="GB31" s="112"/>
      <c r="GC31" s="112"/>
      <c r="GD31" s="112"/>
      <c r="GE31" s="112"/>
      <c r="GF31" s="112"/>
      <c r="GG31" s="112"/>
      <c r="GH31" s="112"/>
      <c r="GI31" s="112"/>
      <c r="GJ31" s="112"/>
      <c r="GK31" s="112"/>
      <c r="GL31" s="112"/>
      <c r="GM31" s="112"/>
      <c r="GN31" s="112"/>
      <c r="GO31" s="112"/>
      <c r="GP31" s="112"/>
      <c r="GQ31" s="112"/>
      <c r="GR31" s="112"/>
      <c r="GS31" s="112"/>
      <c r="GT31" s="112"/>
      <c r="GU31" s="112"/>
      <c r="GV31" s="112"/>
      <c r="GW31" s="112"/>
      <c r="GX31" s="112"/>
      <c r="GY31" s="112"/>
      <c r="GZ31" s="112"/>
      <c r="HA31" s="112"/>
      <c r="HB31" s="112"/>
      <c r="HC31" s="112"/>
      <c r="HD31" s="112"/>
      <c r="HE31" s="112"/>
      <c r="HF31" s="112"/>
      <c r="HG31" s="112"/>
      <c r="HH31" s="112"/>
      <c r="HI31" s="112"/>
      <c r="HJ31" s="112"/>
      <c r="HK31" s="112"/>
      <c r="HL31" s="112"/>
      <c r="HM31" s="112"/>
      <c r="HN31" s="112"/>
      <c r="HO31" s="112"/>
      <c r="HP31" s="112"/>
      <c r="HQ31" s="112"/>
      <c r="HR31" s="112"/>
      <c r="HS31" s="112"/>
      <c r="HT31" s="112"/>
      <c r="HU31" s="112"/>
      <c r="HV31" s="112"/>
      <c r="HW31" s="112"/>
      <c r="HX31" s="112"/>
      <c r="HY31" s="112"/>
      <c r="HZ31" s="112"/>
      <c r="IA31" s="112"/>
      <c r="IB31" s="112"/>
      <c r="IC31" s="112"/>
      <c r="ID31" s="112"/>
      <c r="IE31" s="112"/>
      <c r="IF31" s="112"/>
      <c r="IG31" s="112"/>
      <c r="IH31" s="112"/>
      <c r="II31" s="112"/>
      <c r="IJ31" s="112"/>
      <c r="IK31" s="112"/>
      <c r="IL31" s="112"/>
      <c r="IM31" s="112"/>
      <c r="IN31" s="112"/>
      <c r="IO31" s="112"/>
      <c r="IP31" s="112"/>
      <c r="IQ31" s="112"/>
      <c r="IR31" s="112"/>
      <c r="IS31" s="112"/>
      <c r="IT31" s="112"/>
      <c r="IU31" s="112"/>
      <c r="IV31" s="112"/>
      <c r="IW31" s="112"/>
      <c r="IX31" s="112"/>
      <c r="IY31" s="112"/>
      <c r="IZ31" s="112"/>
      <c r="JA31" s="112"/>
      <c r="JB31" s="112"/>
      <c r="JC31" s="112"/>
      <c r="JD31" s="112"/>
      <c r="JE31" s="112"/>
      <c r="JF31" s="112"/>
      <c r="JG31" s="112"/>
      <c r="JH31" s="112"/>
      <c r="JI31" s="112"/>
    </row>
    <row r="32" spans="2:269" ht="17.25" x14ac:dyDescent="0.3">
      <c r="B32" s="115"/>
      <c r="C32" s="188"/>
      <c r="D32" s="188"/>
      <c r="E32" s="188"/>
      <c r="F32" s="188"/>
      <c r="G32" s="188"/>
      <c r="H32" s="188"/>
      <c r="I32" s="188"/>
      <c r="J32" s="188"/>
      <c r="K32" s="188"/>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112"/>
      <c r="CS32" s="112"/>
      <c r="CT32" s="112"/>
      <c r="CU32" s="112"/>
      <c r="CV32" s="112"/>
      <c r="CW32" s="112"/>
      <c r="CX32" s="112"/>
      <c r="CY32" s="112"/>
      <c r="CZ32" s="112"/>
      <c r="DA32" s="112"/>
      <c r="DB32" s="112"/>
      <c r="DC32" s="112"/>
      <c r="DD32" s="112"/>
      <c r="DE32" s="112"/>
      <c r="DF32" s="112"/>
      <c r="DG32" s="112"/>
      <c r="DH32" s="112"/>
      <c r="DI32" s="112"/>
      <c r="DJ32" s="112"/>
      <c r="DK32" s="112"/>
      <c r="DL32" s="112"/>
      <c r="DM32" s="112"/>
      <c r="DN32" s="112"/>
      <c r="DO32" s="112"/>
      <c r="DP32" s="112"/>
      <c r="DQ32" s="112"/>
      <c r="DR32" s="112"/>
      <c r="DS32" s="112"/>
      <c r="DT32" s="112"/>
      <c r="DU32" s="112"/>
      <c r="DV32" s="112"/>
      <c r="DW32" s="112"/>
      <c r="DX32" s="112"/>
      <c r="DY32" s="112"/>
      <c r="DZ32" s="112"/>
      <c r="EA32" s="112"/>
      <c r="EB32" s="112"/>
      <c r="EC32" s="112"/>
      <c r="ED32" s="112"/>
      <c r="EE32" s="112"/>
      <c r="EF32" s="112"/>
      <c r="EG32" s="112"/>
      <c r="EH32" s="112"/>
      <c r="EI32" s="112"/>
      <c r="EJ32" s="112"/>
      <c r="EK32" s="112"/>
      <c r="EL32" s="112"/>
      <c r="EM32" s="112"/>
      <c r="EN32" s="112"/>
      <c r="EO32" s="112"/>
      <c r="EP32" s="112"/>
      <c r="EQ32" s="112"/>
      <c r="ER32" s="112"/>
      <c r="ES32" s="112"/>
      <c r="ET32" s="112"/>
      <c r="EU32" s="112"/>
      <c r="EV32" s="112"/>
      <c r="EW32" s="112"/>
      <c r="EX32" s="112"/>
      <c r="EY32" s="112"/>
      <c r="EZ32" s="112"/>
      <c r="FA32" s="112"/>
      <c r="FB32" s="112"/>
      <c r="FC32" s="112"/>
      <c r="FD32" s="112"/>
      <c r="FE32" s="112"/>
      <c r="FF32" s="112"/>
      <c r="FG32" s="112"/>
      <c r="FH32" s="112"/>
      <c r="FI32" s="112"/>
      <c r="FJ32" s="112"/>
      <c r="FK32" s="112"/>
      <c r="FL32" s="112"/>
      <c r="FM32" s="112"/>
      <c r="FN32" s="112"/>
      <c r="FO32" s="112"/>
      <c r="FP32" s="112"/>
      <c r="FQ32" s="112"/>
      <c r="FR32" s="112"/>
      <c r="FS32" s="112"/>
      <c r="FT32" s="112"/>
      <c r="FU32" s="112"/>
      <c r="FV32" s="112"/>
      <c r="FW32" s="112"/>
      <c r="FX32" s="112"/>
      <c r="FY32" s="112"/>
      <c r="FZ32" s="112"/>
      <c r="GA32" s="112"/>
      <c r="GB32" s="112"/>
      <c r="GC32" s="112"/>
      <c r="GD32" s="112"/>
      <c r="GE32" s="112"/>
      <c r="GF32" s="112"/>
      <c r="GG32" s="112"/>
      <c r="GH32" s="112"/>
      <c r="GI32" s="112"/>
      <c r="GJ32" s="112"/>
      <c r="GK32" s="112"/>
      <c r="GL32" s="112"/>
      <c r="GM32" s="112"/>
      <c r="GN32" s="112"/>
      <c r="GO32" s="112"/>
      <c r="GP32" s="112"/>
      <c r="GQ32" s="112"/>
      <c r="GR32" s="112"/>
      <c r="GS32" s="112"/>
      <c r="GT32" s="112"/>
      <c r="GU32" s="112"/>
      <c r="GV32" s="112"/>
      <c r="GW32" s="112"/>
      <c r="GX32" s="112"/>
      <c r="GY32" s="112"/>
      <c r="GZ32" s="112"/>
      <c r="HA32" s="112"/>
      <c r="HB32" s="112"/>
      <c r="HC32" s="112"/>
      <c r="HD32" s="112"/>
      <c r="HE32" s="112"/>
      <c r="HF32" s="112"/>
      <c r="HG32" s="112"/>
      <c r="HH32" s="112"/>
      <c r="HI32" s="112"/>
      <c r="HJ32" s="112"/>
      <c r="HK32" s="112"/>
      <c r="HL32" s="112"/>
      <c r="HM32" s="112"/>
      <c r="HN32" s="112"/>
      <c r="HO32" s="112"/>
      <c r="HP32" s="112"/>
      <c r="HQ32" s="112"/>
      <c r="HR32" s="112"/>
      <c r="HS32" s="112"/>
      <c r="HT32" s="112"/>
      <c r="HU32" s="112"/>
      <c r="HV32" s="112"/>
      <c r="HW32" s="112"/>
      <c r="HX32" s="112"/>
      <c r="HY32" s="112"/>
      <c r="HZ32" s="112"/>
      <c r="IA32" s="112"/>
      <c r="IB32" s="112"/>
      <c r="IC32" s="112"/>
      <c r="ID32" s="112"/>
      <c r="IE32" s="112"/>
      <c r="IF32" s="112"/>
      <c r="IG32" s="112"/>
      <c r="IH32" s="112"/>
      <c r="II32" s="112"/>
      <c r="IJ32" s="112"/>
      <c r="IK32" s="112"/>
      <c r="IL32" s="112"/>
      <c r="IM32" s="112"/>
      <c r="IN32" s="112"/>
      <c r="IO32" s="112"/>
      <c r="IP32" s="112"/>
      <c r="IQ32" s="112"/>
      <c r="IR32" s="112"/>
      <c r="IS32" s="112"/>
      <c r="IT32" s="112"/>
      <c r="IU32" s="112"/>
      <c r="IV32" s="112"/>
      <c r="IW32" s="112"/>
      <c r="IX32" s="112"/>
      <c r="IY32" s="112"/>
      <c r="IZ32" s="112"/>
      <c r="JA32" s="112"/>
      <c r="JB32" s="112"/>
      <c r="JC32" s="112"/>
      <c r="JD32" s="112"/>
      <c r="JE32" s="112"/>
      <c r="JF32" s="112"/>
      <c r="JG32" s="112"/>
      <c r="JH32" s="112"/>
      <c r="JI32" s="112"/>
    </row>
    <row r="33" spans="2:269" ht="17.25" x14ac:dyDescent="0.3">
      <c r="B33" s="115"/>
      <c r="C33" s="188"/>
      <c r="D33" s="188"/>
      <c r="E33" s="188"/>
      <c r="F33" s="188"/>
      <c r="G33" s="188"/>
      <c r="H33" s="188"/>
      <c r="I33" s="188"/>
      <c r="J33" s="188"/>
      <c r="K33" s="188"/>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c r="DA33" s="112"/>
      <c r="DB33" s="112"/>
      <c r="DC33" s="112"/>
      <c r="DD33" s="112"/>
      <c r="DE33" s="112"/>
      <c r="DF33" s="112"/>
      <c r="DG33" s="112"/>
      <c r="DH33" s="112"/>
      <c r="DI33" s="112"/>
      <c r="DJ33" s="112"/>
      <c r="DK33" s="112"/>
      <c r="DL33" s="112"/>
      <c r="DM33" s="112"/>
      <c r="DN33" s="112"/>
      <c r="DO33" s="112"/>
      <c r="DP33" s="112"/>
      <c r="DQ33" s="112"/>
      <c r="DR33" s="112"/>
      <c r="DS33" s="112"/>
      <c r="DT33" s="112"/>
      <c r="DU33" s="112"/>
      <c r="DV33" s="112"/>
      <c r="DW33" s="112"/>
      <c r="DX33" s="112"/>
      <c r="DY33" s="112"/>
      <c r="DZ33" s="112"/>
      <c r="EA33" s="112"/>
      <c r="EB33" s="112"/>
      <c r="EC33" s="112"/>
      <c r="ED33" s="112"/>
      <c r="EE33" s="112"/>
      <c r="EF33" s="112"/>
      <c r="EG33" s="112"/>
      <c r="EH33" s="112"/>
      <c r="EI33" s="112"/>
      <c r="EJ33" s="112"/>
      <c r="EK33" s="112"/>
      <c r="EL33" s="112"/>
      <c r="EM33" s="112"/>
      <c r="EN33" s="112"/>
      <c r="EO33" s="112"/>
      <c r="EP33" s="112"/>
      <c r="EQ33" s="112"/>
      <c r="ER33" s="112"/>
      <c r="ES33" s="112"/>
      <c r="ET33" s="112"/>
      <c r="EU33" s="112"/>
      <c r="EV33" s="112"/>
      <c r="EW33" s="112"/>
      <c r="EX33" s="112"/>
      <c r="EY33" s="112"/>
      <c r="EZ33" s="112"/>
      <c r="FA33" s="112"/>
      <c r="FB33" s="112"/>
      <c r="FC33" s="112"/>
      <c r="FD33" s="112"/>
      <c r="FE33" s="112"/>
      <c r="FF33" s="112"/>
      <c r="FG33" s="112"/>
      <c r="FH33" s="112"/>
      <c r="FI33" s="112"/>
      <c r="FJ33" s="112"/>
      <c r="FK33" s="112"/>
      <c r="FL33" s="112"/>
      <c r="FM33" s="112"/>
      <c r="FN33" s="112"/>
      <c r="FO33" s="112"/>
      <c r="FP33" s="112"/>
      <c r="FQ33" s="112"/>
      <c r="FR33" s="112"/>
      <c r="FS33" s="112"/>
      <c r="FT33" s="112"/>
      <c r="FU33" s="112"/>
      <c r="FV33" s="112"/>
      <c r="FW33" s="112"/>
      <c r="FX33" s="112"/>
      <c r="FY33" s="112"/>
      <c r="FZ33" s="112"/>
      <c r="GA33" s="112"/>
      <c r="GB33" s="112"/>
      <c r="GC33" s="112"/>
      <c r="GD33" s="112"/>
      <c r="GE33" s="112"/>
      <c r="GF33" s="112"/>
      <c r="GG33" s="112"/>
      <c r="GH33" s="112"/>
      <c r="GI33" s="112"/>
      <c r="GJ33" s="112"/>
      <c r="GK33" s="112"/>
      <c r="GL33" s="112"/>
      <c r="GM33" s="112"/>
      <c r="GN33" s="112"/>
      <c r="GO33" s="112"/>
      <c r="GP33" s="112"/>
      <c r="GQ33" s="112"/>
      <c r="GR33" s="112"/>
      <c r="GS33" s="112"/>
      <c r="GT33" s="112"/>
      <c r="GU33" s="112"/>
      <c r="GV33" s="112"/>
      <c r="GW33" s="112"/>
      <c r="GX33" s="112"/>
      <c r="GY33" s="112"/>
      <c r="GZ33" s="112"/>
      <c r="HA33" s="112"/>
      <c r="HB33" s="112"/>
      <c r="HC33" s="112"/>
      <c r="HD33" s="112"/>
      <c r="HE33" s="112"/>
      <c r="HF33" s="112"/>
      <c r="HG33" s="112"/>
      <c r="HH33" s="112"/>
      <c r="HI33" s="112"/>
      <c r="HJ33" s="112"/>
      <c r="HK33" s="112"/>
      <c r="HL33" s="112"/>
      <c r="HM33" s="112"/>
      <c r="HN33" s="112"/>
      <c r="HO33" s="112"/>
      <c r="HP33" s="112"/>
      <c r="HQ33" s="112"/>
      <c r="HR33" s="112"/>
      <c r="HS33" s="112"/>
      <c r="HT33" s="112"/>
      <c r="HU33" s="112"/>
      <c r="HV33" s="112"/>
      <c r="HW33" s="112"/>
      <c r="HX33" s="112"/>
      <c r="HY33" s="112"/>
      <c r="HZ33" s="112"/>
      <c r="IA33" s="112"/>
      <c r="IB33" s="112"/>
      <c r="IC33" s="112"/>
      <c r="ID33" s="112"/>
      <c r="IE33" s="112"/>
      <c r="IF33" s="112"/>
      <c r="IG33" s="112"/>
      <c r="IH33" s="112"/>
      <c r="II33" s="112"/>
      <c r="IJ33" s="112"/>
      <c r="IK33" s="112"/>
      <c r="IL33" s="112"/>
      <c r="IM33" s="112"/>
      <c r="IN33" s="112"/>
      <c r="IO33" s="112"/>
      <c r="IP33" s="112"/>
      <c r="IQ33" s="112"/>
      <c r="IR33" s="112"/>
      <c r="IS33" s="112"/>
      <c r="IT33" s="112"/>
      <c r="IU33" s="112"/>
      <c r="IV33" s="112"/>
      <c r="IW33" s="112"/>
      <c r="IX33" s="112"/>
      <c r="IY33" s="112"/>
      <c r="IZ33" s="112"/>
      <c r="JA33" s="112"/>
      <c r="JB33" s="112"/>
      <c r="JC33" s="112"/>
      <c r="JD33" s="112"/>
      <c r="JE33" s="112"/>
      <c r="JF33" s="112"/>
      <c r="JG33" s="112"/>
      <c r="JH33" s="112"/>
      <c r="JI33" s="112"/>
    </row>
    <row r="34" spans="2:269" ht="17.25" x14ac:dyDescent="0.3">
      <c r="B34" s="115"/>
      <c r="C34" s="188"/>
      <c r="D34" s="188"/>
      <c r="E34" s="188"/>
      <c r="F34" s="188"/>
      <c r="G34" s="188"/>
      <c r="H34" s="188"/>
      <c r="I34" s="188"/>
      <c r="J34" s="188"/>
      <c r="K34" s="188"/>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112"/>
      <c r="CU34" s="112"/>
      <c r="CV34" s="112"/>
      <c r="CW34" s="112"/>
      <c r="CX34" s="112"/>
      <c r="CY34" s="112"/>
      <c r="CZ34" s="112"/>
      <c r="DA34" s="112"/>
      <c r="DB34" s="112"/>
      <c r="DC34" s="112"/>
      <c r="DD34" s="112"/>
      <c r="DE34" s="112"/>
      <c r="DF34" s="112"/>
      <c r="DG34" s="112"/>
      <c r="DH34" s="112"/>
      <c r="DI34" s="112"/>
      <c r="DJ34" s="112"/>
      <c r="DK34" s="112"/>
      <c r="DL34" s="112"/>
      <c r="DM34" s="112"/>
      <c r="DN34" s="112"/>
      <c r="DO34" s="112"/>
      <c r="DP34" s="112"/>
      <c r="DQ34" s="112"/>
      <c r="DR34" s="112"/>
      <c r="DS34" s="112"/>
      <c r="DT34" s="112"/>
      <c r="DU34" s="112"/>
      <c r="DV34" s="112"/>
      <c r="DW34" s="112"/>
      <c r="DX34" s="112"/>
      <c r="DY34" s="112"/>
      <c r="DZ34" s="112"/>
      <c r="EA34" s="112"/>
      <c r="EB34" s="112"/>
      <c r="EC34" s="112"/>
      <c r="ED34" s="112"/>
      <c r="EE34" s="112"/>
      <c r="EF34" s="112"/>
      <c r="EG34" s="112"/>
      <c r="EH34" s="112"/>
      <c r="EI34" s="112"/>
      <c r="EJ34" s="112"/>
      <c r="EK34" s="112"/>
      <c r="EL34" s="112"/>
      <c r="EM34" s="112"/>
      <c r="EN34" s="112"/>
      <c r="EO34" s="112"/>
      <c r="EP34" s="112"/>
      <c r="EQ34" s="112"/>
      <c r="ER34" s="112"/>
      <c r="ES34" s="112"/>
      <c r="ET34" s="112"/>
      <c r="EU34" s="112"/>
      <c r="EV34" s="112"/>
      <c r="EW34" s="112"/>
      <c r="EX34" s="112"/>
      <c r="EY34" s="112"/>
      <c r="EZ34" s="112"/>
      <c r="FA34" s="112"/>
      <c r="FB34" s="112"/>
      <c r="FC34" s="112"/>
      <c r="FD34" s="112"/>
      <c r="FE34" s="112"/>
      <c r="FF34" s="112"/>
      <c r="FG34" s="112"/>
      <c r="FH34" s="112"/>
      <c r="FI34" s="112"/>
      <c r="FJ34" s="112"/>
      <c r="FK34" s="112"/>
      <c r="FL34" s="112"/>
      <c r="FM34" s="112"/>
      <c r="FN34" s="112"/>
      <c r="FO34" s="112"/>
      <c r="FP34" s="112"/>
      <c r="FQ34" s="112"/>
      <c r="FR34" s="112"/>
      <c r="FS34" s="112"/>
      <c r="FT34" s="112"/>
      <c r="FU34" s="112"/>
      <c r="FV34" s="112"/>
      <c r="FW34" s="112"/>
      <c r="FX34" s="112"/>
      <c r="FY34" s="112"/>
      <c r="FZ34" s="112"/>
      <c r="GA34" s="112"/>
      <c r="GB34" s="112"/>
      <c r="GC34" s="112"/>
      <c r="GD34" s="112"/>
      <c r="GE34" s="112"/>
      <c r="GF34" s="112"/>
      <c r="GG34" s="112"/>
      <c r="GH34" s="112"/>
      <c r="GI34" s="112"/>
      <c r="GJ34" s="112"/>
      <c r="GK34" s="112"/>
      <c r="GL34" s="112"/>
      <c r="GM34" s="112"/>
      <c r="GN34" s="112"/>
      <c r="GO34" s="112"/>
      <c r="GP34" s="112"/>
      <c r="GQ34" s="112"/>
      <c r="GR34" s="112"/>
      <c r="GS34" s="112"/>
      <c r="GT34" s="112"/>
      <c r="GU34" s="112"/>
      <c r="GV34" s="112"/>
      <c r="GW34" s="112"/>
      <c r="GX34" s="112"/>
      <c r="GY34" s="112"/>
      <c r="GZ34" s="112"/>
      <c r="HA34" s="112"/>
      <c r="HB34" s="112"/>
      <c r="HC34" s="112"/>
      <c r="HD34" s="112"/>
      <c r="HE34" s="112"/>
      <c r="HF34" s="112"/>
      <c r="HG34" s="112"/>
      <c r="HH34" s="112"/>
      <c r="HI34" s="112"/>
      <c r="HJ34" s="112"/>
      <c r="HK34" s="112"/>
      <c r="HL34" s="112"/>
      <c r="HM34" s="112"/>
      <c r="HN34" s="112"/>
      <c r="HO34" s="112"/>
      <c r="HP34" s="112"/>
      <c r="HQ34" s="112"/>
      <c r="HR34" s="112"/>
      <c r="HS34" s="112"/>
      <c r="HT34" s="112"/>
      <c r="HU34" s="112"/>
      <c r="HV34" s="112"/>
      <c r="HW34" s="112"/>
      <c r="HX34" s="112"/>
      <c r="HY34" s="112"/>
      <c r="HZ34" s="112"/>
      <c r="IA34" s="112"/>
      <c r="IB34" s="112"/>
      <c r="IC34" s="112"/>
      <c r="ID34" s="112"/>
      <c r="IE34" s="112"/>
      <c r="IF34" s="112"/>
      <c r="IG34" s="112"/>
      <c r="IH34" s="112"/>
      <c r="II34" s="112"/>
      <c r="IJ34" s="112"/>
      <c r="IK34" s="112"/>
      <c r="IL34" s="112"/>
      <c r="IM34" s="112"/>
      <c r="IN34" s="112"/>
      <c r="IO34" s="112"/>
      <c r="IP34" s="112"/>
      <c r="IQ34" s="112"/>
      <c r="IR34" s="112"/>
      <c r="IS34" s="112"/>
      <c r="IT34" s="112"/>
      <c r="IU34" s="112"/>
      <c r="IV34" s="112"/>
      <c r="IW34" s="112"/>
      <c r="IX34" s="112"/>
      <c r="IY34" s="112"/>
      <c r="IZ34" s="112"/>
      <c r="JA34" s="112"/>
      <c r="JB34" s="112"/>
      <c r="JC34" s="112"/>
      <c r="JD34" s="112"/>
      <c r="JE34" s="112"/>
      <c r="JF34" s="112"/>
      <c r="JG34" s="112"/>
      <c r="JH34" s="112"/>
      <c r="JI34" s="112"/>
    </row>
    <row r="35" spans="2:269" ht="17.25" x14ac:dyDescent="0.3">
      <c r="B35" s="115"/>
      <c r="C35" s="188"/>
      <c r="D35" s="188"/>
      <c r="E35" s="188"/>
      <c r="F35" s="188"/>
      <c r="G35" s="188"/>
      <c r="H35" s="188"/>
      <c r="I35" s="188"/>
      <c r="J35" s="188"/>
      <c r="K35" s="188"/>
      <c r="N35" s="112"/>
      <c r="O35" s="112"/>
      <c r="P35" s="112"/>
      <c r="Q35" s="112"/>
      <c r="R35" s="112"/>
      <c r="S35" s="112"/>
      <c r="T35" s="112"/>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2"/>
      <c r="AS35" s="112"/>
      <c r="AT35" s="112"/>
      <c r="AU35" s="112"/>
      <c r="AV35" s="112"/>
      <c r="AW35" s="112"/>
      <c r="AX35" s="112"/>
      <c r="AY35" s="112"/>
      <c r="AZ35" s="112"/>
      <c r="BA35" s="112"/>
      <c r="BB35" s="112"/>
      <c r="BC35" s="112"/>
      <c r="BD35" s="112"/>
      <c r="BE35" s="112"/>
      <c r="BF35" s="112"/>
      <c r="BG35" s="112"/>
      <c r="BH35" s="112"/>
      <c r="BI35" s="112"/>
      <c r="BJ35" s="112"/>
      <c r="BK35" s="112"/>
      <c r="BL35" s="112"/>
      <c r="BM35" s="112"/>
      <c r="BN35" s="112"/>
      <c r="BO35" s="112"/>
      <c r="BP35" s="112"/>
      <c r="BQ35" s="112"/>
      <c r="BR35" s="112"/>
      <c r="BS35" s="112"/>
      <c r="BT35" s="112"/>
      <c r="BU35" s="112"/>
      <c r="BV35" s="112"/>
      <c r="BW35" s="112"/>
      <c r="BX35" s="112"/>
      <c r="BY35" s="112"/>
      <c r="BZ35" s="112"/>
      <c r="CA35" s="112"/>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c r="DA35" s="112"/>
      <c r="DB35" s="112"/>
      <c r="DC35" s="112"/>
      <c r="DD35" s="112"/>
      <c r="DE35" s="112"/>
      <c r="DF35" s="112"/>
      <c r="DG35" s="112"/>
      <c r="DH35" s="112"/>
      <c r="DI35" s="112"/>
      <c r="DJ35" s="112"/>
      <c r="DK35" s="112"/>
      <c r="DL35" s="112"/>
      <c r="DM35" s="112"/>
      <c r="DN35" s="112"/>
      <c r="DO35" s="112"/>
      <c r="DP35" s="112"/>
      <c r="DQ35" s="112"/>
      <c r="DR35" s="112"/>
      <c r="DS35" s="112"/>
      <c r="DT35" s="112"/>
      <c r="DU35" s="112"/>
      <c r="DV35" s="112"/>
      <c r="DW35" s="112"/>
      <c r="DX35" s="112"/>
      <c r="DY35" s="112"/>
      <c r="DZ35" s="112"/>
      <c r="EA35" s="112"/>
      <c r="EB35" s="112"/>
      <c r="EC35" s="112"/>
      <c r="ED35" s="112"/>
      <c r="EE35" s="112"/>
      <c r="EF35" s="112"/>
      <c r="EG35" s="112"/>
      <c r="EH35" s="112"/>
      <c r="EI35" s="112"/>
      <c r="EJ35" s="112"/>
      <c r="EK35" s="112"/>
      <c r="EL35" s="112"/>
      <c r="EM35" s="112"/>
      <c r="EN35" s="112"/>
      <c r="EO35" s="112"/>
      <c r="EP35" s="112"/>
      <c r="EQ35" s="112"/>
      <c r="ER35" s="112"/>
      <c r="ES35" s="112"/>
      <c r="ET35" s="112"/>
      <c r="EU35" s="112"/>
      <c r="EV35" s="112"/>
      <c r="EW35" s="112"/>
      <c r="EX35" s="112"/>
      <c r="EY35" s="112"/>
      <c r="EZ35" s="112"/>
      <c r="FA35" s="112"/>
      <c r="FB35" s="112"/>
      <c r="FC35" s="112"/>
      <c r="FD35" s="112"/>
      <c r="FE35" s="112"/>
      <c r="FF35" s="112"/>
      <c r="FG35" s="112"/>
      <c r="FH35" s="112"/>
      <c r="FI35" s="112"/>
      <c r="FJ35" s="112"/>
      <c r="FK35" s="112"/>
      <c r="FL35" s="112"/>
      <c r="FM35" s="112"/>
      <c r="FN35" s="112"/>
      <c r="FO35" s="112"/>
      <c r="FP35" s="112"/>
      <c r="FQ35" s="112"/>
      <c r="FR35" s="112"/>
      <c r="FS35" s="112"/>
      <c r="FT35" s="112"/>
      <c r="FU35" s="112"/>
      <c r="FV35" s="112"/>
      <c r="FW35" s="112"/>
      <c r="FX35" s="112"/>
      <c r="FY35" s="112"/>
      <c r="FZ35" s="112"/>
      <c r="GA35" s="112"/>
      <c r="GB35" s="112"/>
      <c r="GC35" s="112"/>
      <c r="GD35" s="112"/>
      <c r="GE35" s="112"/>
      <c r="GF35" s="112"/>
      <c r="GG35" s="112"/>
      <c r="GH35" s="112"/>
      <c r="GI35" s="112"/>
      <c r="GJ35" s="112"/>
      <c r="GK35" s="112"/>
      <c r="GL35" s="112"/>
      <c r="GM35" s="112"/>
      <c r="GN35" s="112"/>
      <c r="GO35" s="112"/>
      <c r="GP35" s="112"/>
      <c r="GQ35" s="112"/>
      <c r="GR35" s="112"/>
      <c r="GS35" s="112"/>
      <c r="GT35" s="112"/>
      <c r="GU35" s="112"/>
      <c r="GV35" s="112"/>
      <c r="GW35" s="112"/>
      <c r="GX35" s="112"/>
      <c r="GY35" s="112"/>
      <c r="GZ35" s="112"/>
      <c r="HA35" s="112"/>
      <c r="HB35" s="112"/>
      <c r="HC35" s="112"/>
      <c r="HD35" s="112"/>
      <c r="HE35" s="112"/>
      <c r="HF35" s="112"/>
      <c r="HG35" s="112"/>
      <c r="HH35" s="112"/>
      <c r="HI35" s="112"/>
      <c r="HJ35" s="112"/>
      <c r="HK35" s="112"/>
      <c r="HL35" s="112"/>
      <c r="HM35" s="112"/>
      <c r="HN35" s="112"/>
      <c r="HO35" s="112"/>
      <c r="HP35" s="112"/>
      <c r="HQ35" s="112"/>
      <c r="HR35" s="112"/>
      <c r="HS35" s="112"/>
      <c r="HT35" s="112"/>
      <c r="HU35" s="112"/>
      <c r="HV35" s="112"/>
      <c r="HW35" s="112"/>
      <c r="HX35" s="112"/>
      <c r="HY35" s="112"/>
      <c r="HZ35" s="112"/>
      <c r="IA35" s="112"/>
      <c r="IB35" s="112"/>
      <c r="IC35" s="112"/>
      <c r="ID35" s="112"/>
      <c r="IE35" s="112"/>
      <c r="IF35" s="112"/>
      <c r="IG35" s="112"/>
      <c r="IH35" s="112"/>
      <c r="II35" s="112"/>
      <c r="IJ35" s="112"/>
      <c r="IK35" s="112"/>
      <c r="IL35" s="112"/>
      <c r="IM35" s="112"/>
      <c r="IN35" s="112"/>
      <c r="IO35" s="112"/>
      <c r="IP35" s="112"/>
      <c r="IQ35" s="112"/>
      <c r="IR35" s="112"/>
      <c r="IS35" s="112"/>
      <c r="IT35" s="112"/>
      <c r="IU35" s="112"/>
      <c r="IV35" s="112"/>
      <c r="IW35" s="112"/>
      <c r="IX35" s="112"/>
      <c r="IY35" s="112"/>
      <c r="IZ35" s="112"/>
      <c r="JA35" s="112"/>
      <c r="JB35" s="112"/>
      <c r="JC35" s="112"/>
      <c r="JD35" s="112"/>
      <c r="JE35" s="112"/>
      <c r="JF35" s="112"/>
      <c r="JG35" s="112"/>
      <c r="JH35" s="112"/>
      <c r="JI35" s="112"/>
    </row>
    <row r="36" spans="2:269" ht="17.25" x14ac:dyDescent="0.3">
      <c r="B36" s="115"/>
      <c r="C36" s="188"/>
      <c r="D36" s="188"/>
      <c r="E36" s="188"/>
      <c r="F36" s="188"/>
      <c r="G36" s="188"/>
      <c r="H36" s="188"/>
      <c r="I36" s="188"/>
      <c r="J36" s="188"/>
      <c r="K36" s="188"/>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2"/>
      <c r="DV36" s="112"/>
      <c r="DW36" s="112"/>
      <c r="DX36" s="112"/>
      <c r="DY36" s="112"/>
      <c r="DZ36" s="112"/>
      <c r="EA36" s="112"/>
      <c r="EB36" s="112"/>
      <c r="EC36" s="112"/>
      <c r="ED36" s="112"/>
      <c r="EE36" s="112"/>
      <c r="EF36" s="112"/>
      <c r="EG36" s="112"/>
      <c r="EH36" s="112"/>
      <c r="EI36" s="112"/>
      <c r="EJ36" s="112"/>
      <c r="EK36" s="112"/>
      <c r="EL36" s="112"/>
      <c r="EM36" s="112"/>
      <c r="EN36" s="112"/>
      <c r="EO36" s="112"/>
      <c r="EP36" s="112"/>
      <c r="EQ36" s="112"/>
      <c r="ER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c r="FO36" s="112"/>
      <c r="FP36" s="112"/>
      <c r="FQ36" s="112"/>
      <c r="FR36" s="112"/>
      <c r="FS36" s="112"/>
      <c r="FT36" s="112"/>
      <c r="FU36" s="112"/>
      <c r="FV36" s="112"/>
      <c r="FW36" s="112"/>
      <c r="FX36" s="112"/>
      <c r="FY36" s="112"/>
      <c r="FZ36" s="112"/>
      <c r="GA36" s="112"/>
      <c r="GB36" s="112"/>
      <c r="GC36" s="112"/>
      <c r="GD36" s="112"/>
      <c r="GE36" s="112"/>
      <c r="GF36" s="112"/>
      <c r="GG36" s="112"/>
      <c r="GH36" s="112"/>
      <c r="GI36" s="112"/>
      <c r="GJ36" s="112"/>
      <c r="GK36" s="112"/>
      <c r="GL36" s="112"/>
      <c r="GM36" s="112"/>
      <c r="GN36" s="112"/>
      <c r="GO36" s="112"/>
      <c r="GP36" s="112"/>
      <c r="GQ36" s="112"/>
      <c r="GR36" s="112"/>
      <c r="GS36" s="112"/>
      <c r="GT36" s="112"/>
      <c r="GU36" s="112"/>
      <c r="GV36" s="112"/>
      <c r="GW36" s="112"/>
      <c r="GX36" s="112"/>
      <c r="GY36" s="112"/>
      <c r="GZ36" s="112"/>
      <c r="HA36" s="112"/>
      <c r="HB36" s="112"/>
      <c r="HC36" s="112"/>
      <c r="HD36" s="112"/>
      <c r="HE36" s="112"/>
      <c r="HF36" s="112"/>
      <c r="HG36" s="112"/>
      <c r="HH36" s="112"/>
      <c r="HI36" s="112"/>
      <c r="HJ36" s="112"/>
      <c r="HK36" s="112"/>
      <c r="HL36" s="112"/>
      <c r="HM36" s="112"/>
      <c r="HN36" s="112"/>
      <c r="HO36" s="112"/>
      <c r="HP36" s="112"/>
      <c r="HQ36" s="112"/>
      <c r="HR36" s="112"/>
      <c r="HS36" s="112"/>
      <c r="HT36" s="112"/>
      <c r="HU36" s="112"/>
      <c r="HV36" s="112"/>
      <c r="HW36" s="112"/>
      <c r="HX36" s="112"/>
      <c r="HY36" s="112"/>
      <c r="HZ36" s="112"/>
      <c r="IA36" s="112"/>
      <c r="IB36" s="112"/>
      <c r="IC36" s="112"/>
      <c r="ID36" s="112"/>
      <c r="IE36" s="112"/>
      <c r="IF36" s="112"/>
      <c r="IG36" s="112"/>
      <c r="IH36" s="112"/>
      <c r="II36" s="112"/>
      <c r="IJ36" s="112"/>
      <c r="IK36" s="112"/>
      <c r="IL36" s="112"/>
      <c r="IM36" s="112"/>
      <c r="IN36" s="112"/>
      <c r="IO36" s="112"/>
      <c r="IP36" s="112"/>
      <c r="IQ36" s="112"/>
      <c r="IR36" s="112"/>
      <c r="IS36" s="112"/>
      <c r="IT36" s="112"/>
      <c r="IU36" s="112"/>
      <c r="IV36" s="112"/>
      <c r="IW36" s="112"/>
      <c r="IX36" s="112"/>
      <c r="IY36" s="112"/>
      <c r="IZ36" s="112"/>
      <c r="JA36" s="112"/>
      <c r="JB36" s="112"/>
      <c r="JC36" s="112"/>
      <c r="JD36" s="112"/>
      <c r="JE36" s="112"/>
      <c r="JF36" s="112"/>
      <c r="JG36" s="112"/>
      <c r="JH36" s="112"/>
      <c r="JI36" s="112"/>
    </row>
    <row r="37" spans="2:269" ht="17.25" x14ac:dyDescent="0.3">
      <c r="B37" s="115"/>
      <c r="C37" s="188"/>
      <c r="D37" s="188"/>
      <c r="E37" s="188"/>
      <c r="F37" s="188"/>
      <c r="G37" s="188"/>
      <c r="H37" s="188"/>
      <c r="I37" s="188"/>
      <c r="J37" s="188"/>
      <c r="K37" s="188"/>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c r="BR37" s="112"/>
      <c r="BS37" s="112"/>
      <c r="BT37" s="112"/>
      <c r="BU37" s="112"/>
      <c r="BV37" s="112"/>
      <c r="BW37" s="112"/>
      <c r="BX37" s="112"/>
      <c r="BY37" s="112"/>
      <c r="BZ37" s="112"/>
      <c r="CA37" s="112"/>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c r="DO37" s="112"/>
      <c r="DP37" s="112"/>
      <c r="DQ37" s="112"/>
      <c r="DR37" s="112"/>
      <c r="DS37" s="112"/>
      <c r="DT37" s="112"/>
      <c r="DU37" s="112"/>
      <c r="DV37" s="112"/>
      <c r="DW37" s="112"/>
      <c r="DX37" s="112"/>
      <c r="DY37" s="112"/>
      <c r="DZ37" s="112"/>
      <c r="EA37" s="112"/>
      <c r="EB37" s="112"/>
      <c r="EC37" s="112"/>
      <c r="ED37" s="112"/>
      <c r="EE37" s="112"/>
      <c r="EF37" s="112"/>
      <c r="EG37" s="112"/>
      <c r="EH37" s="112"/>
      <c r="EI37" s="112"/>
      <c r="EJ37" s="112"/>
      <c r="EK37" s="112"/>
      <c r="EL37" s="112"/>
      <c r="EM37" s="112"/>
      <c r="EN37" s="112"/>
      <c r="EO37" s="112"/>
      <c r="EP37" s="112"/>
      <c r="EQ37" s="112"/>
      <c r="ER37" s="112"/>
      <c r="ES37" s="112"/>
      <c r="ET37" s="112"/>
      <c r="EU37" s="112"/>
      <c r="EV37" s="112"/>
      <c r="EW37" s="112"/>
      <c r="EX37" s="112"/>
      <c r="EY37" s="112"/>
      <c r="EZ37" s="112"/>
      <c r="FA37" s="112"/>
      <c r="FB37" s="112"/>
      <c r="FC37" s="112"/>
      <c r="FD37" s="112"/>
      <c r="FE37" s="112"/>
      <c r="FF37" s="112"/>
      <c r="FG37" s="112"/>
      <c r="FH37" s="112"/>
      <c r="FI37" s="112"/>
      <c r="FJ37" s="112"/>
      <c r="FK37" s="112"/>
      <c r="FL37" s="112"/>
      <c r="FM37" s="112"/>
      <c r="FN37" s="112"/>
      <c r="FO37" s="112"/>
      <c r="FP37" s="112"/>
      <c r="FQ37" s="112"/>
      <c r="FR37" s="112"/>
      <c r="FS37" s="112"/>
      <c r="FT37" s="112"/>
      <c r="FU37" s="112"/>
      <c r="FV37" s="112"/>
      <c r="FW37" s="112"/>
      <c r="FX37" s="112"/>
      <c r="FY37" s="112"/>
      <c r="FZ37" s="112"/>
      <c r="GA37" s="112"/>
      <c r="GB37" s="112"/>
      <c r="GC37" s="112"/>
      <c r="GD37" s="112"/>
      <c r="GE37" s="112"/>
      <c r="GF37" s="112"/>
      <c r="GG37" s="112"/>
      <c r="GH37" s="112"/>
      <c r="GI37" s="112"/>
      <c r="GJ37" s="112"/>
      <c r="GK37" s="112"/>
      <c r="GL37" s="112"/>
      <c r="GM37" s="112"/>
      <c r="GN37" s="112"/>
      <c r="GO37" s="112"/>
      <c r="GP37" s="112"/>
      <c r="GQ37" s="112"/>
      <c r="GR37" s="112"/>
      <c r="GS37" s="112"/>
      <c r="GT37" s="112"/>
      <c r="GU37" s="112"/>
      <c r="GV37" s="112"/>
      <c r="GW37" s="112"/>
      <c r="GX37" s="112"/>
      <c r="GY37" s="112"/>
      <c r="GZ37" s="112"/>
      <c r="HA37" s="112"/>
      <c r="HB37" s="112"/>
      <c r="HC37" s="112"/>
      <c r="HD37" s="112"/>
      <c r="HE37" s="112"/>
      <c r="HF37" s="112"/>
      <c r="HG37" s="112"/>
      <c r="HH37" s="112"/>
      <c r="HI37" s="112"/>
      <c r="HJ37" s="112"/>
      <c r="HK37" s="112"/>
      <c r="HL37" s="112"/>
      <c r="HM37" s="112"/>
      <c r="HN37" s="112"/>
      <c r="HO37" s="112"/>
      <c r="HP37" s="112"/>
      <c r="HQ37" s="112"/>
      <c r="HR37" s="112"/>
      <c r="HS37" s="112"/>
      <c r="HT37" s="112"/>
      <c r="HU37" s="112"/>
      <c r="HV37" s="112"/>
      <c r="HW37" s="112"/>
      <c r="HX37" s="112"/>
      <c r="HY37" s="112"/>
      <c r="HZ37" s="112"/>
      <c r="IA37" s="112"/>
      <c r="IB37" s="112"/>
      <c r="IC37" s="112"/>
      <c r="ID37" s="112"/>
      <c r="IE37" s="112"/>
      <c r="IF37" s="112"/>
      <c r="IG37" s="112"/>
      <c r="IH37" s="112"/>
      <c r="II37" s="112"/>
      <c r="IJ37" s="112"/>
      <c r="IK37" s="112"/>
      <c r="IL37" s="112"/>
      <c r="IM37" s="112"/>
      <c r="IN37" s="112"/>
      <c r="IO37" s="112"/>
      <c r="IP37" s="112"/>
      <c r="IQ37" s="112"/>
      <c r="IR37" s="112"/>
      <c r="IS37" s="112"/>
      <c r="IT37" s="112"/>
      <c r="IU37" s="112"/>
      <c r="IV37" s="112"/>
      <c r="IW37" s="112"/>
      <c r="IX37" s="112"/>
      <c r="IY37" s="112"/>
      <c r="IZ37" s="112"/>
      <c r="JA37" s="112"/>
      <c r="JB37" s="112"/>
      <c r="JC37" s="112"/>
      <c r="JD37" s="112"/>
      <c r="JE37" s="112"/>
      <c r="JF37" s="112"/>
      <c r="JG37" s="112"/>
      <c r="JH37" s="112"/>
      <c r="JI37" s="112"/>
    </row>
    <row r="38" spans="2:269" ht="17.25" x14ac:dyDescent="0.3">
      <c r="B38" s="115"/>
      <c r="C38" s="188"/>
      <c r="D38" s="188"/>
      <c r="E38" s="188"/>
      <c r="F38" s="188"/>
      <c r="G38" s="188"/>
      <c r="H38" s="188"/>
      <c r="I38" s="188"/>
      <c r="J38" s="188"/>
      <c r="K38" s="188"/>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2"/>
      <c r="BJ38" s="112"/>
      <c r="BK38" s="112"/>
      <c r="BL38" s="112"/>
      <c r="BM38" s="112"/>
      <c r="BN38" s="112"/>
      <c r="BO38" s="112"/>
      <c r="BP38" s="112"/>
      <c r="BQ38" s="112"/>
      <c r="BR38" s="112"/>
      <c r="BS38" s="112"/>
      <c r="BT38" s="112"/>
      <c r="BU38" s="112"/>
      <c r="BV38" s="112"/>
      <c r="BW38" s="112"/>
      <c r="BX38" s="112"/>
      <c r="BY38" s="112"/>
      <c r="BZ38" s="112"/>
      <c r="CA38" s="112"/>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c r="DO38" s="112"/>
      <c r="DP38" s="112"/>
      <c r="DQ38" s="112"/>
      <c r="DR38" s="112"/>
      <c r="DS38" s="112"/>
      <c r="DT38" s="112"/>
      <c r="DU38" s="112"/>
      <c r="DV38" s="112"/>
      <c r="DW38" s="112"/>
      <c r="DX38" s="112"/>
      <c r="DY38" s="112"/>
      <c r="DZ38" s="112"/>
      <c r="EA38" s="112"/>
      <c r="EB38" s="112"/>
      <c r="EC38" s="112"/>
      <c r="ED38" s="112"/>
      <c r="EE38" s="112"/>
      <c r="EF38" s="112"/>
      <c r="EG38" s="112"/>
      <c r="EH38" s="112"/>
      <c r="EI38" s="112"/>
      <c r="EJ38" s="112"/>
      <c r="EK38" s="112"/>
      <c r="EL38" s="112"/>
      <c r="EM38" s="112"/>
      <c r="EN38" s="112"/>
      <c r="EO38" s="112"/>
      <c r="EP38" s="112"/>
      <c r="EQ38" s="112"/>
      <c r="ER38" s="112"/>
      <c r="ES38" s="112"/>
      <c r="ET38" s="112"/>
      <c r="EU38" s="112"/>
      <c r="EV38" s="112"/>
      <c r="EW38" s="112"/>
      <c r="EX38" s="112"/>
      <c r="EY38" s="112"/>
      <c r="EZ38" s="112"/>
      <c r="FA38" s="112"/>
      <c r="FB38" s="112"/>
      <c r="FC38" s="112"/>
      <c r="FD38" s="112"/>
      <c r="FE38" s="112"/>
      <c r="FF38" s="112"/>
      <c r="FG38" s="112"/>
      <c r="FH38" s="112"/>
      <c r="FI38" s="112"/>
      <c r="FJ38" s="112"/>
      <c r="FK38" s="112"/>
      <c r="FL38" s="112"/>
      <c r="FM38" s="112"/>
      <c r="FN38" s="112"/>
      <c r="FO38" s="112"/>
      <c r="FP38" s="112"/>
      <c r="FQ38" s="112"/>
      <c r="FR38" s="112"/>
      <c r="FS38" s="112"/>
      <c r="FT38" s="112"/>
      <c r="FU38" s="112"/>
      <c r="FV38" s="112"/>
      <c r="FW38" s="112"/>
      <c r="FX38" s="112"/>
      <c r="FY38" s="112"/>
      <c r="FZ38" s="112"/>
      <c r="GA38" s="112"/>
      <c r="GB38" s="112"/>
      <c r="GC38" s="112"/>
      <c r="GD38" s="112"/>
      <c r="GE38" s="112"/>
      <c r="GF38" s="112"/>
      <c r="GG38" s="112"/>
      <c r="GH38" s="112"/>
      <c r="GI38" s="112"/>
      <c r="GJ38" s="112"/>
      <c r="GK38" s="112"/>
      <c r="GL38" s="112"/>
      <c r="GM38" s="112"/>
      <c r="GN38" s="112"/>
      <c r="GO38" s="112"/>
      <c r="GP38" s="112"/>
      <c r="GQ38" s="112"/>
      <c r="GR38" s="112"/>
      <c r="GS38" s="112"/>
      <c r="GT38" s="112"/>
      <c r="GU38" s="112"/>
      <c r="GV38" s="112"/>
      <c r="GW38" s="112"/>
      <c r="GX38" s="112"/>
      <c r="GY38" s="112"/>
      <c r="GZ38" s="112"/>
      <c r="HA38" s="112"/>
      <c r="HB38" s="112"/>
      <c r="HC38" s="112"/>
      <c r="HD38" s="112"/>
      <c r="HE38" s="112"/>
      <c r="HF38" s="112"/>
      <c r="HG38" s="112"/>
      <c r="HH38" s="112"/>
      <c r="HI38" s="112"/>
      <c r="HJ38" s="112"/>
      <c r="HK38" s="112"/>
      <c r="HL38" s="112"/>
      <c r="HM38" s="112"/>
      <c r="HN38" s="112"/>
      <c r="HO38" s="112"/>
      <c r="HP38" s="112"/>
      <c r="HQ38" s="112"/>
      <c r="HR38" s="112"/>
      <c r="HS38" s="112"/>
      <c r="HT38" s="112"/>
      <c r="HU38" s="112"/>
      <c r="HV38" s="112"/>
      <c r="HW38" s="112"/>
      <c r="HX38" s="112"/>
      <c r="HY38" s="112"/>
      <c r="HZ38" s="112"/>
      <c r="IA38" s="112"/>
      <c r="IB38" s="112"/>
      <c r="IC38" s="112"/>
      <c r="ID38" s="112"/>
      <c r="IE38" s="112"/>
      <c r="IF38" s="112"/>
      <c r="IG38" s="112"/>
      <c r="IH38" s="112"/>
      <c r="II38" s="112"/>
      <c r="IJ38" s="112"/>
      <c r="IK38" s="112"/>
      <c r="IL38" s="112"/>
      <c r="IM38" s="112"/>
      <c r="IN38" s="112"/>
      <c r="IO38" s="112"/>
      <c r="IP38" s="112"/>
      <c r="IQ38" s="112"/>
      <c r="IR38" s="112"/>
      <c r="IS38" s="112"/>
      <c r="IT38" s="112"/>
      <c r="IU38" s="112"/>
      <c r="IV38" s="112"/>
      <c r="IW38" s="112"/>
      <c r="IX38" s="112"/>
      <c r="IY38" s="112"/>
      <c r="IZ38" s="112"/>
      <c r="JA38" s="112"/>
      <c r="JB38" s="112"/>
      <c r="JC38" s="112"/>
      <c r="JD38" s="112"/>
      <c r="JE38" s="112"/>
      <c r="JF38" s="112"/>
      <c r="JG38" s="112"/>
      <c r="JH38" s="112"/>
      <c r="JI38" s="112"/>
    </row>
    <row r="39" spans="2:269" ht="18.75" x14ac:dyDescent="0.3">
      <c r="B39" s="115"/>
      <c r="C39" s="188"/>
      <c r="D39" s="723" t="s">
        <v>813</v>
      </c>
      <c r="E39" s="723"/>
      <c r="F39" s="723"/>
      <c r="G39" s="723"/>
      <c r="H39" s="723"/>
      <c r="I39" s="723"/>
      <c r="J39" s="723"/>
      <c r="K39" s="188"/>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2"/>
      <c r="BO39" s="112"/>
      <c r="BP39" s="112"/>
      <c r="BQ39" s="112"/>
      <c r="BR39" s="112"/>
      <c r="BS39" s="112"/>
      <c r="BT39" s="112"/>
      <c r="BU39" s="112"/>
      <c r="BV39" s="112"/>
      <c r="BW39" s="112"/>
      <c r="BX39" s="112"/>
      <c r="BY39" s="112"/>
      <c r="BZ39" s="112"/>
      <c r="CA39" s="112"/>
      <c r="CB39" s="112"/>
      <c r="CC39" s="112"/>
      <c r="CD39" s="112"/>
      <c r="CE39" s="112"/>
      <c r="CF39" s="112"/>
      <c r="CG39" s="112"/>
      <c r="CH39" s="112"/>
      <c r="CI39" s="112"/>
      <c r="CJ39" s="112"/>
      <c r="CK39" s="112"/>
      <c r="CL39" s="112"/>
      <c r="CM39" s="112"/>
      <c r="CN39" s="112"/>
      <c r="CO39" s="112"/>
      <c r="CP39" s="112"/>
      <c r="CQ39" s="112"/>
      <c r="CR39" s="112"/>
      <c r="CS39" s="112"/>
      <c r="CT39" s="112"/>
      <c r="CU39" s="112"/>
      <c r="CV39" s="112"/>
      <c r="CW39" s="112"/>
      <c r="CX39" s="112"/>
      <c r="CY39" s="112"/>
      <c r="CZ39" s="112"/>
      <c r="DA39" s="112"/>
      <c r="DB39" s="112"/>
      <c r="DC39" s="112"/>
      <c r="DD39" s="112"/>
      <c r="DE39" s="112"/>
      <c r="DF39" s="112"/>
      <c r="DG39" s="112"/>
      <c r="DH39" s="112"/>
      <c r="DI39" s="112"/>
      <c r="DJ39" s="112"/>
      <c r="DK39" s="112"/>
      <c r="DL39" s="112"/>
      <c r="DM39" s="112"/>
      <c r="DN39" s="112"/>
      <c r="DO39" s="112"/>
      <c r="DP39" s="112"/>
      <c r="DQ39" s="112"/>
      <c r="DR39" s="112"/>
      <c r="DS39" s="112"/>
      <c r="DT39" s="112"/>
      <c r="DU39" s="112"/>
      <c r="DV39" s="112"/>
      <c r="DW39" s="112"/>
      <c r="DX39" s="112"/>
      <c r="DY39" s="112"/>
      <c r="DZ39" s="112"/>
      <c r="EA39" s="112"/>
      <c r="EB39" s="112"/>
      <c r="EC39" s="112"/>
      <c r="ED39" s="112"/>
      <c r="EE39" s="112"/>
      <c r="EF39" s="112"/>
      <c r="EG39" s="112"/>
      <c r="EH39" s="112"/>
      <c r="EI39" s="112"/>
      <c r="EJ39" s="112"/>
      <c r="EK39" s="112"/>
      <c r="EL39" s="112"/>
      <c r="EM39" s="112"/>
      <c r="EN39" s="112"/>
      <c r="EO39" s="112"/>
      <c r="EP39" s="112"/>
      <c r="EQ39" s="112"/>
      <c r="ER39" s="112"/>
      <c r="ES39" s="112"/>
      <c r="ET39" s="112"/>
      <c r="EU39" s="112"/>
      <c r="EV39" s="112"/>
      <c r="EW39" s="112"/>
      <c r="EX39" s="112"/>
      <c r="EY39" s="112"/>
      <c r="EZ39" s="112"/>
      <c r="FA39" s="112"/>
      <c r="FB39" s="112"/>
      <c r="FC39" s="112"/>
      <c r="FD39" s="112"/>
      <c r="FE39" s="112"/>
      <c r="FF39" s="112"/>
      <c r="FG39" s="112"/>
      <c r="FH39" s="112"/>
      <c r="FI39" s="112"/>
      <c r="FJ39" s="112"/>
      <c r="FK39" s="112"/>
      <c r="FL39" s="112"/>
      <c r="FM39" s="112"/>
      <c r="FN39" s="112"/>
      <c r="FO39" s="112"/>
      <c r="FP39" s="112"/>
      <c r="FQ39" s="112"/>
      <c r="FR39" s="112"/>
      <c r="FS39" s="112"/>
      <c r="FT39" s="112"/>
      <c r="FU39" s="112"/>
      <c r="FV39" s="112"/>
      <c r="FW39" s="112"/>
      <c r="FX39" s="112"/>
      <c r="FY39" s="112"/>
      <c r="FZ39" s="112"/>
      <c r="GA39" s="112"/>
      <c r="GB39" s="112"/>
      <c r="GC39" s="112"/>
      <c r="GD39" s="112"/>
      <c r="GE39" s="112"/>
      <c r="GF39" s="112"/>
      <c r="GG39" s="112"/>
      <c r="GH39" s="112"/>
      <c r="GI39" s="112"/>
      <c r="GJ39" s="112"/>
      <c r="GK39" s="112"/>
      <c r="GL39" s="112"/>
      <c r="GM39" s="112"/>
      <c r="GN39" s="112"/>
      <c r="GO39" s="112"/>
      <c r="GP39" s="112"/>
      <c r="GQ39" s="112"/>
      <c r="GR39" s="112"/>
      <c r="GS39" s="112"/>
      <c r="GT39" s="112"/>
      <c r="GU39" s="112"/>
      <c r="GV39" s="112"/>
      <c r="GW39" s="112"/>
      <c r="GX39" s="112"/>
      <c r="GY39" s="112"/>
      <c r="GZ39" s="112"/>
      <c r="HA39" s="112"/>
      <c r="HB39" s="112"/>
      <c r="HC39" s="112"/>
      <c r="HD39" s="112"/>
      <c r="HE39" s="112"/>
      <c r="HF39" s="112"/>
      <c r="HG39" s="112"/>
      <c r="HH39" s="112"/>
      <c r="HI39" s="112"/>
      <c r="HJ39" s="112"/>
      <c r="HK39" s="112"/>
      <c r="HL39" s="112"/>
      <c r="HM39" s="112"/>
      <c r="HN39" s="112"/>
      <c r="HO39" s="112"/>
      <c r="HP39" s="112"/>
      <c r="HQ39" s="112"/>
      <c r="HR39" s="112"/>
      <c r="HS39" s="112"/>
      <c r="HT39" s="112"/>
      <c r="HU39" s="112"/>
      <c r="HV39" s="112"/>
      <c r="HW39" s="112"/>
      <c r="HX39" s="112"/>
      <c r="HY39" s="112"/>
      <c r="HZ39" s="112"/>
      <c r="IA39" s="112"/>
      <c r="IB39" s="112"/>
      <c r="IC39" s="112"/>
      <c r="ID39" s="112"/>
      <c r="IE39" s="112"/>
      <c r="IF39" s="112"/>
      <c r="IG39" s="112"/>
      <c r="IH39" s="112"/>
      <c r="II39" s="112"/>
      <c r="IJ39" s="112"/>
      <c r="IK39" s="112"/>
      <c r="IL39" s="112"/>
      <c r="IM39" s="112"/>
      <c r="IN39" s="112"/>
      <c r="IO39" s="112"/>
      <c r="IP39" s="112"/>
      <c r="IQ39" s="112"/>
      <c r="IR39" s="112"/>
      <c r="IS39" s="112"/>
      <c r="IT39" s="112"/>
      <c r="IU39" s="112"/>
      <c r="IV39" s="112"/>
      <c r="IW39" s="112"/>
      <c r="IX39" s="112"/>
      <c r="IY39" s="112"/>
      <c r="IZ39" s="112"/>
      <c r="JA39" s="112"/>
      <c r="JB39" s="112"/>
      <c r="JC39" s="112"/>
      <c r="JD39" s="112"/>
      <c r="JE39" s="112"/>
      <c r="JF39" s="112"/>
      <c r="JG39" s="112"/>
      <c r="JH39" s="112"/>
      <c r="JI39" s="112"/>
    </row>
    <row r="40" spans="2:269" ht="18.75" x14ac:dyDescent="0.3">
      <c r="B40" s="115"/>
      <c r="C40" s="188"/>
      <c r="D40" s="723" t="s">
        <v>814</v>
      </c>
      <c r="E40" s="723"/>
      <c r="F40" s="723"/>
      <c r="G40" s="723"/>
      <c r="H40" s="723"/>
      <c r="I40" s="723"/>
      <c r="J40" s="723"/>
      <c r="K40" s="188"/>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c r="BR40" s="112"/>
      <c r="BS40" s="112"/>
      <c r="BT40" s="112"/>
      <c r="BU40" s="112"/>
      <c r="BV40" s="112"/>
      <c r="BW40" s="112"/>
      <c r="BX40" s="112"/>
      <c r="BY40" s="112"/>
      <c r="BZ40" s="112"/>
      <c r="CA40" s="112"/>
      <c r="CB40" s="112"/>
      <c r="CC40" s="112"/>
      <c r="CD40" s="112"/>
      <c r="CE40" s="112"/>
      <c r="CF40" s="112"/>
      <c r="CG40" s="112"/>
      <c r="CH40" s="112"/>
      <c r="CI40" s="112"/>
      <c r="CJ40" s="112"/>
      <c r="CK40" s="112"/>
      <c r="CL40" s="112"/>
      <c r="CM40" s="112"/>
      <c r="CN40" s="112"/>
      <c r="CO40" s="112"/>
      <c r="CP40" s="112"/>
      <c r="CQ40" s="112"/>
      <c r="CR40" s="112"/>
      <c r="CS40" s="112"/>
      <c r="CT40" s="112"/>
      <c r="CU40" s="112"/>
      <c r="CV40" s="112"/>
      <c r="CW40" s="112"/>
      <c r="CX40" s="112"/>
      <c r="CY40" s="112"/>
      <c r="CZ40" s="112"/>
      <c r="DA40" s="112"/>
      <c r="DB40" s="112"/>
      <c r="DC40" s="112"/>
      <c r="DD40" s="112"/>
      <c r="DE40" s="112"/>
      <c r="DF40" s="112"/>
      <c r="DG40" s="112"/>
      <c r="DH40" s="112"/>
      <c r="DI40" s="112"/>
      <c r="DJ40" s="112"/>
      <c r="DK40" s="112"/>
      <c r="DL40" s="112"/>
      <c r="DM40" s="112"/>
      <c r="DN40" s="112"/>
      <c r="DO40" s="112"/>
      <c r="DP40" s="112"/>
      <c r="DQ40" s="112"/>
      <c r="DR40" s="112"/>
      <c r="DS40" s="112"/>
      <c r="DT40" s="112"/>
      <c r="DU40" s="112"/>
      <c r="DV40" s="112"/>
      <c r="DW40" s="112"/>
      <c r="DX40" s="112"/>
      <c r="DY40" s="112"/>
      <c r="DZ40" s="112"/>
      <c r="EA40" s="112"/>
      <c r="EB40" s="112"/>
      <c r="EC40" s="112"/>
      <c r="ED40" s="112"/>
      <c r="EE40" s="112"/>
      <c r="EF40" s="112"/>
      <c r="EG40" s="112"/>
      <c r="EH40" s="112"/>
      <c r="EI40" s="112"/>
      <c r="EJ40" s="112"/>
      <c r="EK40" s="112"/>
      <c r="EL40" s="112"/>
      <c r="EM40" s="112"/>
      <c r="EN40" s="112"/>
      <c r="EO40" s="112"/>
      <c r="EP40" s="112"/>
      <c r="EQ40" s="112"/>
      <c r="ER40" s="112"/>
      <c r="ES40" s="112"/>
      <c r="ET40" s="112"/>
      <c r="EU40" s="112"/>
      <c r="EV40" s="112"/>
      <c r="EW40" s="112"/>
      <c r="EX40" s="112"/>
      <c r="EY40" s="112"/>
      <c r="EZ40" s="112"/>
      <c r="FA40" s="112"/>
      <c r="FB40" s="112"/>
      <c r="FC40" s="112"/>
      <c r="FD40" s="112"/>
      <c r="FE40" s="112"/>
      <c r="FF40" s="112"/>
      <c r="FG40" s="112"/>
      <c r="FH40" s="112"/>
      <c r="FI40" s="112"/>
      <c r="FJ40" s="112"/>
      <c r="FK40" s="112"/>
      <c r="FL40" s="112"/>
      <c r="FM40" s="112"/>
      <c r="FN40" s="112"/>
      <c r="FO40" s="112"/>
      <c r="FP40" s="112"/>
      <c r="FQ40" s="112"/>
      <c r="FR40" s="112"/>
      <c r="FS40" s="112"/>
      <c r="FT40" s="112"/>
      <c r="FU40" s="112"/>
      <c r="FV40" s="112"/>
      <c r="FW40" s="112"/>
      <c r="FX40" s="112"/>
      <c r="FY40" s="112"/>
      <c r="FZ40" s="112"/>
      <c r="GA40" s="112"/>
      <c r="GB40" s="112"/>
      <c r="GC40" s="112"/>
      <c r="GD40" s="112"/>
      <c r="GE40" s="112"/>
      <c r="GF40" s="112"/>
      <c r="GG40" s="112"/>
      <c r="GH40" s="112"/>
      <c r="GI40" s="112"/>
      <c r="GJ40" s="112"/>
      <c r="GK40" s="112"/>
      <c r="GL40" s="112"/>
      <c r="GM40" s="112"/>
      <c r="GN40" s="112"/>
      <c r="GO40" s="112"/>
      <c r="GP40" s="112"/>
      <c r="GQ40" s="112"/>
      <c r="GR40" s="112"/>
      <c r="GS40" s="112"/>
      <c r="GT40" s="112"/>
      <c r="GU40" s="112"/>
      <c r="GV40" s="112"/>
      <c r="GW40" s="112"/>
      <c r="GX40" s="112"/>
      <c r="GY40" s="112"/>
      <c r="GZ40" s="112"/>
      <c r="HA40" s="112"/>
      <c r="HB40" s="112"/>
      <c r="HC40" s="112"/>
      <c r="HD40" s="112"/>
      <c r="HE40" s="112"/>
      <c r="HF40" s="112"/>
      <c r="HG40" s="112"/>
      <c r="HH40" s="112"/>
      <c r="HI40" s="112"/>
      <c r="HJ40" s="112"/>
      <c r="HK40" s="112"/>
      <c r="HL40" s="112"/>
      <c r="HM40" s="112"/>
      <c r="HN40" s="112"/>
      <c r="HO40" s="112"/>
      <c r="HP40" s="112"/>
      <c r="HQ40" s="112"/>
      <c r="HR40" s="112"/>
      <c r="HS40" s="112"/>
      <c r="HT40" s="112"/>
      <c r="HU40" s="112"/>
      <c r="HV40" s="112"/>
      <c r="HW40" s="112"/>
      <c r="HX40" s="112"/>
      <c r="HY40" s="112"/>
      <c r="HZ40" s="112"/>
      <c r="IA40" s="112"/>
      <c r="IB40" s="112"/>
      <c r="IC40" s="112"/>
      <c r="ID40" s="112"/>
      <c r="IE40" s="112"/>
      <c r="IF40" s="112"/>
      <c r="IG40" s="112"/>
      <c r="IH40" s="112"/>
      <c r="II40" s="112"/>
      <c r="IJ40" s="112"/>
      <c r="IK40" s="112"/>
      <c r="IL40" s="112"/>
      <c r="IM40" s="112"/>
      <c r="IN40" s="112"/>
      <c r="IO40" s="112"/>
      <c r="IP40" s="112"/>
      <c r="IQ40" s="112"/>
      <c r="IR40" s="112"/>
      <c r="IS40" s="112"/>
      <c r="IT40" s="112"/>
      <c r="IU40" s="112"/>
      <c r="IV40" s="112"/>
      <c r="IW40" s="112"/>
      <c r="IX40" s="112"/>
      <c r="IY40" s="112"/>
      <c r="IZ40" s="112"/>
      <c r="JA40" s="112"/>
      <c r="JB40" s="112"/>
      <c r="JC40" s="112"/>
      <c r="JD40" s="112"/>
      <c r="JE40" s="112"/>
      <c r="JF40" s="112"/>
      <c r="JG40" s="112"/>
      <c r="JH40" s="112"/>
      <c r="JI40" s="112"/>
    </row>
    <row r="41" spans="2:269" ht="17.25" x14ac:dyDescent="0.3">
      <c r="B41" s="115"/>
      <c r="C41" s="188"/>
      <c r="D41" s="188"/>
      <c r="E41" s="188"/>
      <c r="F41" s="188"/>
      <c r="G41" s="188"/>
      <c r="H41" s="188"/>
      <c r="I41" s="188"/>
      <c r="J41" s="188"/>
      <c r="K41" s="188"/>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row>
    <row r="42" spans="2:269" ht="17.25" x14ac:dyDescent="0.3">
      <c r="B42" s="115"/>
      <c r="C42" s="188"/>
      <c r="D42" s="188"/>
      <c r="E42" s="188"/>
      <c r="F42" s="188"/>
      <c r="G42" s="188"/>
      <c r="H42" s="188"/>
      <c r="I42" s="188"/>
      <c r="J42" s="188"/>
      <c r="K42" s="188"/>
      <c r="N42" s="112"/>
      <c r="O42" s="112"/>
      <c r="P42" s="112"/>
      <c r="Q42" s="112"/>
      <c r="R42" s="112"/>
      <c r="S42" s="112"/>
      <c r="T42" s="112"/>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2"/>
      <c r="AS42" s="112"/>
      <c r="AT42" s="112"/>
      <c r="AU42" s="112"/>
      <c r="AV42" s="112"/>
      <c r="AW42" s="112"/>
      <c r="AX42" s="112"/>
      <c r="AY42" s="112"/>
      <c r="AZ42" s="112"/>
      <c r="BA42" s="112"/>
      <c r="BB42" s="112"/>
      <c r="BC42" s="112"/>
      <c r="BD42" s="112"/>
      <c r="BE42" s="112"/>
      <c r="BF42" s="112"/>
      <c r="BG42" s="112"/>
      <c r="BH42" s="112"/>
      <c r="BI42" s="112"/>
      <c r="BJ42" s="112"/>
      <c r="BK42" s="112"/>
      <c r="BL42" s="112"/>
      <c r="BM42" s="112"/>
      <c r="BN42" s="112"/>
      <c r="BO42" s="112"/>
      <c r="BP42" s="112"/>
      <c r="BQ42" s="112"/>
      <c r="BR42" s="112"/>
      <c r="BS42" s="112"/>
      <c r="BT42" s="112"/>
      <c r="BU42" s="112"/>
      <c r="BV42" s="112"/>
      <c r="BW42" s="112"/>
      <c r="BX42" s="112"/>
      <c r="BY42" s="112"/>
      <c r="BZ42" s="112"/>
      <c r="CA42" s="112"/>
      <c r="CB42" s="112"/>
      <c r="CC42" s="112"/>
      <c r="CD42" s="112"/>
      <c r="CE42" s="112"/>
      <c r="CF42" s="112"/>
      <c r="CG42" s="112"/>
      <c r="CH42" s="112"/>
      <c r="CI42" s="112"/>
      <c r="CJ42" s="112"/>
      <c r="CK42" s="112"/>
      <c r="CL42" s="112"/>
      <c r="CM42" s="112"/>
      <c r="CN42" s="112"/>
      <c r="CO42" s="112"/>
      <c r="CP42" s="112"/>
      <c r="CQ42" s="112"/>
      <c r="CR42" s="112"/>
      <c r="CS42" s="112"/>
      <c r="CT42" s="112"/>
      <c r="CU42" s="112"/>
      <c r="CV42" s="112"/>
      <c r="CW42" s="112"/>
      <c r="CX42" s="112"/>
      <c r="CY42" s="112"/>
      <c r="CZ42" s="112"/>
      <c r="DA42" s="112"/>
      <c r="DB42" s="112"/>
      <c r="DC42" s="112"/>
      <c r="DD42" s="112"/>
      <c r="DE42" s="112"/>
      <c r="DF42" s="112"/>
      <c r="DG42" s="112"/>
      <c r="DH42" s="112"/>
      <c r="DI42" s="112"/>
      <c r="DJ42" s="112"/>
      <c r="DK42" s="112"/>
      <c r="DL42" s="112"/>
      <c r="DM42" s="112"/>
      <c r="DN42" s="112"/>
      <c r="DO42" s="112"/>
      <c r="DP42" s="112"/>
      <c r="DQ42" s="112"/>
      <c r="DR42" s="112"/>
      <c r="DS42" s="112"/>
      <c r="DT42" s="112"/>
      <c r="DU42" s="112"/>
      <c r="DV42" s="112"/>
      <c r="DW42" s="112"/>
      <c r="DX42" s="112"/>
      <c r="DY42" s="112"/>
      <c r="DZ42" s="112"/>
      <c r="EA42" s="112"/>
      <c r="EB42" s="112"/>
      <c r="EC42" s="112"/>
      <c r="ED42" s="112"/>
      <c r="EE42" s="112"/>
      <c r="EF42" s="112"/>
      <c r="EG42" s="112"/>
      <c r="EH42" s="112"/>
      <c r="EI42" s="112"/>
      <c r="EJ42" s="112"/>
      <c r="EK42" s="112"/>
      <c r="EL42" s="112"/>
      <c r="EM42" s="112"/>
      <c r="EN42" s="112"/>
      <c r="EO42" s="112"/>
      <c r="EP42" s="112"/>
      <c r="EQ42" s="112"/>
      <c r="ER42" s="112"/>
      <c r="ES42" s="112"/>
      <c r="ET42" s="112"/>
      <c r="EU42" s="112"/>
      <c r="EV42" s="112"/>
      <c r="EW42" s="112"/>
      <c r="EX42" s="112"/>
      <c r="EY42" s="112"/>
      <c r="EZ42" s="112"/>
      <c r="FA42" s="112"/>
      <c r="FB42" s="112"/>
      <c r="FC42" s="112"/>
      <c r="FD42" s="112"/>
      <c r="FE42" s="112"/>
      <c r="FF42" s="112"/>
      <c r="FG42" s="112"/>
      <c r="FH42" s="112"/>
      <c r="FI42" s="112"/>
      <c r="FJ42" s="112"/>
      <c r="FK42" s="112"/>
      <c r="FL42" s="112"/>
      <c r="FM42" s="112"/>
      <c r="FN42" s="112"/>
      <c r="FO42" s="112"/>
      <c r="FP42" s="112"/>
      <c r="FQ42" s="112"/>
      <c r="FR42" s="112"/>
      <c r="FS42" s="112"/>
      <c r="FT42" s="112"/>
      <c r="FU42" s="112"/>
      <c r="FV42" s="112"/>
      <c r="FW42" s="112"/>
      <c r="FX42" s="112"/>
      <c r="FY42" s="112"/>
      <c r="FZ42" s="112"/>
      <c r="GA42" s="112"/>
      <c r="GB42" s="112"/>
      <c r="GC42" s="112"/>
      <c r="GD42" s="112"/>
      <c r="GE42" s="112"/>
      <c r="GF42" s="112"/>
      <c r="GG42" s="112"/>
      <c r="GH42" s="112"/>
      <c r="GI42" s="112"/>
      <c r="GJ42" s="112"/>
      <c r="GK42" s="112"/>
      <c r="GL42" s="112"/>
      <c r="GM42" s="112"/>
      <c r="GN42" s="112"/>
      <c r="GO42" s="112"/>
      <c r="GP42" s="112"/>
      <c r="GQ42" s="112"/>
      <c r="GR42" s="112"/>
      <c r="GS42" s="112"/>
      <c r="GT42" s="112"/>
      <c r="GU42" s="112"/>
      <c r="GV42" s="112"/>
      <c r="GW42" s="112"/>
      <c r="GX42" s="112"/>
      <c r="GY42" s="112"/>
      <c r="GZ42" s="112"/>
      <c r="HA42" s="112"/>
      <c r="HB42" s="112"/>
      <c r="HC42" s="112"/>
      <c r="HD42" s="112"/>
      <c r="HE42" s="112"/>
      <c r="HF42" s="112"/>
      <c r="HG42" s="112"/>
      <c r="HH42" s="112"/>
      <c r="HI42" s="112"/>
      <c r="HJ42" s="112"/>
      <c r="HK42" s="112"/>
      <c r="HL42" s="112"/>
      <c r="HM42" s="112"/>
      <c r="HN42" s="112"/>
      <c r="HO42" s="112"/>
      <c r="HP42" s="112"/>
      <c r="HQ42" s="112"/>
      <c r="HR42" s="112"/>
      <c r="HS42" s="112"/>
      <c r="HT42" s="112"/>
      <c r="HU42" s="112"/>
      <c r="HV42" s="112"/>
      <c r="HW42" s="112"/>
      <c r="HX42" s="112"/>
      <c r="HY42" s="112"/>
      <c r="HZ42" s="112"/>
      <c r="IA42" s="112"/>
      <c r="IB42" s="112"/>
      <c r="IC42" s="112"/>
      <c r="ID42" s="112"/>
      <c r="IE42" s="112"/>
      <c r="IF42" s="112"/>
      <c r="IG42" s="112"/>
      <c r="IH42" s="112"/>
      <c r="II42" s="112"/>
      <c r="IJ42" s="112"/>
      <c r="IK42" s="112"/>
      <c r="IL42" s="112"/>
      <c r="IM42" s="112"/>
      <c r="IN42" s="112"/>
      <c r="IO42" s="112"/>
      <c r="IP42" s="112"/>
      <c r="IQ42" s="112"/>
      <c r="IR42" s="112"/>
      <c r="IS42" s="112"/>
      <c r="IT42" s="112"/>
      <c r="IU42" s="112"/>
      <c r="IV42" s="112"/>
      <c r="IW42" s="112"/>
      <c r="IX42" s="112"/>
      <c r="IY42" s="112"/>
      <c r="IZ42" s="112"/>
      <c r="JA42" s="112"/>
      <c r="JB42" s="112"/>
      <c r="JC42" s="112"/>
      <c r="JD42" s="112"/>
      <c r="JE42" s="112"/>
      <c r="JF42" s="112"/>
      <c r="JG42" s="112"/>
      <c r="JH42" s="112"/>
      <c r="JI42" s="112"/>
    </row>
    <row r="43" spans="2:269" ht="68.25" customHeight="1" x14ac:dyDescent="0.3">
      <c r="B43" s="115"/>
      <c r="C43" s="188"/>
      <c r="D43" s="718" t="s">
        <v>815</v>
      </c>
      <c r="E43" s="718"/>
      <c r="F43" s="718"/>
      <c r="G43" s="718"/>
      <c r="H43" s="718"/>
      <c r="I43" s="718"/>
      <c r="J43" s="718"/>
      <c r="K43" s="188"/>
      <c r="N43" s="112"/>
      <c r="O43" s="112"/>
      <c r="P43" s="112"/>
      <c r="Q43" s="112"/>
      <c r="R43" s="112"/>
      <c r="S43" s="112"/>
      <c r="T43" s="112"/>
      <c r="U43" s="112"/>
      <c r="V43" s="112"/>
      <c r="W43" s="112"/>
      <c r="X43" s="112"/>
      <c r="Y43" s="112"/>
      <c r="Z43" s="112"/>
      <c r="AA43" s="112"/>
      <c r="AB43" s="112"/>
      <c r="AC43" s="112"/>
      <c r="AD43" s="112"/>
      <c r="AE43" s="112"/>
      <c r="AF43" s="112"/>
      <c r="AG43" s="112"/>
      <c r="AH43" s="112"/>
      <c r="AI43" s="112"/>
      <c r="AJ43" s="112"/>
      <c r="AK43" s="112"/>
      <c r="AL43" s="112"/>
      <c r="AM43" s="112"/>
      <c r="AN43" s="112"/>
      <c r="AO43" s="112"/>
      <c r="AP43" s="112"/>
      <c r="AQ43" s="112"/>
      <c r="AR43" s="112"/>
      <c r="AS43" s="112"/>
      <c r="AT43" s="112"/>
      <c r="AU43" s="112"/>
      <c r="AV43" s="112"/>
      <c r="AW43" s="112"/>
      <c r="AX43" s="112"/>
      <c r="AY43" s="112"/>
      <c r="AZ43" s="112"/>
      <c r="BA43" s="112"/>
      <c r="BB43" s="112"/>
      <c r="BC43" s="112"/>
      <c r="BD43" s="112"/>
      <c r="BE43" s="112"/>
      <c r="BF43" s="112"/>
      <c r="BG43" s="112"/>
      <c r="BH43" s="112"/>
      <c r="BI43" s="112"/>
      <c r="BJ43" s="112"/>
      <c r="BK43" s="112"/>
      <c r="BL43" s="112"/>
      <c r="BM43" s="112"/>
      <c r="BN43" s="112"/>
      <c r="BO43" s="112"/>
      <c r="BP43" s="112"/>
      <c r="BQ43" s="112"/>
      <c r="BR43" s="112"/>
      <c r="BS43" s="112"/>
      <c r="BT43" s="112"/>
      <c r="BU43" s="112"/>
      <c r="BV43" s="112"/>
      <c r="BW43" s="112"/>
      <c r="BX43" s="112"/>
      <c r="BY43" s="112"/>
      <c r="BZ43" s="112"/>
      <c r="CA43" s="112"/>
      <c r="CB43" s="112"/>
      <c r="CC43" s="112"/>
      <c r="CD43" s="112"/>
      <c r="CE43" s="112"/>
      <c r="CF43" s="112"/>
      <c r="CG43" s="112"/>
      <c r="CH43" s="112"/>
      <c r="CI43" s="112"/>
      <c r="CJ43" s="112"/>
      <c r="CK43" s="112"/>
      <c r="CL43" s="112"/>
      <c r="CM43" s="112"/>
      <c r="CN43" s="112"/>
      <c r="CO43" s="112"/>
      <c r="CP43" s="112"/>
      <c r="CQ43" s="112"/>
      <c r="CR43" s="112"/>
      <c r="CS43" s="112"/>
      <c r="CT43" s="112"/>
      <c r="CU43" s="112"/>
      <c r="CV43" s="112"/>
      <c r="CW43" s="112"/>
      <c r="CX43" s="112"/>
      <c r="CY43" s="112"/>
      <c r="CZ43" s="112"/>
      <c r="DA43" s="112"/>
      <c r="DB43" s="112"/>
      <c r="DC43" s="112"/>
      <c r="DD43" s="112"/>
      <c r="DE43" s="112"/>
      <c r="DF43" s="112"/>
      <c r="DG43" s="112"/>
      <c r="DH43" s="112"/>
      <c r="DI43" s="112"/>
      <c r="DJ43" s="112"/>
      <c r="DK43" s="112"/>
      <c r="DL43" s="112"/>
      <c r="DM43" s="112"/>
      <c r="DN43" s="112"/>
      <c r="DO43" s="112"/>
      <c r="DP43" s="112"/>
      <c r="DQ43" s="112"/>
      <c r="DR43" s="112"/>
      <c r="DS43" s="112"/>
      <c r="DT43" s="112"/>
      <c r="DU43" s="112"/>
      <c r="DV43" s="112"/>
      <c r="DW43" s="112"/>
      <c r="DX43" s="112"/>
      <c r="DY43" s="112"/>
      <c r="DZ43" s="112"/>
      <c r="EA43" s="112"/>
      <c r="EB43" s="112"/>
      <c r="EC43" s="112"/>
      <c r="ED43" s="112"/>
      <c r="EE43" s="112"/>
      <c r="EF43" s="112"/>
      <c r="EG43" s="112"/>
      <c r="EH43" s="112"/>
      <c r="EI43" s="112"/>
      <c r="EJ43" s="112"/>
      <c r="EK43" s="112"/>
      <c r="EL43" s="112"/>
      <c r="EM43" s="112"/>
      <c r="EN43" s="112"/>
      <c r="EO43" s="112"/>
      <c r="EP43" s="112"/>
      <c r="EQ43" s="112"/>
      <c r="ER43" s="112"/>
      <c r="ES43" s="112"/>
      <c r="ET43" s="112"/>
      <c r="EU43" s="112"/>
      <c r="EV43" s="112"/>
      <c r="EW43" s="112"/>
      <c r="EX43" s="112"/>
      <c r="EY43" s="112"/>
      <c r="EZ43" s="112"/>
      <c r="FA43" s="112"/>
      <c r="FB43" s="112"/>
      <c r="FC43" s="112"/>
      <c r="FD43" s="112"/>
      <c r="FE43" s="112"/>
      <c r="FF43" s="112"/>
      <c r="FG43" s="112"/>
      <c r="FH43" s="112"/>
      <c r="FI43" s="112"/>
      <c r="FJ43" s="112"/>
      <c r="FK43" s="112"/>
      <c r="FL43" s="112"/>
      <c r="FM43" s="112"/>
      <c r="FN43" s="112"/>
      <c r="FO43" s="112"/>
      <c r="FP43" s="112"/>
      <c r="FQ43" s="112"/>
      <c r="FR43" s="112"/>
      <c r="FS43" s="112"/>
      <c r="FT43" s="112"/>
      <c r="FU43" s="112"/>
      <c r="FV43" s="112"/>
      <c r="FW43" s="112"/>
      <c r="FX43" s="112"/>
      <c r="FY43" s="112"/>
      <c r="FZ43" s="112"/>
      <c r="GA43" s="112"/>
      <c r="GB43" s="112"/>
      <c r="GC43" s="112"/>
      <c r="GD43" s="112"/>
      <c r="GE43" s="112"/>
      <c r="GF43" s="112"/>
      <c r="GG43" s="112"/>
      <c r="GH43" s="112"/>
      <c r="GI43" s="112"/>
      <c r="GJ43" s="112"/>
      <c r="GK43" s="112"/>
      <c r="GL43" s="112"/>
      <c r="GM43" s="112"/>
      <c r="GN43" s="112"/>
      <c r="GO43" s="112"/>
      <c r="GP43" s="112"/>
      <c r="GQ43" s="112"/>
      <c r="GR43" s="112"/>
      <c r="GS43" s="112"/>
      <c r="GT43" s="112"/>
      <c r="GU43" s="112"/>
      <c r="GV43" s="112"/>
      <c r="GW43" s="112"/>
      <c r="GX43" s="112"/>
      <c r="GY43" s="112"/>
      <c r="GZ43" s="112"/>
      <c r="HA43" s="112"/>
      <c r="HB43" s="112"/>
      <c r="HC43" s="112"/>
      <c r="HD43" s="112"/>
      <c r="HE43" s="112"/>
      <c r="HF43" s="112"/>
      <c r="HG43" s="112"/>
      <c r="HH43" s="112"/>
      <c r="HI43" s="112"/>
      <c r="HJ43" s="112"/>
      <c r="HK43" s="112"/>
      <c r="HL43" s="112"/>
      <c r="HM43" s="112"/>
      <c r="HN43" s="112"/>
      <c r="HO43" s="112"/>
      <c r="HP43" s="112"/>
      <c r="HQ43" s="112"/>
      <c r="HR43" s="112"/>
      <c r="HS43" s="112"/>
      <c r="HT43" s="112"/>
      <c r="HU43" s="112"/>
      <c r="HV43" s="112"/>
      <c r="HW43" s="112"/>
      <c r="HX43" s="112"/>
      <c r="HY43" s="112"/>
      <c r="HZ43" s="112"/>
      <c r="IA43" s="112"/>
      <c r="IB43" s="112"/>
      <c r="IC43" s="112"/>
      <c r="ID43" s="112"/>
      <c r="IE43" s="112"/>
      <c r="IF43" s="112"/>
      <c r="IG43" s="112"/>
      <c r="IH43" s="112"/>
      <c r="II43" s="112"/>
      <c r="IJ43" s="112"/>
      <c r="IK43" s="112"/>
      <c r="IL43" s="112"/>
      <c r="IM43" s="112"/>
      <c r="IN43" s="112"/>
      <c r="IO43" s="112"/>
      <c r="IP43" s="112"/>
      <c r="IQ43" s="112"/>
      <c r="IR43" s="112"/>
      <c r="IS43" s="112"/>
      <c r="IT43" s="112"/>
      <c r="IU43" s="112"/>
      <c r="IV43" s="112"/>
      <c r="IW43" s="112"/>
      <c r="IX43" s="112"/>
      <c r="IY43" s="112"/>
      <c r="IZ43" s="112"/>
      <c r="JA43" s="112"/>
      <c r="JB43" s="112"/>
      <c r="JC43" s="112"/>
      <c r="JD43" s="112"/>
      <c r="JE43" s="112"/>
      <c r="JF43" s="112"/>
      <c r="JG43" s="112"/>
      <c r="JH43" s="112"/>
      <c r="JI43" s="112"/>
    </row>
    <row r="44" spans="2:269" ht="20.25" x14ac:dyDescent="0.3">
      <c r="B44" s="115"/>
      <c r="C44" s="188"/>
      <c r="D44" s="718" t="s">
        <v>808</v>
      </c>
      <c r="E44" s="718"/>
      <c r="F44" s="718"/>
      <c r="G44" s="718"/>
      <c r="H44" s="718"/>
      <c r="I44" s="718"/>
      <c r="J44" s="718"/>
      <c r="K44" s="188"/>
      <c r="N44" s="112"/>
      <c r="O44" s="112"/>
      <c r="P44" s="112"/>
      <c r="Q44" s="112"/>
      <c r="R44" s="112"/>
      <c r="S44" s="112"/>
      <c r="T44" s="112"/>
      <c r="U44" s="112"/>
      <c r="V44" s="112"/>
      <c r="W44" s="112"/>
      <c r="X44" s="112"/>
      <c r="Y44" s="112"/>
      <c r="Z44" s="112"/>
      <c r="AA44" s="112"/>
      <c r="AB44" s="112"/>
      <c r="AC44" s="112"/>
      <c r="AD44" s="112"/>
      <c r="AE44" s="112"/>
      <c r="AF44" s="112"/>
      <c r="AG44" s="112"/>
      <c r="AH44" s="112"/>
      <c r="AI44" s="112"/>
      <c r="AJ44" s="112"/>
      <c r="AK44" s="112"/>
      <c r="AL44" s="112"/>
      <c r="AM44" s="112"/>
      <c r="AN44" s="112"/>
      <c r="AO44" s="112"/>
      <c r="AP44" s="112"/>
      <c r="AQ44" s="112"/>
      <c r="AR44" s="112"/>
      <c r="AS44" s="112"/>
      <c r="AT44" s="112"/>
      <c r="AU44" s="112"/>
      <c r="AV44" s="112"/>
      <c r="AW44" s="112"/>
      <c r="AX44" s="112"/>
      <c r="AY44" s="112"/>
      <c r="AZ44" s="112"/>
      <c r="BA44" s="112"/>
      <c r="BB44" s="112"/>
      <c r="BC44" s="112"/>
      <c r="BD44" s="112"/>
      <c r="BE44" s="112"/>
      <c r="BF44" s="112"/>
      <c r="BG44" s="112"/>
      <c r="BH44" s="112"/>
      <c r="BI44" s="112"/>
      <c r="BJ44" s="112"/>
      <c r="BK44" s="112"/>
      <c r="BL44" s="112"/>
      <c r="BM44" s="112"/>
      <c r="BN44" s="112"/>
      <c r="BO44" s="112"/>
      <c r="BP44" s="112"/>
      <c r="BQ44" s="112"/>
      <c r="BR44" s="112"/>
      <c r="BS44" s="112"/>
      <c r="BT44" s="112"/>
      <c r="BU44" s="112"/>
      <c r="BV44" s="112"/>
      <c r="BW44" s="112"/>
      <c r="BX44" s="112"/>
      <c r="BY44" s="112"/>
      <c r="BZ44" s="112"/>
      <c r="CA44" s="112"/>
      <c r="CB44" s="112"/>
      <c r="CC44" s="112"/>
      <c r="CD44" s="112"/>
      <c r="CE44" s="112"/>
      <c r="CF44" s="112"/>
      <c r="CG44" s="112"/>
      <c r="CH44" s="112"/>
      <c r="CI44" s="112"/>
      <c r="CJ44" s="112"/>
      <c r="CK44" s="112"/>
      <c r="CL44" s="112"/>
      <c r="CM44" s="112"/>
      <c r="CN44" s="112"/>
      <c r="CO44" s="112"/>
      <c r="CP44" s="112"/>
      <c r="CQ44" s="112"/>
      <c r="CR44" s="112"/>
      <c r="CS44" s="112"/>
      <c r="CT44" s="112"/>
      <c r="CU44" s="112"/>
      <c r="CV44" s="112"/>
      <c r="CW44" s="112"/>
      <c r="CX44" s="112"/>
      <c r="CY44" s="112"/>
      <c r="CZ44" s="112"/>
      <c r="DA44" s="112"/>
      <c r="DB44" s="112"/>
      <c r="DC44" s="112"/>
      <c r="DD44" s="112"/>
      <c r="DE44" s="112"/>
      <c r="DF44" s="112"/>
      <c r="DG44" s="112"/>
      <c r="DH44" s="112"/>
      <c r="DI44" s="112"/>
      <c r="DJ44" s="112"/>
      <c r="DK44" s="112"/>
      <c r="DL44" s="112"/>
      <c r="DM44" s="112"/>
      <c r="DN44" s="112"/>
      <c r="DO44" s="112"/>
      <c r="DP44" s="112"/>
      <c r="DQ44" s="112"/>
      <c r="DR44" s="112"/>
      <c r="DS44" s="112"/>
      <c r="DT44" s="112"/>
      <c r="DU44" s="112"/>
      <c r="DV44" s="112"/>
      <c r="DW44" s="112"/>
      <c r="DX44" s="112"/>
      <c r="DY44" s="112"/>
      <c r="DZ44" s="112"/>
      <c r="EA44" s="112"/>
      <c r="EB44" s="112"/>
      <c r="EC44" s="112"/>
      <c r="ED44" s="112"/>
      <c r="EE44" s="112"/>
      <c r="EF44" s="112"/>
      <c r="EG44" s="112"/>
      <c r="EH44" s="112"/>
      <c r="EI44" s="112"/>
      <c r="EJ44" s="112"/>
      <c r="EK44" s="112"/>
      <c r="EL44" s="112"/>
      <c r="EM44" s="112"/>
      <c r="EN44" s="112"/>
      <c r="EO44" s="112"/>
      <c r="EP44" s="112"/>
      <c r="EQ44" s="112"/>
      <c r="ER44" s="112"/>
      <c r="ES44" s="112"/>
      <c r="ET44" s="112"/>
      <c r="EU44" s="112"/>
      <c r="EV44" s="112"/>
      <c r="EW44" s="112"/>
      <c r="EX44" s="112"/>
      <c r="EY44" s="112"/>
      <c r="EZ44" s="112"/>
      <c r="FA44" s="112"/>
      <c r="FB44" s="112"/>
      <c r="FC44" s="112"/>
      <c r="FD44" s="112"/>
      <c r="FE44" s="112"/>
      <c r="FF44" s="112"/>
      <c r="FG44" s="112"/>
      <c r="FH44" s="112"/>
      <c r="FI44" s="112"/>
      <c r="FJ44" s="112"/>
      <c r="FK44" s="112"/>
      <c r="FL44" s="112"/>
      <c r="FM44" s="112"/>
      <c r="FN44" s="112"/>
      <c r="FO44" s="112"/>
      <c r="FP44" s="112"/>
      <c r="FQ44" s="112"/>
      <c r="FR44" s="112"/>
      <c r="FS44" s="112"/>
      <c r="FT44" s="112"/>
      <c r="FU44" s="112"/>
      <c r="FV44" s="112"/>
      <c r="FW44" s="112"/>
      <c r="FX44" s="112"/>
      <c r="FY44" s="112"/>
      <c r="FZ44" s="112"/>
      <c r="GA44" s="112"/>
      <c r="GB44" s="112"/>
      <c r="GC44" s="112"/>
      <c r="GD44" s="112"/>
      <c r="GE44" s="112"/>
      <c r="GF44" s="112"/>
      <c r="GG44" s="112"/>
      <c r="GH44" s="112"/>
      <c r="GI44" s="112"/>
      <c r="GJ44" s="112"/>
      <c r="GK44" s="112"/>
      <c r="GL44" s="112"/>
      <c r="GM44" s="112"/>
      <c r="GN44" s="112"/>
      <c r="GO44" s="112"/>
      <c r="GP44" s="112"/>
      <c r="GQ44" s="112"/>
      <c r="GR44" s="112"/>
      <c r="GS44" s="112"/>
      <c r="GT44" s="112"/>
      <c r="GU44" s="112"/>
      <c r="GV44" s="112"/>
      <c r="GW44" s="112"/>
      <c r="GX44" s="112"/>
      <c r="GY44" s="112"/>
      <c r="GZ44" s="112"/>
      <c r="HA44" s="112"/>
      <c r="HB44" s="112"/>
      <c r="HC44" s="112"/>
      <c r="HD44" s="112"/>
      <c r="HE44" s="112"/>
      <c r="HF44" s="112"/>
      <c r="HG44" s="112"/>
      <c r="HH44" s="112"/>
      <c r="HI44" s="112"/>
      <c r="HJ44" s="112"/>
      <c r="HK44" s="112"/>
      <c r="HL44" s="112"/>
      <c r="HM44" s="112"/>
      <c r="HN44" s="112"/>
      <c r="HO44" s="112"/>
      <c r="HP44" s="112"/>
      <c r="HQ44" s="112"/>
      <c r="HR44" s="112"/>
      <c r="HS44" s="112"/>
      <c r="HT44" s="112"/>
      <c r="HU44" s="112"/>
      <c r="HV44" s="112"/>
      <c r="HW44" s="112"/>
      <c r="HX44" s="112"/>
      <c r="HY44" s="112"/>
      <c r="HZ44" s="112"/>
      <c r="IA44" s="112"/>
      <c r="IB44" s="112"/>
      <c r="IC44" s="112"/>
      <c r="ID44" s="112"/>
      <c r="IE44" s="112"/>
      <c r="IF44" s="112"/>
      <c r="IG44" s="112"/>
      <c r="IH44" s="112"/>
      <c r="II44" s="112"/>
      <c r="IJ44" s="112"/>
      <c r="IK44" s="112"/>
      <c r="IL44" s="112"/>
      <c r="IM44" s="112"/>
      <c r="IN44" s="112"/>
      <c r="IO44" s="112"/>
      <c r="IP44" s="112"/>
      <c r="IQ44" s="112"/>
      <c r="IR44" s="112"/>
      <c r="IS44" s="112"/>
      <c r="IT44" s="112"/>
      <c r="IU44" s="112"/>
      <c r="IV44" s="112"/>
      <c r="IW44" s="112"/>
      <c r="IX44" s="112"/>
      <c r="IY44" s="112"/>
      <c r="IZ44" s="112"/>
      <c r="JA44" s="112"/>
      <c r="JB44" s="112"/>
      <c r="JC44" s="112"/>
      <c r="JD44" s="112"/>
      <c r="JE44" s="112"/>
      <c r="JF44" s="112"/>
      <c r="JG44" s="112"/>
      <c r="JH44" s="112"/>
      <c r="JI44" s="112"/>
    </row>
    <row r="45" spans="2:269" ht="20.25" x14ac:dyDescent="0.3">
      <c r="B45" s="115"/>
      <c r="C45" s="188"/>
      <c r="D45" s="718" t="s">
        <v>816</v>
      </c>
      <c r="E45" s="718"/>
      <c r="F45" s="718"/>
      <c r="G45" s="718"/>
      <c r="H45" s="718"/>
      <c r="I45" s="718"/>
      <c r="J45" s="718"/>
      <c r="K45" s="188"/>
      <c r="N45" s="112"/>
      <c r="O45" s="112"/>
      <c r="P45" s="112"/>
      <c r="Q45" s="112"/>
      <c r="R45" s="112"/>
      <c r="S45" s="112"/>
      <c r="T45" s="112"/>
      <c r="U45" s="112"/>
      <c r="V45" s="112"/>
      <c r="W45" s="112"/>
      <c r="X45" s="112"/>
      <c r="Y45" s="112"/>
      <c r="Z45" s="112"/>
      <c r="AA45" s="112"/>
      <c r="AB45" s="112"/>
      <c r="AC45" s="112"/>
      <c r="AD45" s="112"/>
      <c r="AE45" s="112"/>
      <c r="AF45" s="112"/>
      <c r="AG45" s="112"/>
      <c r="AH45" s="112"/>
      <c r="AI45" s="112"/>
      <c r="AJ45" s="112"/>
      <c r="AK45" s="112"/>
      <c r="AL45" s="112"/>
      <c r="AM45" s="112"/>
      <c r="AN45" s="112"/>
      <c r="AO45" s="112"/>
      <c r="AP45" s="112"/>
      <c r="AQ45" s="112"/>
      <c r="AR45" s="112"/>
      <c r="AS45" s="112"/>
      <c r="AT45" s="112"/>
      <c r="AU45" s="112"/>
      <c r="AV45" s="112"/>
      <c r="AW45" s="112"/>
      <c r="AX45" s="112"/>
      <c r="AY45" s="112"/>
      <c r="AZ45" s="112"/>
      <c r="BA45" s="112"/>
      <c r="BB45" s="112"/>
      <c r="BC45" s="112"/>
      <c r="BD45" s="112"/>
      <c r="BE45" s="112"/>
      <c r="BF45" s="112"/>
      <c r="BG45" s="112"/>
      <c r="BH45" s="112"/>
      <c r="BI45" s="112"/>
      <c r="BJ45" s="112"/>
      <c r="BK45" s="112"/>
      <c r="BL45" s="112"/>
      <c r="BM45" s="112"/>
      <c r="BN45" s="112"/>
      <c r="BO45" s="112"/>
      <c r="BP45" s="112"/>
      <c r="BQ45" s="112"/>
      <c r="BR45" s="112"/>
      <c r="BS45" s="112"/>
      <c r="BT45" s="112"/>
      <c r="BU45" s="112"/>
      <c r="BV45" s="112"/>
      <c r="BW45" s="112"/>
      <c r="BX45" s="112"/>
      <c r="BY45" s="112"/>
      <c r="BZ45" s="112"/>
      <c r="CA45" s="112"/>
      <c r="CB45" s="112"/>
      <c r="CC45" s="112"/>
      <c r="CD45" s="112"/>
      <c r="CE45" s="112"/>
      <c r="CF45" s="112"/>
      <c r="CG45" s="112"/>
      <c r="CH45" s="112"/>
      <c r="CI45" s="112"/>
      <c r="CJ45" s="112"/>
      <c r="CK45" s="112"/>
      <c r="CL45" s="112"/>
      <c r="CM45" s="112"/>
      <c r="CN45" s="112"/>
      <c r="CO45" s="112"/>
      <c r="CP45" s="112"/>
      <c r="CQ45" s="112"/>
      <c r="CR45" s="112"/>
      <c r="CS45" s="112"/>
      <c r="CT45" s="112"/>
      <c r="CU45" s="112"/>
      <c r="CV45" s="112"/>
      <c r="CW45" s="112"/>
      <c r="CX45" s="112"/>
      <c r="CY45" s="112"/>
      <c r="CZ45" s="112"/>
      <c r="DA45" s="112"/>
      <c r="DB45" s="112"/>
      <c r="DC45" s="112"/>
      <c r="DD45" s="112"/>
      <c r="DE45" s="112"/>
      <c r="DF45" s="112"/>
      <c r="DG45" s="112"/>
      <c r="DH45" s="112"/>
      <c r="DI45" s="112"/>
      <c r="DJ45" s="112"/>
      <c r="DK45" s="112"/>
      <c r="DL45" s="112"/>
      <c r="DM45" s="112"/>
      <c r="DN45" s="112"/>
      <c r="DO45" s="112"/>
      <c r="DP45" s="112"/>
      <c r="DQ45" s="112"/>
      <c r="DR45" s="112"/>
      <c r="DS45" s="112"/>
      <c r="DT45" s="112"/>
      <c r="DU45" s="112"/>
      <c r="DV45" s="112"/>
      <c r="DW45" s="112"/>
      <c r="DX45" s="112"/>
      <c r="DY45" s="112"/>
      <c r="DZ45" s="112"/>
      <c r="EA45" s="112"/>
      <c r="EB45" s="112"/>
      <c r="EC45" s="112"/>
      <c r="ED45" s="112"/>
      <c r="EE45" s="112"/>
      <c r="EF45" s="112"/>
      <c r="EG45" s="112"/>
      <c r="EH45" s="112"/>
      <c r="EI45" s="112"/>
      <c r="EJ45" s="112"/>
      <c r="EK45" s="112"/>
      <c r="EL45" s="112"/>
      <c r="EM45" s="112"/>
      <c r="EN45" s="112"/>
      <c r="EO45" s="112"/>
      <c r="EP45" s="112"/>
      <c r="EQ45" s="112"/>
      <c r="ER45" s="112"/>
      <c r="ES45" s="112"/>
      <c r="ET45" s="112"/>
      <c r="EU45" s="112"/>
      <c r="EV45" s="112"/>
      <c r="EW45" s="112"/>
      <c r="EX45" s="112"/>
      <c r="EY45" s="112"/>
      <c r="EZ45" s="112"/>
      <c r="FA45" s="112"/>
      <c r="FB45" s="112"/>
      <c r="FC45" s="112"/>
      <c r="FD45" s="112"/>
      <c r="FE45" s="112"/>
      <c r="FF45" s="112"/>
      <c r="FG45" s="112"/>
      <c r="FH45" s="112"/>
      <c r="FI45" s="112"/>
      <c r="FJ45" s="112"/>
      <c r="FK45" s="112"/>
      <c r="FL45" s="112"/>
      <c r="FM45" s="112"/>
      <c r="FN45" s="112"/>
      <c r="FO45" s="112"/>
      <c r="FP45" s="112"/>
      <c r="FQ45" s="112"/>
      <c r="FR45" s="112"/>
      <c r="FS45" s="112"/>
      <c r="FT45" s="112"/>
      <c r="FU45" s="112"/>
      <c r="FV45" s="112"/>
      <c r="FW45" s="112"/>
      <c r="FX45" s="112"/>
      <c r="FY45" s="112"/>
      <c r="FZ45" s="112"/>
      <c r="GA45" s="112"/>
      <c r="GB45" s="112"/>
      <c r="GC45" s="112"/>
      <c r="GD45" s="112"/>
      <c r="GE45" s="112"/>
      <c r="GF45" s="112"/>
      <c r="GG45" s="112"/>
      <c r="GH45" s="112"/>
      <c r="GI45" s="112"/>
      <c r="GJ45" s="112"/>
      <c r="GK45" s="112"/>
      <c r="GL45" s="112"/>
      <c r="GM45" s="112"/>
      <c r="GN45" s="112"/>
      <c r="GO45" s="112"/>
      <c r="GP45" s="112"/>
      <c r="GQ45" s="112"/>
      <c r="GR45" s="112"/>
      <c r="GS45" s="112"/>
      <c r="GT45" s="112"/>
      <c r="GU45" s="112"/>
      <c r="GV45" s="112"/>
      <c r="GW45" s="112"/>
      <c r="GX45" s="112"/>
      <c r="GY45" s="112"/>
      <c r="GZ45" s="112"/>
      <c r="HA45" s="112"/>
      <c r="HB45" s="112"/>
      <c r="HC45" s="112"/>
      <c r="HD45" s="112"/>
      <c r="HE45" s="112"/>
      <c r="HF45" s="112"/>
      <c r="HG45" s="112"/>
      <c r="HH45" s="112"/>
      <c r="HI45" s="112"/>
      <c r="HJ45" s="112"/>
      <c r="HK45" s="112"/>
      <c r="HL45" s="112"/>
      <c r="HM45" s="112"/>
      <c r="HN45" s="112"/>
      <c r="HO45" s="112"/>
      <c r="HP45" s="112"/>
      <c r="HQ45" s="112"/>
      <c r="HR45" s="112"/>
      <c r="HS45" s="112"/>
      <c r="HT45" s="112"/>
      <c r="HU45" s="112"/>
      <c r="HV45" s="112"/>
      <c r="HW45" s="112"/>
      <c r="HX45" s="112"/>
      <c r="HY45" s="112"/>
      <c r="HZ45" s="112"/>
      <c r="IA45" s="112"/>
      <c r="IB45" s="112"/>
      <c r="IC45" s="112"/>
      <c r="ID45" s="112"/>
      <c r="IE45" s="112"/>
      <c r="IF45" s="112"/>
      <c r="IG45" s="112"/>
      <c r="IH45" s="112"/>
      <c r="II45" s="112"/>
      <c r="IJ45" s="112"/>
      <c r="IK45" s="112"/>
      <c r="IL45" s="112"/>
      <c r="IM45" s="112"/>
      <c r="IN45" s="112"/>
      <c r="IO45" s="112"/>
      <c r="IP45" s="112"/>
      <c r="IQ45" s="112"/>
      <c r="IR45" s="112"/>
      <c r="IS45" s="112"/>
      <c r="IT45" s="112"/>
      <c r="IU45" s="112"/>
      <c r="IV45" s="112"/>
      <c r="IW45" s="112"/>
      <c r="IX45" s="112"/>
      <c r="IY45" s="112"/>
      <c r="IZ45" s="112"/>
      <c r="JA45" s="112"/>
      <c r="JB45" s="112"/>
      <c r="JC45" s="112"/>
      <c r="JD45" s="112"/>
      <c r="JE45" s="112"/>
      <c r="JF45" s="112"/>
      <c r="JG45" s="112"/>
      <c r="JH45" s="112"/>
      <c r="JI45" s="112"/>
    </row>
    <row r="46" spans="2:269" ht="17.25" x14ac:dyDescent="0.3">
      <c r="B46" s="115"/>
      <c r="C46" s="188"/>
      <c r="D46" s="188"/>
      <c r="E46" s="188"/>
      <c r="F46" s="188"/>
      <c r="G46" s="188"/>
      <c r="H46" s="188"/>
      <c r="I46" s="188"/>
      <c r="J46" s="188"/>
      <c r="K46" s="188"/>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2"/>
      <c r="BW46" s="112"/>
      <c r="BX46" s="112"/>
      <c r="BY46" s="112"/>
      <c r="BZ46" s="112"/>
      <c r="CA46" s="112"/>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c r="DR46" s="112"/>
      <c r="DS46" s="112"/>
      <c r="DT46" s="112"/>
      <c r="DU46" s="112"/>
      <c r="DV46" s="112"/>
      <c r="DW46" s="112"/>
      <c r="DX46" s="112"/>
      <c r="DY46" s="112"/>
      <c r="DZ46" s="112"/>
      <c r="EA46" s="112"/>
      <c r="EB46" s="112"/>
      <c r="EC46" s="112"/>
      <c r="ED46" s="112"/>
      <c r="EE46" s="112"/>
      <c r="EF46" s="112"/>
      <c r="EG46" s="112"/>
      <c r="EH46" s="112"/>
      <c r="EI46" s="112"/>
      <c r="EJ46" s="112"/>
      <c r="EK46" s="112"/>
      <c r="EL46" s="112"/>
      <c r="EM46" s="112"/>
      <c r="EN46" s="112"/>
      <c r="EO46" s="112"/>
      <c r="EP46" s="112"/>
      <c r="EQ46" s="112"/>
      <c r="ER46" s="112"/>
      <c r="ES46" s="112"/>
      <c r="ET46" s="112"/>
      <c r="EU46" s="112"/>
      <c r="EV46" s="112"/>
      <c r="EW46" s="112"/>
      <c r="EX46" s="112"/>
      <c r="EY46" s="112"/>
      <c r="EZ46" s="112"/>
      <c r="FA46" s="112"/>
      <c r="FB46" s="112"/>
      <c r="FC46" s="112"/>
      <c r="FD46" s="112"/>
      <c r="FE46" s="112"/>
      <c r="FF46" s="112"/>
      <c r="FG46" s="112"/>
      <c r="FH46" s="112"/>
      <c r="FI46" s="112"/>
      <c r="FJ46" s="112"/>
      <c r="FK46" s="112"/>
      <c r="FL46" s="112"/>
      <c r="FM46" s="112"/>
      <c r="FN46" s="112"/>
      <c r="FO46" s="112"/>
      <c r="FP46" s="112"/>
      <c r="FQ46" s="112"/>
      <c r="FR46" s="112"/>
      <c r="FS46" s="112"/>
      <c r="FT46" s="112"/>
      <c r="FU46" s="112"/>
      <c r="FV46" s="112"/>
      <c r="FW46" s="112"/>
      <c r="FX46" s="112"/>
      <c r="FY46" s="112"/>
      <c r="FZ46" s="112"/>
      <c r="GA46" s="112"/>
      <c r="GB46" s="112"/>
      <c r="GC46" s="112"/>
      <c r="GD46" s="112"/>
      <c r="GE46" s="112"/>
      <c r="GF46" s="112"/>
      <c r="GG46" s="112"/>
      <c r="GH46" s="112"/>
      <c r="GI46" s="112"/>
      <c r="GJ46" s="112"/>
      <c r="GK46" s="112"/>
      <c r="GL46" s="112"/>
      <c r="GM46" s="112"/>
      <c r="GN46" s="112"/>
      <c r="GO46" s="112"/>
      <c r="GP46" s="112"/>
      <c r="GQ46" s="112"/>
      <c r="GR46" s="112"/>
      <c r="GS46" s="112"/>
      <c r="GT46" s="112"/>
      <c r="GU46" s="112"/>
      <c r="GV46" s="112"/>
      <c r="GW46" s="112"/>
      <c r="GX46" s="112"/>
      <c r="GY46" s="112"/>
      <c r="GZ46" s="112"/>
      <c r="HA46" s="112"/>
      <c r="HB46" s="112"/>
      <c r="HC46" s="112"/>
      <c r="HD46" s="112"/>
      <c r="HE46" s="112"/>
      <c r="HF46" s="112"/>
      <c r="HG46" s="112"/>
      <c r="HH46" s="112"/>
      <c r="HI46" s="112"/>
      <c r="HJ46" s="112"/>
      <c r="HK46" s="112"/>
      <c r="HL46" s="112"/>
      <c r="HM46" s="112"/>
      <c r="HN46" s="112"/>
      <c r="HO46" s="112"/>
      <c r="HP46" s="112"/>
      <c r="HQ46" s="112"/>
      <c r="HR46" s="112"/>
      <c r="HS46" s="112"/>
      <c r="HT46" s="112"/>
      <c r="HU46" s="112"/>
      <c r="HV46" s="112"/>
      <c r="HW46" s="112"/>
      <c r="HX46" s="112"/>
      <c r="HY46" s="112"/>
      <c r="HZ46" s="112"/>
      <c r="IA46" s="112"/>
      <c r="IB46" s="112"/>
      <c r="IC46" s="112"/>
      <c r="ID46" s="112"/>
      <c r="IE46" s="112"/>
      <c r="IF46" s="112"/>
      <c r="IG46" s="112"/>
      <c r="IH46" s="112"/>
      <c r="II46" s="112"/>
      <c r="IJ46" s="112"/>
      <c r="IK46" s="112"/>
      <c r="IL46" s="112"/>
      <c r="IM46" s="112"/>
      <c r="IN46" s="112"/>
      <c r="IO46" s="112"/>
      <c r="IP46" s="112"/>
      <c r="IQ46" s="112"/>
      <c r="IR46" s="112"/>
      <c r="IS46" s="112"/>
      <c r="IT46" s="112"/>
      <c r="IU46" s="112"/>
      <c r="IV46" s="112"/>
      <c r="IW46" s="112"/>
      <c r="IX46" s="112"/>
      <c r="IY46" s="112"/>
      <c r="IZ46" s="112"/>
      <c r="JA46" s="112"/>
      <c r="JB46" s="112"/>
      <c r="JC46" s="112"/>
      <c r="JD46" s="112"/>
      <c r="JE46" s="112"/>
      <c r="JF46" s="112"/>
      <c r="JG46" s="112"/>
      <c r="JH46" s="112"/>
      <c r="JI46" s="112"/>
    </row>
    <row r="47" spans="2:269" ht="17.25" x14ac:dyDescent="0.3">
      <c r="B47" s="115"/>
      <c r="C47" s="188"/>
      <c r="D47" s="188"/>
      <c r="E47" s="188"/>
      <c r="F47" s="188"/>
      <c r="G47" s="188"/>
      <c r="H47" s="188"/>
      <c r="I47" s="188"/>
      <c r="J47" s="188"/>
      <c r="K47" s="188"/>
      <c r="N47" s="112"/>
      <c r="O47" s="112"/>
      <c r="P47" s="112"/>
      <c r="Q47" s="112"/>
      <c r="R47" s="112"/>
      <c r="S47" s="112"/>
      <c r="T47" s="112"/>
      <c r="U47" s="112"/>
      <c r="V47" s="112"/>
      <c r="W47" s="112"/>
      <c r="X47" s="112"/>
      <c r="Y47" s="112"/>
      <c r="Z47" s="112"/>
      <c r="AA47" s="112"/>
      <c r="AB47" s="112"/>
      <c r="AC47" s="112"/>
      <c r="AD47" s="112"/>
      <c r="AE47" s="112"/>
      <c r="AF47" s="112"/>
      <c r="AG47" s="112"/>
      <c r="AH47" s="112"/>
      <c r="AI47" s="112"/>
      <c r="AJ47" s="112"/>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2"/>
      <c r="BO47" s="112"/>
      <c r="BP47" s="112"/>
      <c r="BQ47" s="112"/>
      <c r="BR47" s="112"/>
      <c r="BS47" s="112"/>
      <c r="BT47" s="112"/>
      <c r="BU47" s="112"/>
      <c r="BV47" s="112"/>
      <c r="BW47" s="112"/>
      <c r="BX47" s="112"/>
      <c r="BY47" s="112"/>
      <c r="BZ47" s="112"/>
      <c r="CA47" s="112"/>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c r="DA47" s="112"/>
      <c r="DB47" s="112"/>
      <c r="DC47" s="112"/>
      <c r="DD47" s="112"/>
      <c r="DE47" s="112"/>
      <c r="DF47" s="112"/>
      <c r="DG47" s="112"/>
      <c r="DH47" s="112"/>
      <c r="DI47" s="112"/>
      <c r="DJ47" s="112"/>
      <c r="DK47" s="112"/>
      <c r="DL47" s="112"/>
      <c r="DM47" s="112"/>
      <c r="DN47" s="112"/>
      <c r="DO47" s="112"/>
      <c r="DP47" s="112"/>
      <c r="DQ47" s="112"/>
      <c r="DR47" s="112"/>
      <c r="DS47" s="112"/>
      <c r="DT47" s="112"/>
      <c r="DU47" s="112"/>
      <c r="DV47" s="112"/>
      <c r="DW47" s="112"/>
      <c r="DX47" s="112"/>
      <c r="DY47" s="112"/>
      <c r="DZ47" s="112"/>
      <c r="EA47" s="112"/>
      <c r="EB47" s="112"/>
      <c r="EC47" s="112"/>
      <c r="ED47" s="112"/>
      <c r="EE47" s="112"/>
      <c r="EF47" s="112"/>
      <c r="EG47" s="112"/>
      <c r="EH47" s="112"/>
      <c r="EI47" s="112"/>
      <c r="EJ47" s="112"/>
      <c r="EK47" s="112"/>
      <c r="EL47" s="112"/>
      <c r="EM47" s="112"/>
      <c r="EN47" s="112"/>
      <c r="EO47" s="112"/>
      <c r="EP47" s="112"/>
      <c r="EQ47" s="112"/>
      <c r="ER47" s="112"/>
      <c r="ES47" s="112"/>
      <c r="ET47" s="112"/>
      <c r="EU47" s="112"/>
      <c r="EV47" s="112"/>
      <c r="EW47" s="112"/>
      <c r="EX47" s="112"/>
      <c r="EY47" s="112"/>
      <c r="EZ47" s="112"/>
      <c r="FA47" s="112"/>
      <c r="FB47" s="112"/>
      <c r="FC47" s="112"/>
      <c r="FD47" s="112"/>
      <c r="FE47" s="112"/>
      <c r="FF47" s="112"/>
      <c r="FG47" s="112"/>
      <c r="FH47" s="112"/>
      <c r="FI47" s="112"/>
      <c r="FJ47" s="112"/>
      <c r="FK47" s="112"/>
      <c r="FL47" s="112"/>
      <c r="FM47" s="112"/>
      <c r="FN47" s="112"/>
      <c r="FO47" s="112"/>
      <c r="FP47" s="112"/>
      <c r="FQ47" s="112"/>
      <c r="FR47" s="112"/>
      <c r="FS47" s="112"/>
      <c r="FT47" s="112"/>
      <c r="FU47" s="112"/>
      <c r="FV47" s="112"/>
      <c r="FW47" s="112"/>
      <c r="FX47" s="112"/>
      <c r="FY47" s="112"/>
      <c r="FZ47" s="112"/>
      <c r="GA47" s="112"/>
      <c r="GB47" s="112"/>
      <c r="GC47" s="112"/>
      <c r="GD47" s="112"/>
      <c r="GE47" s="112"/>
      <c r="GF47" s="112"/>
      <c r="GG47" s="112"/>
      <c r="GH47" s="112"/>
      <c r="GI47" s="112"/>
      <c r="GJ47" s="112"/>
      <c r="GK47" s="112"/>
      <c r="GL47" s="112"/>
      <c r="GM47" s="112"/>
      <c r="GN47" s="112"/>
      <c r="GO47" s="112"/>
      <c r="GP47" s="112"/>
      <c r="GQ47" s="112"/>
      <c r="GR47" s="112"/>
      <c r="GS47" s="112"/>
      <c r="GT47" s="112"/>
      <c r="GU47" s="112"/>
      <c r="GV47" s="112"/>
      <c r="GW47" s="112"/>
      <c r="GX47" s="112"/>
      <c r="GY47" s="112"/>
      <c r="GZ47" s="112"/>
      <c r="HA47" s="112"/>
      <c r="HB47" s="112"/>
      <c r="HC47" s="112"/>
      <c r="HD47" s="112"/>
      <c r="HE47" s="112"/>
      <c r="HF47" s="112"/>
      <c r="HG47" s="112"/>
      <c r="HH47" s="112"/>
      <c r="HI47" s="112"/>
      <c r="HJ47" s="112"/>
      <c r="HK47" s="112"/>
      <c r="HL47" s="112"/>
      <c r="HM47" s="112"/>
      <c r="HN47" s="112"/>
      <c r="HO47" s="112"/>
      <c r="HP47" s="112"/>
      <c r="HQ47" s="112"/>
      <c r="HR47" s="112"/>
      <c r="HS47" s="112"/>
      <c r="HT47" s="112"/>
      <c r="HU47" s="112"/>
      <c r="HV47" s="112"/>
      <c r="HW47" s="112"/>
      <c r="HX47" s="112"/>
      <c r="HY47" s="112"/>
      <c r="HZ47" s="112"/>
      <c r="IA47" s="112"/>
      <c r="IB47" s="112"/>
      <c r="IC47" s="112"/>
      <c r="ID47" s="112"/>
      <c r="IE47" s="112"/>
      <c r="IF47" s="112"/>
      <c r="IG47" s="112"/>
      <c r="IH47" s="112"/>
      <c r="II47" s="112"/>
      <c r="IJ47" s="112"/>
      <c r="IK47" s="112"/>
      <c r="IL47" s="112"/>
      <c r="IM47" s="112"/>
      <c r="IN47" s="112"/>
      <c r="IO47" s="112"/>
      <c r="IP47" s="112"/>
      <c r="IQ47" s="112"/>
      <c r="IR47" s="112"/>
      <c r="IS47" s="112"/>
      <c r="IT47" s="112"/>
      <c r="IU47" s="112"/>
      <c r="IV47" s="112"/>
      <c r="IW47" s="112"/>
      <c r="IX47" s="112"/>
      <c r="IY47" s="112"/>
      <c r="IZ47" s="112"/>
      <c r="JA47" s="112"/>
      <c r="JB47" s="112"/>
      <c r="JC47" s="112"/>
      <c r="JD47" s="112"/>
      <c r="JE47" s="112"/>
      <c r="JF47" s="112"/>
      <c r="JG47" s="112"/>
      <c r="JH47" s="112"/>
      <c r="JI47" s="112"/>
    </row>
    <row r="48" spans="2:269" ht="25.5" customHeight="1" x14ac:dyDescent="0.3">
      <c r="B48" s="115"/>
      <c r="C48" s="188"/>
      <c r="D48" s="188"/>
      <c r="E48" s="188"/>
      <c r="F48" s="188"/>
      <c r="G48" s="188"/>
      <c r="H48" s="188"/>
      <c r="I48" s="188"/>
      <c r="J48" s="188"/>
      <c r="K48" s="188"/>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c r="AK48" s="112"/>
      <c r="AL48" s="112"/>
      <c r="AM48" s="112"/>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2"/>
      <c r="BM48" s="112"/>
      <c r="BN48" s="112"/>
      <c r="BO48" s="112"/>
      <c r="BP48" s="112"/>
      <c r="BQ48" s="112"/>
      <c r="BR48" s="112"/>
      <c r="BS48" s="112"/>
      <c r="BT48" s="112"/>
      <c r="BU48" s="112"/>
      <c r="BV48" s="112"/>
      <c r="BW48" s="112"/>
      <c r="BX48" s="112"/>
      <c r="BY48" s="112"/>
      <c r="BZ48" s="112"/>
      <c r="CA48" s="112"/>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c r="DA48" s="112"/>
      <c r="DB48" s="112"/>
      <c r="DC48" s="112"/>
      <c r="DD48" s="112"/>
      <c r="DE48" s="112"/>
      <c r="DF48" s="112"/>
      <c r="DG48" s="112"/>
      <c r="DH48" s="112"/>
      <c r="DI48" s="112"/>
      <c r="DJ48" s="112"/>
      <c r="DK48" s="112"/>
      <c r="DL48" s="112"/>
      <c r="DM48" s="112"/>
      <c r="DN48" s="112"/>
      <c r="DO48" s="112"/>
      <c r="DP48" s="112"/>
      <c r="DQ48" s="112"/>
      <c r="DR48" s="112"/>
      <c r="DS48" s="112"/>
      <c r="DT48" s="112"/>
      <c r="DU48" s="112"/>
      <c r="DV48" s="112"/>
      <c r="DW48" s="112"/>
      <c r="DX48" s="112"/>
      <c r="DY48" s="112"/>
      <c r="DZ48" s="112"/>
      <c r="EA48" s="112"/>
      <c r="EB48" s="112"/>
      <c r="EC48" s="112"/>
      <c r="ED48" s="112"/>
      <c r="EE48" s="112"/>
      <c r="EF48" s="112"/>
      <c r="EG48" s="112"/>
      <c r="EH48" s="112"/>
      <c r="EI48" s="112"/>
      <c r="EJ48" s="112"/>
      <c r="EK48" s="112"/>
      <c r="EL48" s="112"/>
      <c r="EM48" s="112"/>
      <c r="EN48" s="112"/>
      <c r="EO48" s="112"/>
      <c r="EP48" s="112"/>
      <c r="EQ48" s="112"/>
      <c r="ER48" s="112"/>
      <c r="ES48" s="112"/>
      <c r="ET48" s="112"/>
      <c r="EU48" s="112"/>
      <c r="EV48" s="112"/>
      <c r="EW48" s="112"/>
      <c r="EX48" s="112"/>
      <c r="EY48" s="112"/>
      <c r="EZ48" s="112"/>
      <c r="FA48" s="112"/>
      <c r="FB48" s="112"/>
      <c r="FC48" s="112"/>
      <c r="FD48" s="112"/>
      <c r="FE48" s="112"/>
      <c r="FF48" s="112"/>
      <c r="FG48" s="112"/>
      <c r="FH48" s="112"/>
      <c r="FI48" s="112"/>
      <c r="FJ48" s="112"/>
      <c r="FK48" s="112"/>
      <c r="FL48" s="112"/>
      <c r="FM48" s="112"/>
      <c r="FN48" s="112"/>
      <c r="FO48" s="112"/>
      <c r="FP48" s="112"/>
      <c r="FQ48" s="112"/>
      <c r="FR48" s="112"/>
      <c r="FS48" s="112"/>
      <c r="FT48" s="112"/>
      <c r="FU48" s="112"/>
      <c r="FV48" s="112"/>
      <c r="FW48" s="112"/>
      <c r="FX48" s="112"/>
      <c r="FY48" s="112"/>
      <c r="FZ48" s="112"/>
      <c r="GA48" s="112"/>
      <c r="GB48" s="112"/>
      <c r="GC48" s="112"/>
      <c r="GD48" s="112"/>
      <c r="GE48" s="112"/>
      <c r="GF48" s="112"/>
      <c r="GG48" s="112"/>
      <c r="GH48" s="112"/>
      <c r="GI48" s="112"/>
      <c r="GJ48" s="112"/>
      <c r="GK48" s="112"/>
      <c r="GL48" s="112"/>
      <c r="GM48" s="112"/>
      <c r="GN48" s="112"/>
      <c r="GO48" s="112"/>
      <c r="GP48" s="112"/>
      <c r="GQ48" s="112"/>
      <c r="GR48" s="112"/>
      <c r="GS48" s="112"/>
      <c r="GT48" s="112"/>
      <c r="GU48" s="112"/>
      <c r="GV48" s="112"/>
      <c r="GW48" s="112"/>
      <c r="GX48" s="112"/>
      <c r="GY48" s="112"/>
      <c r="GZ48" s="112"/>
      <c r="HA48" s="112"/>
      <c r="HB48" s="112"/>
      <c r="HC48" s="112"/>
      <c r="HD48" s="112"/>
      <c r="HE48" s="112"/>
      <c r="HF48" s="112"/>
      <c r="HG48" s="112"/>
      <c r="HH48" s="112"/>
      <c r="HI48" s="112"/>
      <c r="HJ48" s="112"/>
      <c r="HK48" s="112"/>
      <c r="HL48" s="112"/>
      <c r="HM48" s="112"/>
      <c r="HN48" s="112"/>
      <c r="HO48" s="112"/>
      <c r="HP48" s="112"/>
      <c r="HQ48" s="112"/>
      <c r="HR48" s="112"/>
      <c r="HS48" s="112"/>
      <c r="HT48" s="112"/>
      <c r="HU48" s="112"/>
      <c r="HV48" s="112"/>
      <c r="HW48" s="112"/>
      <c r="HX48" s="112"/>
      <c r="HY48" s="112"/>
      <c r="HZ48" s="112"/>
      <c r="IA48" s="112"/>
      <c r="IB48" s="112"/>
      <c r="IC48" s="112"/>
      <c r="ID48" s="112"/>
      <c r="IE48" s="112"/>
      <c r="IF48" s="112"/>
      <c r="IG48" s="112"/>
      <c r="IH48" s="112"/>
      <c r="II48" s="112"/>
      <c r="IJ48" s="112"/>
      <c r="IK48" s="112"/>
      <c r="IL48" s="112"/>
      <c r="IM48" s="112"/>
      <c r="IN48" s="112"/>
      <c r="IO48" s="112"/>
      <c r="IP48" s="112"/>
      <c r="IQ48" s="112"/>
      <c r="IR48" s="112"/>
      <c r="IS48" s="112"/>
      <c r="IT48" s="112"/>
      <c r="IU48" s="112"/>
      <c r="IV48" s="112"/>
      <c r="IW48" s="112"/>
      <c r="IX48" s="112"/>
      <c r="IY48" s="112"/>
      <c r="IZ48" s="112"/>
      <c r="JA48" s="112"/>
      <c r="JB48" s="112"/>
      <c r="JC48" s="112"/>
      <c r="JD48" s="112"/>
      <c r="JE48" s="112"/>
      <c r="JF48" s="112"/>
      <c r="JG48" s="112"/>
      <c r="JH48" s="112"/>
      <c r="JI48" s="112"/>
    </row>
    <row r="49" spans="2:269" ht="25.5" customHeight="1" x14ac:dyDescent="0.3">
      <c r="B49" s="115"/>
      <c r="C49" s="188"/>
      <c r="D49" s="188"/>
      <c r="E49" s="188"/>
      <c r="F49" s="188"/>
      <c r="G49" s="188"/>
      <c r="H49" s="188"/>
      <c r="I49" s="188"/>
      <c r="J49" s="188"/>
      <c r="K49" s="188"/>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c r="BR49" s="112"/>
      <c r="BS49" s="112"/>
      <c r="BT49" s="112"/>
      <c r="BU49" s="112"/>
      <c r="BV49" s="112"/>
      <c r="BW49" s="112"/>
      <c r="BX49" s="112"/>
      <c r="BY49" s="112"/>
      <c r="BZ49" s="112"/>
      <c r="CA49" s="112"/>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c r="DR49" s="112"/>
      <c r="DS49" s="112"/>
      <c r="DT49" s="112"/>
      <c r="DU49" s="112"/>
      <c r="DV49" s="112"/>
      <c r="DW49" s="112"/>
      <c r="DX49" s="112"/>
      <c r="DY49" s="112"/>
      <c r="DZ49" s="112"/>
      <c r="EA49" s="112"/>
      <c r="EB49" s="112"/>
      <c r="EC49" s="112"/>
      <c r="ED49" s="112"/>
      <c r="EE49" s="112"/>
      <c r="EF49" s="112"/>
      <c r="EG49" s="112"/>
      <c r="EH49" s="112"/>
      <c r="EI49" s="112"/>
      <c r="EJ49" s="112"/>
      <c r="EK49" s="112"/>
      <c r="EL49" s="112"/>
      <c r="EM49" s="112"/>
      <c r="EN49" s="112"/>
      <c r="EO49" s="112"/>
      <c r="EP49" s="112"/>
      <c r="EQ49" s="112"/>
      <c r="ER49" s="112"/>
      <c r="ES49" s="112"/>
      <c r="ET49" s="112"/>
      <c r="EU49" s="112"/>
      <c r="EV49" s="112"/>
      <c r="EW49" s="112"/>
      <c r="EX49" s="112"/>
      <c r="EY49" s="112"/>
      <c r="EZ49" s="112"/>
      <c r="FA49" s="112"/>
      <c r="FB49" s="112"/>
      <c r="FC49" s="112"/>
      <c r="FD49" s="112"/>
      <c r="FE49" s="112"/>
      <c r="FF49" s="112"/>
      <c r="FG49" s="112"/>
      <c r="FH49" s="112"/>
      <c r="FI49" s="112"/>
      <c r="FJ49" s="112"/>
      <c r="FK49" s="112"/>
      <c r="FL49" s="112"/>
      <c r="FM49" s="112"/>
      <c r="FN49" s="112"/>
      <c r="FO49" s="112"/>
      <c r="FP49" s="112"/>
      <c r="FQ49" s="112"/>
      <c r="FR49" s="112"/>
      <c r="FS49" s="112"/>
      <c r="FT49" s="112"/>
      <c r="FU49" s="112"/>
      <c r="FV49" s="112"/>
      <c r="FW49" s="112"/>
      <c r="FX49" s="112"/>
      <c r="FY49" s="112"/>
      <c r="FZ49" s="112"/>
      <c r="GA49" s="112"/>
      <c r="GB49" s="112"/>
      <c r="GC49" s="112"/>
      <c r="GD49" s="112"/>
      <c r="GE49" s="112"/>
      <c r="GF49" s="112"/>
      <c r="GG49" s="112"/>
      <c r="GH49" s="112"/>
      <c r="GI49" s="112"/>
      <c r="GJ49" s="112"/>
      <c r="GK49" s="112"/>
      <c r="GL49" s="112"/>
      <c r="GM49" s="112"/>
      <c r="GN49" s="112"/>
      <c r="GO49" s="112"/>
      <c r="GP49" s="112"/>
      <c r="GQ49" s="112"/>
      <c r="GR49" s="112"/>
      <c r="GS49" s="112"/>
      <c r="GT49" s="112"/>
      <c r="GU49" s="112"/>
      <c r="GV49" s="112"/>
      <c r="GW49" s="112"/>
      <c r="GX49" s="112"/>
      <c r="GY49" s="112"/>
      <c r="GZ49" s="112"/>
      <c r="HA49" s="112"/>
      <c r="HB49" s="112"/>
      <c r="HC49" s="112"/>
      <c r="HD49" s="112"/>
      <c r="HE49" s="112"/>
      <c r="HF49" s="112"/>
      <c r="HG49" s="112"/>
      <c r="HH49" s="112"/>
      <c r="HI49" s="112"/>
      <c r="HJ49" s="112"/>
      <c r="HK49" s="112"/>
      <c r="HL49" s="112"/>
      <c r="HM49" s="112"/>
      <c r="HN49" s="112"/>
      <c r="HO49" s="112"/>
      <c r="HP49" s="112"/>
      <c r="HQ49" s="112"/>
      <c r="HR49" s="112"/>
      <c r="HS49" s="112"/>
      <c r="HT49" s="112"/>
      <c r="HU49" s="112"/>
      <c r="HV49" s="112"/>
      <c r="HW49" s="112"/>
      <c r="HX49" s="112"/>
      <c r="HY49" s="112"/>
      <c r="HZ49" s="112"/>
      <c r="IA49" s="112"/>
      <c r="IB49" s="112"/>
      <c r="IC49" s="112"/>
      <c r="ID49" s="112"/>
      <c r="IE49" s="112"/>
      <c r="IF49" s="112"/>
      <c r="IG49" s="112"/>
      <c r="IH49" s="112"/>
      <c r="II49" s="112"/>
      <c r="IJ49" s="112"/>
      <c r="IK49" s="112"/>
      <c r="IL49" s="112"/>
      <c r="IM49" s="112"/>
      <c r="IN49" s="112"/>
      <c r="IO49" s="112"/>
      <c r="IP49" s="112"/>
      <c r="IQ49" s="112"/>
      <c r="IR49" s="112"/>
      <c r="IS49" s="112"/>
      <c r="IT49" s="112"/>
      <c r="IU49" s="112"/>
      <c r="IV49" s="112"/>
      <c r="IW49" s="112"/>
      <c r="IX49" s="112"/>
      <c r="IY49" s="112"/>
      <c r="IZ49" s="112"/>
      <c r="JA49" s="112"/>
      <c r="JB49" s="112"/>
      <c r="JC49" s="112"/>
      <c r="JD49" s="112"/>
      <c r="JE49" s="112"/>
      <c r="JF49" s="112"/>
      <c r="JG49" s="112"/>
      <c r="JH49" s="112"/>
      <c r="JI49" s="112"/>
    </row>
    <row r="50" spans="2:269" ht="20.25" customHeight="1" x14ac:dyDescent="0.3">
      <c r="B50" s="115"/>
      <c r="C50" s="188"/>
      <c r="D50" s="115"/>
      <c r="E50" s="190" t="s">
        <v>597</v>
      </c>
      <c r="F50" s="190"/>
      <c r="G50" s="190" t="str">
        <f>":  "&amp;HOME!E4</f>
        <v>:  SD Negeri 2 Tulusbesar</v>
      </c>
      <c r="H50" s="190"/>
      <c r="I50" s="188"/>
      <c r="J50" s="191"/>
      <c r="K50" s="188"/>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2"/>
      <c r="BO50" s="112"/>
      <c r="BP50" s="112"/>
      <c r="BQ50" s="112"/>
      <c r="BR50" s="112"/>
      <c r="BS50" s="112"/>
      <c r="BT50" s="112"/>
      <c r="BU50" s="112"/>
      <c r="BV50" s="112"/>
      <c r="BW50" s="112"/>
      <c r="BX50" s="112"/>
      <c r="BY50" s="112"/>
      <c r="BZ50" s="112"/>
      <c r="CA50" s="112"/>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c r="DR50" s="112"/>
      <c r="DS50" s="112"/>
      <c r="DT50" s="112"/>
      <c r="DU50" s="112"/>
      <c r="DV50" s="112"/>
      <c r="DW50" s="112"/>
      <c r="DX50" s="112"/>
      <c r="DY50" s="112"/>
      <c r="DZ50" s="112"/>
      <c r="EA50" s="112"/>
      <c r="EB50" s="112"/>
      <c r="EC50" s="112"/>
      <c r="ED50" s="112"/>
      <c r="EE50" s="112"/>
      <c r="EF50" s="112"/>
      <c r="EG50" s="112"/>
      <c r="EH50" s="112"/>
      <c r="EI50" s="112"/>
      <c r="EJ50" s="112"/>
      <c r="EK50" s="112"/>
      <c r="EL50" s="112"/>
      <c r="EM50" s="112"/>
      <c r="EN50" s="112"/>
      <c r="EO50" s="112"/>
      <c r="EP50" s="112"/>
      <c r="EQ50" s="112"/>
      <c r="ER50" s="112"/>
      <c r="ES50" s="112"/>
      <c r="ET50" s="112"/>
      <c r="EU50" s="112"/>
      <c r="EV50" s="112"/>
      <c r="EW50" s="112"/>
      <c r="EX50" s="112"/>
      <c r="EY50" s="112"/>
      <c r="EZ50" s="112"/>
      <c r="FA50" s="112"/>
      <c r="FB50" s="112"/>
      <c r="FC50" s="112"/>
      <c r="FD50" s="112"/>
      <c r="FE50" s="112"/>
      <c r="FF50" s="112"/>
      <c r="FG50" s="112"/>
      <c r="FH50" s="112"/>
      <c r="FI50" s="112"/>
      <c r="FJ50" s="112"/>
      <c r="FK50" s="112"/>
      <c r="FL50" s="112"/>
      <c r="FM50" s="112"/>
      <c r="FN50" s="112"/>
      <c r="FO50" s="112"/>
      <c r="FP50" s="112"/>
      <c r="FQ50" s="112"/>
      <c r="FR50" s="112"/>
      <c r="FS50" s="112"/>
      <c r="FT50" s="112"/>
      <c r="FU50" s="112"/>
      <c r="FV50" s="112"/>
      <c r="FW50" s="112"/>
      <c r="FX50" s="112"/>
      <c r="FY50" s="112"/>
      <c r="FZ50" s="112"/>
      <c r="GA50" s="112"/>
      <c r="GB50" s="112"/>
      <c r="GC50" s="112"/>
      <c r="GD50" s="112"/>
      <c r="GE50" s="112"/>
      <c r="GF50" s="112"/>
      <c r="GG50" s="112"/>
      <c r="GH50" s="112"/>
      <c r="GI50" s="112"/>
      <c r="GJ50" s="112"/>
      <c r="GK50" s="112"/>
      <c r="GL50" s="112"/>
      <c r="GM50" s="112"/>
      <c r="GN50" s="112"/>
      <c r="GO50" s="112"/>
      <c r="GP50" s="112"/>
      <c r="GQ50" s="112"/>
      <c r="GR50" s="112"/>
      <c r="GS50" s="112"/>
      <c r="GT50" s="112"/>
      <c r="GU50" s="112"/>
      <c r="GV50" s="112"/>
      <c r="GW50" s="112"/>
      <c r="GX50" s="112"/>
      <c r="GY50" s="112"/>
      <c r="GZ50" s="112"/>
      <c r="HA50" s="112"/>
      <c r="HB50" s="112"/>
      <c r="HC50" s="112"/>
      <c r="HD50" s="112"/>
      <c r="HE50" s="112"/>
      <c r="HF50" s="112"/>
      <c r="HG50" s="112"/>
      <c r="HH50" s="112"/>
      <c r="HI50" s="112"/>
      <c r="HJ50" s="112"/>
      <c r="HK50" s="112"/>
      <c r="HL50" s="112"/>
      <c r="HM50" s="112"/>
      <c r="HN50" s="112"/>
      <c r="HO50" s="112"/>
      <c r="HP50" s="112"/>
      <c r="HQ50" s="112"/>
      <c r="HR50" s="112"/>
      <c r="HS50" s="112"/>
      <c r="HT50" s="112"/>
      <c r="HU50" s="112"/>
      <c r="HV50" s="112"/>
      <c r="HW50" s="112"/>
      <c r="HX50" s="112"/>
      <c r="HY50" s="112"/>
      <c r="HZ50" s="112"/>
      <c r="IA50" s="112"/>
      <c r="IB50" s="112"/>
      <c r="IC50" s="112"/>
      <c r="ID50" s="112"/>
      <c r="IE50" s="112"/>
      <c r="IF50" s="112"/>
      <c r="IG50" s="112"/>
      <c r="IH50" s="112"/>
      <c r="II50" s="112"/>
      <c r="IJ50" s="112"/>
      <c r="IK50" s="112"/>
      <c r="IL50" s="112"/>
      <c r="IM50" s="112"/>
      <c r="IN50" s="112"/>
      <c r="IO50" s="112"/>
      <c r="IP50" s="112"/>
      <c r="IQ50" s="112"/>
      <c r="IR50" s="112"/>
      <c r="IS50" s="112"/>
      <c r="IT50" s="112"/>
      <c r="IU50" s="112"/>
      <c r="IV50" s="112"/>
      <c r="IW50" s="112"/>
      <c r="IX50" s="112"/>
      <c r="IY50" s="112"/>
      <c r="IZ50" s="112"/>
      <c r="JA50" s="112"/>
      <c r="JB50" s="112"/>
      <c r="JC50" s="112"/>
      <c r="JD50" s="112"/>
      <c r="JE50" s="112"/>
      <c r="JF50" s="112"/>
      <c r="JG50" s="112"/>
      <c r="JH50" s="112"/>
      <c r="JI50" s="112"/>
    </row>
    <row r="51" spans="2:269" ht="20.25" customHeight="1" x14ac:dyDescent="0.3">
      <c r="B51" s="115"/>
      <c r="C51" s="188"/>
      <c r="D51" s="115"/>
      <c r="E51" s="190" t="s">
        <v>3</v>
      </c>
      <c r="F51" s="190"/>
      <c r="G51" s="190" t="str">
        <f>":  "&amp;HOME!E5</f>
        <v>:  20517698</v>
      </c>
      <c r="H51" s="190"/>
      <c r="I51" s="188"/>
      <c r="J51" s="188"/>
      <c r="K51" s="188"/>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2"/>
      <c r="BO51" s="112"/>
      <c r="BP51" s="112"/>
      <c r="BQ51" s="112"/>
      <c r="BR51" s="112"/>
      <c r="BS51" s="112"/>
      <c r="BT51" s="112"/>
      <c r="BU51" s="112"/>
      <c r="BV51" s="112"/>
      <c r="BW51" s="112"/>
      <c r="BX51" s="112"/>
      <c r="BY51" s="112"/>
      <c r="BZ51" s="112"/>
      <c r="CA51" s="112"/>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c r="DA51" s="112"/>
      <c r="DB51" s="112"/>
      <c r="DC51" s="112"/>
      <c r="DD51" s="112"/>
      <c r="DE51" s="112"/>
      <c r="DF51" s="112"/>
      <c r="DG51" s="112"/>
      <c r="DH51" s="112"/>
      <c r="DI51" s="112"/>
      <c r="DJ51" s="112"/>
      <c r="DK51" s="112"/>
      <c r="DL51" s="112"/>
      <c r="DM51" s="112"/>
      <c r="DN51" s="112"/>
      <c r="DO51" s="112"/>
      <c r="DP51" s="112"/>
      <c r="DQ51" s="112"/>
      <c r="DR51" s="112"/>
      <c r="DS51" s="112"/>
      <c r="DT51" s="112"/>
      <c r="DU51" s="112"/>
      <c r="DV51" s="112"/>
      <c r="DW51" s="112"/>
      <c r="DX51" s="112"/>
      <c r="DY51" s="112"/>
      <c r="DZ51" s="112"/>
      <c r="EA51" s="112"/>
      <c r="EB51" s="112"/>
      <c r="EC51" s="112"/>
      <c r="ED51" s="112"/>
      <c r="EE51" s="112"/>
      <c r="EF51" s="112"/>
      <c r="EG51" s="112"/>
      <c r="EH51" s="112"/>
      <c r="EI51" s="112"/>
      <c r="EJ51" s="112"/>
      <c r="EK51" s="112"/>
      <c r="EL51" s="112"/>
      <c r="EM51" s="112"/>
      <c r="EN51" s="112"/>
      <c r="EO51" s="112"/>
      <c r="EP51" s="112"/>
      <c r="EQ51" s="112"/>
      <c r="ER51" s="112"/>
      <c r="ES51" s="112"/>
      <c r="ET51" s="112"/>
      <c r="EU51" s="112"/>
      <c r="EV51" s="112"/>
      <c r="EW51" s="112"/>
      <c r="EX51" s="112"/>
      <c r="EY51" s="112"/>
      <c r="EZ51" s="112"/>
      <c r="FA51" s="112"/>
      <c r="FB51" s="112"/>
      <c r="FC51" s="112"/>
      <c r="FD51" s="112"/>
      <c r="FE51" s="112"/>
      <c r="FF51" s="112"/>
      <c r="FG51" s="112"/>
      <c r="FH51" s="112"/>
      <c r="FI51" s="112"/>
      <c r="FJ51" s="112"/>
      <c r="FK51" s="112"/>
      <c r="FL51" s="112"/>
      <c r="FM51" s="112"/>
      <c r="FN51" s="112"/>
      <c r="FO51" s="112"/>
      <c r="FP51" s="112"/>
      <c r="FQ51" s="112"/>
      <c r="FR51" s="112"/>
      <c r="FS51" s="112"/>
      <c r="FT51" s="112"/>
      <c r="FU51" s="112"/>
      <c r="FV51" s="112"/>
      <c r="FW51" s="112"/>
      <c r="FX51" s="112"/>
      <c r="FY51" s="112"/>
      <c r="FZ51" s="112"/>
      <c r="GA51" s="112"/>
      <c r="GB51" s="112"/>
      <c r="GC51" s="112"/>
      <c r="GD51" s="112"/>
      <c r="GE51" s="112"/>
      <c r="GF51" s="112"/>
      <c r="GG51" s="112"/>
      <c r="GH51" s="112"/>
      <c r="GI51" s="112"/>
      <c r="GJ51" s="112"/>
      <c r="GK51" s="112"/>
      <c r="GL51" s="112"/>
      <c r="GM51" s="112"/>
      <c r="GN51" s="112"/>
      <c r="GO51" s="112"/>
      <c r="GP51" s="112"/>
      <c r="GQ51" s="112"/>
      <c r="GR51" s="112"/>
      <c r="GS51" s="112"/>
      <c r="GT51" s="112"/>
      <c r="GU51" s="112"/>
      <c r="GV51" s="112"/>
      <c r="GW51" s="112"/>
      <c r="GX51" s="112"/>
      <c r="GY51" s="112"/>
      <c r="GZ51" s="112"/>
      <c r="HA51" s="112"/>
      <c r="HB51" s="112"/>
      <c r="HC51" s="112"/>
      <c r="HD51" s="112"/>
      <c r="HE51" s="112"/>
      <c r="HF51" s="112"/>
      <c r="HG51" s="112"/>
      <c r="HH51" s="112"/>
      <c r="HI51" s="112"/>
      <c r="HJ51" s="112"/>
      <c r="HK51" s="112"/>
      <c r="HL51" s="112"/>
      <c r="HM51" s="112"/>
      <c r="HN51" s="112"/>
      <c r="HO51" s="112"/>
      <c r="HP51" s="112"/>
      <c r="HQ51" s="112"/>
      <c r="HR51" s="112"/>
      <c r="HS51" s="112"/>
      <c r="HT51" s="112"/>
      <c r="HU51" s="112"/>
      <c r="HV51" s="112"/>
      <c r="HW51" s="112"/>
      <c r="HX51" s="112"/>
      <c r="HY51" s="112"/>
      <c r="HZ51" s="112"/>
      <c r="IA51" s="112"/>
      <c r="IB51" s="112"/>
      <c r="IC51" s="112"/>
      <c r="ID51" s="112"/>
      <c r="IE51" s="112"/>
      <c r="IF51" s="112"/>
      <c r="IG51" s="112"/>
      <c r="IH51" s="112"/>
      <c r="II51" s="112"/>
      <c r="IJ51" s="112"/>
      <c r="IK51" s="112"/>
      <c r="IL51" s="112"/>
      <c r="IM51" s="112"/>
      <c r="IN51" s="112"/>
      <c r="IO51" s="112"/>
      <c r="IP51" s="112"/>
      <c r="IQ51" s="112"/>
      <c r="IR51" s="112"/>
      <c r="IS51" s="112"/>
      <c r="IT51" s="112"/>
      <c r="IU51" s="112"/>
      <c r="IV51" s="112"/>
      <c r="IW51" s="112"/>
      <c r="IX51" s="112"/>
      <c r="IY51" s="112"/>
      <c r="IZ51" s="112"/>
      <c r="JA51" s="112"/>
      <c r="JB51" s="112"/>
      <c r="JC51" s="112"/>
      <c r="JD51" s="112"/>
      <c r="JE51" s="112"/>
      <c r="JF51" s="112"/>
      <c r="JG51" s="112"/>
      <c r="JH51" s="112"/>
      <c r="JI51" s="112"/>
    </row>
    <row r="52" spans="2:269" ht="20.25" customHeight="1" x14ac:dyDescent="0.3">
      <c r="B52" s="115"/>
      <c r="C52" s="188"/>
      <c r="D52" s="115"/>
      <c r="E52" s="190" t="s">
        <v>596</v>
      </c>
      <c r="F52" s="190"/>
      <c r="G52" s="190" t="str">
        <f>":  "&amp;HOME!E7</f>
        <v>:  Jl.Mangundarmo, 85 Tulusbesar. Tumpang</v>
      </c>
      <c r="H52" s="190"/>
      <c r="I52" s="188"/>
      <c r="J52" s="188"/>
      <c r="K52" s="188"/>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c r="BR52" s="112"/>
      <c r="BS52" s="112"/>
      <c r="BT52" s="112"/>
      <c r="BU52" s="112"/>
      <c r="BV52" s="112"/>
      <c r="BW52" s="112"/>
      <c r="BX52" s="112"/>
      <c r="BY52" s="112"/>
      <c r="BZ52" s="112"/>
      <c r="CA52" s="112"/>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c r="DR52" s="112"/>
      <c r="DS52" s="112"/>
      <c r="DT52" s="112"/>
      <c r="DU52" s="112"/>
      <c r="DV52" s="112"/>
      <c r="DW52" s="112"/>
      <c r="DX52" s="112"/>
      <c r="DY52" s="112"/>
      <c r="DZ52" s="112"/>
      <c r="EA52" s="112"/>
      <c r="EB52" s="112"/>
      <c r="EC52" s="112"/>
      <c r="ED52" s="112"/>
      <c r="EE52" s="112"/>
      <c r="EF52" s="112"/>
      <c r="EG52" s="112"/>
      <c r="EH52" s="112"/>
      <c r="EI52" s="112"/>
      <c r="EJ52" s="112"/>
      <c r="EK52" s="112"/>
      <c r="EL52" s="112"/>
      <c r="EM52" s="112"/>
      <c r="EN52" s="112"/>
      <c r="EO52" s="112"/>
      <c r="EP52" s="112"/>
      <c r="EQ52" s="112"/>
      <c r="ER52" s="112"/>
      <c r="ES52" s="112"/>
      <c r="ET52" s="112"/>
      <c r="EU52" s="112"/>
      <c r="EV52" s="112"/>
      <c r="EW52" s="112"/>
      <c r="EX52" s="112"/>
      <c r="EY52" s="112"/>
      <c r="EZ52" s="112"/>
      <c r="FA52" s="112"/>
      <c r="FB52" s="112"/>
      <c r="FC52" s="112"/>
      <c r="FD52" s="112"/>
      <c r="FE52" s="112"/>
      <c r="FF52" s="112"/>
      <c r="FG52" s="112"/>
      <c r="FH52" s="112"/>
      <c r="FI52" s="112"/>
      <c r="FJ52" s="112"/>
      <c r="FK52" s="112"/>
      <c r="FL52" s="112"/>
      <c r="FM52" s="112"/>
      <c r="FN52" s="112"/>
      <c r="FO52" s="112"/>
      <c r="FP52" s="112"/>
      <c r="FQ52" s="112"/>
      <c r="FR52" s="112"/>
      <c r="FS52" s="112"/>
      <c r="FT52" s="112"/>
      <c r="FU52" s="112"/>
      <c r="FV52" s="112"/>
      <c r="FW52" s="112"/>
      <c r="FX52" s="112"/>
      <c r="FY52" s="112"/>
      <c r="FZ52" s="112"/>
      <c r="GA52" s="112"/>
      <c r="GB52" s="112"/>
      <c r="GC52" s="112"/>
      <c r="GD52" s="112"/>
      <c r="GE52" s="112"/>
      <c r="GF52" s="112"/>
      <c r="GG52" s="112"/>
      <c r="GH52" s="112"/>
      <c r="GI52" s="112"/>
      <c r="GJ52" s="112"/>
      <c r="GK52" s="112"/>
      <c r="GL52" s="112"/>
      <c r="GM52" s="112"/>
      <c r="GN52" s="112"/>
      <c r="GO52" s="112"/>
      <c r="GP52" s="112"/>
      <c r="GQ52" s="112"/>
      <c r="GR52" s="112"/>
      <c r="GS52" s="112"/>
      <c r="GT52" s="112"/>
      <c r="GU52" s="112"/>
      <c r="GV52" s="112"/>
      <c r="GW52" s="112"/>
      <c r="GX52" s="112"/>
      <c r="GY52" s="112"/>
      <c r="GZ52" s="112"/>
      <c r="HA52" s="112"/>
      <c r="HB52" s="112"/>
      <c r="HC52" s="112"/>
      <c r="HD52" s="112"/>
      <c r="HE52" s="112"/>
      <c r="HF52" s="112"/>
      <c r="HG52" s="112"/>
      <c r="HH52" s="112"/>
      <c r="HI52" s="112"/>
      <c r="HJ52" s="112"/>
      <c r="HK52" s="112"/>
      <c r="HL52" s="112"/>
      <c r="HM52" s="112"/>
      <c r="HN52" s="112"/>
      <c r="HO52" s="112"/>
      <c r="HP52" s="112"/>
      <c r="HQ52" s="112"/>
      <c r="HR52" s="112"/>
      <c r="HS52" s="112"/>
      <c r="HT52" s="112"/>
      <c r="HU52" s="112"/>
      <c r="HV52" s="112"/>
      <c r="HW52" s="112"/>
      <c r="HX52" s="112"/>
      <c r="HY52" s="112"/>
      <c r="HZ52" s="112"/>
      <c r="IA52" s="112"/>
      <c r="IB52" s="112"/>
      <c r="IC52" s="112"/>
      <c r="ID52" s="112"/>
      <c r="IE52" s="112"/>
      <c r="IF52" s="112"/>
      <c r="IG52" s="112"/>
      <c r="IH52" s="112"/>
      <c r="II52" s="112"/>
      <c r="IJ52" s="112"/>
      <c r="IK52" s="112"/>
      <c r="IL52" s="112"/>
      <c r="IM52" s="112"/>
      <c r="IN52" s="112"/>
      <c r="IO52" s="112"/>
      <c r="IP52" s="112"/>
      <c r="IQ52" s="112"/>
      <c r="IR52" s="112"/>
      <c r="IS52" s="112"/>
      <c r="IT52" s="112"/>
      <c r="IU52" s="112"/>
      <c r="IV52" s="112"/>
      <c r="IW52" s="112"/>
      <c r="IX52" s="112"/>
      <c r="IY52" s="112"/>
      <c r="IZ52" s="112"/>
      <c r="JA52" s="112"/>
      <c r="JB52" s="112"/>
      <c r="JC52" s="112"/>
      <c r="JD52" s="112"/>
      <c r="JE52" s="112"/>
      <c r="JF52" s="112"/>
      <c r="JG52" s="112"/>
      <c r="JH52" s="112"/>
      <c r="JI52" s="112"/>
    </row>
    <row r="53" spans="2:269" ht="20.25" customHeight="1" x14ac:dyDescent="0.3">
      <c r="B53" s="115"/>
      <c r="C53" s="188"/>
      <c r="D53" s="115"/>
      <c r="E53" s="190" t="s">
        <v>817</v>
      </c>
      <c r="F53" s="190"/>
      <c r="G53" s="190"/>
      <c r="H53" s="190"/>
      <c r="I53" s="188"/>
      <c r="J53" s="188"/>
      <c r="K53" s="188"/>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12"/>
      <c r="BL53" s="112"/>
      <c r="BM53" s="112"/>
      <c r="BN53" s="112"/>
      <c r="BO53" s="112"/>
      <c r="BP53" s="112"/>
      <c r="BQ53" s="112"/>
      <c r="BR53" s="112"/>
      <c r="BS53" s="112"/>
      <c r="BT53" s="112"/>
      <c r="BU53" s="112"/>
      <c r="BV53" s="112"/>
      <c r="BW53" s="112"/>
      <c r="BX53" s="112"/>
      <c r="BY53" s="112"/>
      <c r="BZ53" s="112"/>
      <c r="CA53" s="112"/>
      <c r="CB53" s="112"/>
      <c r="CC53" s="112"/>
      <c r="CD53" s="112"/>
      <c r="CE53" s="112"/>
      <c r="CF53" s="112"/>
      <c r="CG53" s="112"/>
      <c r="CH53" s="112"/>
      <c r="CI53" s="112"/>
      <c r="CJ53" s="112"/>
      <c r="CK53" s="112"/>
      <c r="CL53" s="112"/>
      <c r="CM53" s="112"/>
      <c r="CN53" s="112"/>
      <c r="CO53" s="112"/>
      <c r="CP53" s="112"/>
      <c r="CQ53" s="112"/>
      <c r="CR53" s="112"/>
      <c r="CS53" s="112"/>
      <c r="CT53" s="112"/>
      <c r="CU53" s="112"/>
      <c r="CV53" s="112"/>
      <c r="CW53" s="112"/>
      <c r="CX53" s="112"/>
      <c r="CY53" s="112"/>
      <c r="CZ53" s="112"/>
      <c r="DA53" s="112"/>
      <c r="DB53" s="112"/>
      <c r="DC53" s="112"/>
      <c r="DD53" s="112"/>
      <c r="DE53" s="112"/>
      <c r="DF53" s="112"/>
      <c r="DG53" s="112"/>
      <c r="DH53" s="112"/>
      <c r="DI53" s="112"/>
      <c r="DJ53" s="112"/>
      <c r="DK53" s="112"/>
      <c r="DL53" s="112"/>
      <c r="DM53" s="112"/>
      <c r="DN53" s="112"/>
      <c r="DO53" s="112"/>
      <c r="DP53" s="112"/>
      <c r="DQ53" s="112"/>
      <c r="DR53" s="112"/>
      <c r="DS53" s="112"/>
      <c r="DT53" s="112"/>
      <c r="DU53" s="112"/>
      <c r="DV53" s="112"/>
      <c r="DW53" s="112"/>
      <c r="DX53" s="112"/>
      <c r="DY53" s="112"/>
      <c r="DZ53" s="112"/>
      <c r="EA53" s="112"/>
      <c r="EB53" s="112"/>
      <c r="EC53" s="112"/>
      <c r="ED53" s="112"/>
      <c r="EE53" s="112"/>
      <c r="EF53" s="112"/>
      <c r="EG53" s="112"/>
      <c r="EH53" s="112"/>
      <c r="EI53" s="112"/>
      <c r="EJ53" s="112"/>
      <c r="EK53" s="112"/>
      <c r="EL53" s="112"/>
      <c r="EM53" s="112"/>
      <c r="EN53" s="112"/>
      <c r="EO53" s="112"/>
      <c r="EP53" s="112"/>
      <c r="EQ53" s="112"/>
      <c r="ER53" s="112"/>
      <c r="ES53" s="112"/>
      <c r="ET53" s="112"/>
      <c r="EU53" s="112"/>
      <c r="EV53" s="112"/>
      <c r="EW53" s="112"/>
      <c r="EX53" s="112"/>
      <c r="EY53" s="112"/>
      <c r="EZ53" s="112"/>
      <c r="FA53" s="112"/>
      <c r="FB53" s="112"/>
      <c r="FC53" s="112"/>
      <c r="FD53" s="112"/>
      <c r="FE53" s="112"/>
      <c r="FF53" s="112"/>
      <c r="FG53" s="112"/>
      <c r="FH53" s="112"/>
      <c r="FI53" s="112"/>
      <c r="FJ53" s="112"/>
      <c r="FK53" s="112"/>
      <c r="FL53" s="112"/>
      <c r="FM53" s="112"/>
      <c r="FN53" s="112"/>
      <c r="FO53" s="112"/>
      <c r="FP53" s="112"/>
      <c r="FQ53" s="112"/>
      <c r="FR53" s="112"/>
      <c r="FS53" s="112"/>
      <c r="FT53" s="112"/>
      <c r="FU53" s="112"/>
      <c r="FV53" s="112"/>
      <c r="FW53" s="112"/>
      <c r="FX53" s="112"/>
      <c r="FY53" s="112"/>
      <c r="FZ53" s="112"/>
      <c r="GA53" s="112"/>
      <c r="GB53" s="112"/>
      <c r="GC53" s="112"/>
      <c r="GD53" s="112"/>
      <c r="GE53" s="112"/>
      <c r="GF53" s="112"/>
      <c r="GG53" s="112"/>
      <c r="GH53" s="112"/>
      <c r="GI53" s="112"/>
      <c r="GJ53" s="112"/>
      <c r="GK53" s="112"/>
      <c r="GL53" s="112"/>
      <c r="GM53" s="112"/>
      <c r="GN53" s="112"/>
      <c r="GO53" s="112"/>
      <c r="GP53" s="112"/>
      <c r="GQ53" s="112"/>
      <c r="GR53" s="112"/>
      <c r="GS53" s="112"/>
      <c r="GT53" s="112"/>
      <c r="GU53" s="112"/>
      <c r="GV53" s="112"/>
      <c r="GW53" s="112"/>
      <c r="GX53" s="112"/>
      <c r="GY53" s="112"/>
      <c r="GZ53" s="112"/>
      <c r="HA53" s="112"/>
      <c r="HB53" s="112"/>
      <c r="HC53" s="112"/>
      <c r="HD53" s="112"/>
      <c r="HE53" s="112"/>
      <c r="HF53" s="112"/>
      <c r="HG53" s="112"/>
      <c r="HH53" s="112"/>
      <c r="HI53" s="112"/>
      <c r="HJ53" s="112"/>
      <c r="HK53" s="112"/>
      <c r="HL53" s="112"/>
      <c r="HM53" s="112"/>
      <c r="HN53" s="112"/>
      <c r="HO53" s="112"/>
      <c r="HP53" s="112"/>
      <c r="HQ53" s="112"/>
      <c r="HR53" s="112"/>
      <c r="HS53" s="112"/>
      <c r="HT53" s="112"/>
      <c r="HU53" s="112"/>
      <c r="HV53" s="112"/>
      <c r="HW53" s="112"/>
      <c r="HX53" s="112"/>
      <c r="HY53" s="112"/>
      <c r="HZ53" s="112"/>
      <c r="IA53" s="112"/>
      <c r="IB53" s="112"/>
      <c r="IC53" s="112"/>
      <c r="ID53" s="112"/>
      <c r="IE53" s="112"/>
      <c r="IF53" s="112"/>
      <c r="IG53" s="112"/>
      <c r="IH53" s="112"/>
      <c r="II53" s="112"/>
      <c r="IJ53" s="112"/>
      <c r="IK53" s="112"/>
      <c r="IL53" s="112"/>
      <c r="IM53" s="112"/>
      <c r="IN53" s="112"/>
      <c r="IO53" s="112"/>
      <c r="IP53" s="112"/>
      <c r="IQ53" s="112"/>
      <c r="IR53" s="112"/>
      <c r="IS53" s="112"/>
      <c r="IT53" s="112"/>
      <c r="IU53" s="112"/>
      <c r="IV53" s="112"/>
      <c r="IW53" s="112"/>
      <c r="IX53" s="112"/>
      <c r="IY53" s="112"/>
      <c r="IZ53" s="112"/>
      <c r="JA53" s="112"/>
      <c r="JB53" s="112"/>
      <c r="JC53" s="112"/>
      <c r="JD53" s="112"/>
      <c r="JE53" s="112"/>
      <c r="JF53" s="112"/>
      <c r="JG53" s="112"/>
      <c r="JH53" s="112"/>
      <c r="JI53" s="112"/>
    </row>
    <row r="54" spans="2:269" ht="20.25" customHeight="1" x14ac:dyDescent="0.3">
      <c r="B54" s="115"/>
      <c r="C54" s="188"/>
      <c r="D54" s="115"/>
      <c r="E54" s="190" t="s">
        <v>818</v>
      </c>
      <c r="F54" s="190"/>
      <c r="G54" s="190" t="str">
        <f>":  "&amp;HOME!E16</f>
        <v>:  Tulusbesar</v>
      </c>
      <c r="H54" s="190"/>
      <c r="I54" s="188"/>
      <c r="J54" s="188"/>
      <c r="K54" s="188"/>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2"/>
      <c r="BN54" s="112"/>
      <c r="BO54" s="112"/>
      <c r="BP54" s="112"/>
      <c r="BQ54" s="112"/>
      <c r="BR54" s="112"/>
      <c r="BS54" s="112"/>
      <c r="BT54" s="112"/>
      <c r="BU54" s="112"/>
      <c r="BV54" s="112"/>
      <c r="BW54" s="112"/>
      <c r="BX54" s="112"/>
      <c r="BY54" s="112"/>
      <c r="BZ54" s="112"/>
      <c r="CA54" s="112"/>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c r="DA54" s="112"/>
      <c r="DB54" s="112"/>
      <c r="DC54" s="112"/>
      <c r="DD54" s="112"/>
      <c r="DE54" s="112"/>
      <c r="DF54" s="112"/>
      <c r="DG54" s="112"/>
      <c r="DH54" s="112"/>
      <c r="DI54" s="112"/>
      <c r="DJ54" s="112"/>
      <c r="DK54" s="112"/>
      <c r="DL54" s="112"/>
      <c r="DM54" s="112"/>
      <c r="DN54" s="112"/>
      <c r="DO54" s="112"/>
      <c r="DP54" s="112"/>
      <c r="DQ54" s="112"/>
      <c r="DR54" s="112"/>
      <c r="DS54" s="112"/>
      <c r="DT54" s="112"/>
      <c r="DU54" s="112"/>
      <c r="DV54" s="112"/>
      <c r="DW54" s="112"/>
      <c r="DX54" s="112"/>
      <c r="DY54" s="112"/>
      <c r="DZ54" s="112"/>
      <c r="EA54" s="112"/>
      <c r="EB54" s="112"/>
      <c r="EC54" s="112"/>
      <c r="ED54" s="112"/>
      <c r="EE54" s="112"/>
      <c r="EF54" s="112"/>
      <c r="EG54" s="112"/>
      <c r="EH54" s="112"/>
      <c r="EI54" s="112"/>
      <c r="EJ54" s="112"/>
      <c r="EK54" s="112"/>
      <c r="EL54" s="112"/>
      <c r="EM54" s="112"/>
      <c r="EN54" s="112"/>
      <c r="EO54" s="112"/>
      <c r="EP54" s="112"/>
      <c r="EQ54" s="112"/>
      <c r="ER54" s="112"/>
      <c r="ES54" s="112"/>
      <c r="ET54" s="112"/>
      <c r="EU54" s="112"/>
      <c r="EV54" s="112"/>
      <c r="EW54" s="112"/>
      <c r="EX54" s="112"/>
      <c r="EY54" s="112"/>
      <c r="EZ54" s="112"/>
      <c r="FA54" s="112"/>
      <c r="FB54" s="112"/>
      <c r="FC54" s="112"/>
      <c r="FD54" s="112"/>
      <c r="FE54" s="112"/>
      <c r="FF54" s="112"/>
      <c r="FG54" s="112"/>
      <c r="FH54" s="112"/>
      <c r="FI54" s="112"/>
      <c r="FJ54" s="112"/>
      <c r="FK54" s="112"/>
      <c r="FL54" s="112"/>
      <c r="FM54" s="112"/>
      <c r="FN54" s="112"/>
      <c r="FO54" s="112"/>
      <c r="FP54" s="112"/>
      <c r="FQ54" s="112"/>
      <c r="FR54" s="112"/>
      <c r="FS54" s="112"/>
      <c r="FT54" s="112"/>
      <c r="FU54" s="112"/>
      <c r="FV54" s="112"/>
      <c r="FW54" s="112"/>
      <c r="FX54" s="112"/>
      <c r="FY54" s="112"/>
      <c r="FZ54" s="112"/>
      <c r="GA54" s="112"/>
      <c r="GB54" s="112"/>
      <c r="GC54" s="112"/>
      <c r="GD54" s="112"/>
      <c r="GE54" s="112"/>
      <c r="GF54" s="112"/>
      <c r="GG54" s="112"/>
      <c r="GH54" s="112"/>
      <c r="GI54" s="112"/>
      <c r="GJ54" s="112"/>
      <c r="GK54" s="112"/>
      <c r="GL54" s="112"/>
      <c r="GM54" s="112"/>
      <c r="GN54" s="112"/>
      <c r="GO54" s="112"/>
      <c r="GP54" s="112"/>
      <c r="GQ54" s="112"/>
      <c r="GR54" s="112"/>
      <c r="GS54" s="112"/>
      <c r="GT54" s="112"/>
      <c r="GU54" s="112"/>
      <c r="GV54" s="112"/>
      <c r="GW54" s="112"/>
      <c r="GX54" s="112"/>
      <c r="GY54" s="112"/>
      <c r="GZ54" s="112"/>
      <c r="HA54" s="112"/>
      <c r="HB54" s="112"/>
      <c r="HC54" s="112"/>
      <c r="HD54" s="112"/>
      <c r="HE54" s="112"/>
      <c r="HF54" s="112"/>
      <c r="HG54" s="112"/>
      <c r="HH54" s="112"/>
      <c r="HI54" s="112"/>
      <c r="HJ54" s="112"/>
      <c r="HK54" s="112"/>
      <c r="HL54" s="112"/>
      <c r="HM54" s="112"/>
      <c r="HN54" s="112"/>
      <c r="HO54" s="112"/>
      <c r="HP54" s="112"/>
      <c r="HQ54" s="112"/>
      <c r="HR54" s="112"/>
      <c r="HS54" s="112"/>
      <c r="HT54" s="112"/>
      <c r="HU54" s="112"/>
      <c r="HV54" s="112"/>
      <c r="HW54" s="112"/>
      <c r="HX54" s="112"/>
      <c r="HY54" s="112"/>
      <c r="HZ54" s="112"/>
      <c r="IA54" s="112"/>
      <c r="IB54" s="112"/>
      <c r="IC54" s="112"/>
      <c r="ID54" s="112"/>
      <c r="IE54" s="112"/>
      <c r="IF54" s="112"/>
      <c r="IG54" s="112"/>
      <c r="IH54" s="112"/>
      <c r="II54" s="112"/>
      <c r="IJ54" s="112"/>
      <c r="IK54" s="112"/>
      <c r="IL54" s="112"/>
      <c r="IM54" s="112"/>
      <c r="IN54" s="112"/>
      <c r="IO54" s="112"/>
      <c r="IP54" s="112"/>
      <c r="IQ54" s="112"/>
      <c r="IR54" s="112"/>
      <c r="IS54" s="112"/>
      <c r="IT54" s="112"/>
      <c r="IU54" s="112"/>
      <c r="IV54" s="112"/>
      <c r="IW54" s="112"/>
      <c r="IX54" s="112"/>
      <c r="IY54" s="112"/>
      <c r="IZ54" s="112"/>
      <c r="JA54" s="112"/>
      <c r="JB54" s="112"/>
      <c r="JC54" s="112"/>
      <c r="JD54" s="112"/>
      <c r="JE54" s="112"/>
      <c r="JF54" s="112"/>
      <c r="JG54" s="112"/>
      <c r="JH54" s="112"/>
      <c r="JI54" s="112"/>
    </row>
    <row r="55" spans="2:269" ht="20.25" customHeight="1" x14ac:dyDescent="0.3">
      <c r="B55" s="115"/>
      <c r="C55" s="188"/>
      <c r="D55" s="115"/>
      <c r="E55" s="190" t="s">
        <v>819</v>
      </c>
      <c r="F55" s="190"/>
      <c r="G55" s="190" t="str">
        <f>":  "&amp;HOME!E17</f>
        <v>:  Tumpang</v>
      </c>
      <c r="H55" s="190"/>
      <c r="I55" s="188"/>
      <c r="J55" s="188"/>
      <c r="K55" s="188"/>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12"/>
      <c r="BL55" s="112"/>
      <c r="BM55" s="112"/>
      <c r="BN55" s="112"/>
      <c r="BO55" s="112"/>
      <c r="BP55" s="112"/>
      <c r="BQ55" s="112"/>
      <c r="BR55" s="112"/>
      <c r="BS55" s="112"/>
      <c r="BT55" s="112"/>
      <c r="BU55" s="112"/>
      <c r="BV55" s="112"/>
      <c r="BW55" s="112"/>
      <c r="BX55" s="112"/>
      <c r="BY55" s="112"/>
      <c r="BZ55" s="112"/>
      <c r="CA55" s="112"/>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c r="DR55" s="112"/>
      <c r="DS55" s="112"/>
      <c r="DT55" s="112"/>
      <c r="DU55" s="112"/>
      <c r="DV55" s="112"/>
      <c r="DW55" s="112"/>
      <c r="DX55" s="112"/>
      <c r="DY55" s="112"/>
      <c r="DZ55" s="112"/>
      <c r="EA55" s="112"/>
      <c r="EB55" s="112"/>
      <c r="EC55" s="112"/>
      <c r="ED55" s="112"/>
      <c r="EE55" s="112"/>
      <c r="EF55" s="112"/>
      <c r="EG55" s="112"/>
      <c r="EH55" s="112"/>
      <c r="EI55" s="112"/>
      <c r="EJ55" s="112"/>
      <c r="EK55" s="112"/>
      <c r="EL55" s="112"/>
      <c r="EM55" s="112"/>
      <c r="EN55" s="112"/>
      <c r="EO55" s="112"/>
      <c r="EP55" s="112"/>
      <c r="EQ55" s="112"/>
      <c r="ER55" s="112"/>
      <c r="ES55" s="112"/>
      <c r="ET55" s="112"/>
      <c r="EU55" s="112"/>
      <c r="EV55" s="112"/>
      <c r="EW55" s="112"/>
      <c r="EX55" s="112"/>
      <c r="EY55" s="112"/>
      <c r="EZ55" s="112"/>
      <c r="FA55" s="112"/>
      <c r="FB55" s="112"/>
      <c r="FC55" s="112"/>
      <c r="FD55" s="112"/>
      <c r="FE55" s="112"/>
      <c r="FF55" s="112"/>
      <c r="FG55" s="112"/>
      <c r="FH55" s="112"/>
      <c r="FI55" s="112"/>
      <c r="FJ55" s="112"/>
      <c r="FK55" s="112"/>
      <c r="FL55" s="112"/>
      <c r="FM55" s="112"/>
      <c r="FN55" s="112"/>
      <c r="FO55" s="112"/>
      <c r="FP55" s="112"/>
      <c r="FQ55" s="112"/>
      <c r="FR55" s="112"/>
      <c r="FS55" s="112"/>
      <c r="FT55" s="112"/>
      <c r="FU55" s="112"/>
      <c r="FV55" s="112"/>
      <c r="FW55" s="112"/>
      <c r="FX55" s="112"/>
      <c r="FY55" s="112"/>
      <c r="FZ55" s="112"/>
      <c r="GA55" s="112"/>
      <c r="GB55" s="112"/>
      <c r="GC55" s="112"/>
      <c r="GD55" s="112"/>
      <c r="GE55" s="112"/>
      <c r="GF55" s="112"/>
      <c r="GG55" s="112"/>
      <c r="GH55" s="112"/>
      <c r="GI55" s="112"/>
      <c r="GJ55" s="112"/>
      <c r="GK55" s="112"/>
      <c r="GL55" s="112"/>
      <c r="GM55" s="112"/>
      <c r="GN55" s="112"/>
      <c r="GO55" s="112"/>
      <c r="GP55" s="112"/>
      <c r="GQ55" s="112"/>
      <c r="GR55" s="112"/>
      <c r="GS55" s="112"/>
      <c r="GT55" s="112"/>
      <c r="GU55" s="112"/>
      <c r="GV55" s="112"/>
      <c r="GW55" s="112"/>
      <c r="GX55" s="112"/>
      <c r="GY55" s="112"/>
      <c r="GZ55" s="112"/>
      <c r="HA55" s="112"/>
      <c r="HB55" s="112"/>
      <c r="HC55" s="112"/>
      <c r="HD55" s="112"/>
      <c r="HE55" s="112"/>
      <c r="HF55" s="112"/>
      <c r="HG55" s="112"/>
      <c r="HH55" s="112"/>
      <c r="HI55" s="112"/>
      <c r="HJ55" s="112"/>
      <c r="HK55" s="112"/>
      <c r="HL55" s="112"/>
      <c r="HM55" s="112"/>
      <c r="HN55" s="112"/>
      <c r="HO55" s="112"/>
      <c r="HP55" s="112"/>
      <c r="HQ55" s="112"/>
      <c r="HR55" s="112"/>
      <c r="HS55" s="112"/>
      <c r="HT55" s="112"/>
      <c r="HU55" s="112"/>
      <c r="HV55" s="112"/>
      <c r="HW55" s="112"/>
      <c r="HX55" s="112"/>
      <c r="HY55" s="112"/>
      <c r="HZ55" s="112"/>
      <c r="IA55" s="112"/>
      <c r="IB55" s="112"/>
      <c r="IC55" s="112"/>
      <c r="ID55" s="112"/>
      <c r="IE55" s="112"/>
      <c r="IF55" s="112"/>
      <c r="IG55" s="112"/>
      <c r="IH55" s="112"/>
      <c r="II55" s="112"/>
      <c r="IJ55" s="112"/>
      <c r="IK55" s="112"/>
      <c r="IL55" s="112"/>
      <c r="IM55" s="112"/>
      <c r="IN55" s="112"/>
      <c r="IO55" s="112"/>
      <c r="IP55" s="112"/>
      <c r="IQ55" s="112"/>
      <c r="IR55" s="112"/>
      <c r="IS55" s="112"/>
      <c r="IT55" s="112"/>
      <c r="IU55" s="112"/>
      <c r="IV55" s="112"/>
      <c r="IW55" s="112"/>
      <c r="IX55" s="112"/>
      <c r="IY55" s="112"/>
      <c r="IZ55" s="112"/>
      <c r="JA55" s="112"/>
      <c r="JB55" s="112"/>
      <c r="JC55" s="112"/>
      <c r="JD55" s="112"/>
      <c r="JE55" s="112"/>
      <c r="JF55" s="112"/>
      <c r="JG55" s="112"/>
      <c r="JH55" s="112"/>
      <c r="JI55" s="112"/>
    </row>
    <row r="56" spans="2:269" ht="20.25" customHeight="1" x14ac:dyDescent="0.3">
      <c r="B56" s="115"/>
      <c r="C56" s="188"/>
      <c r="D56" s="115"/>
      <c r="E56" s="190" t="s">
        <v>820</v>
      </c>
      <c r="F56" s="190"/>
      <c r="G56" s="190" t="str">
        <f>":  "&amp;HOME!E18</f>
        <v>:  Tumpang</v>
      </c>
      <c r="H56" s="190"/>
      <c r="I56" s="188"/>
      <c r="J56" s="188"/>
      <c r="K56" s="188"/>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2"/>
      <c r="BJ56" s="112"/>
      <c r="BK56" s="112"/>
      <c r="BL56" s="112"/>
      <c r="BM56" s="112"/>
      <c r="BN56" s="112"/>
      <c r="BO56" s="112"/>
      <c r="BP56" s="112"/>
      <c r="BQ56" s="112"/>
      <c r="BR56" s="112"/>
      <c r="BS56" s="112"/>
      <c r="BT56" s="112"/>
      <c r="BU56" s="112"/>
      <c r="BV56" s="112"/>
      <c r="BW56" s="112"/>
      <c r="BX56" s="112"/>
      <c r="BY56" s="112"/>
      <c r="BZ56" s="112"/>
      <c r="CA56" s="112"/>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c r="DA56" s="112"/>
      <c r="DB56" s="112"/>
      <c r="DC56" s="112"/>
      <c r="DD56" s="112"/>
      <c r="DE56" s="112"/>
      <c r="DF56" s="112"/>
      <c r="DG56" s="112"/>
      <c r="DH56" s="112"/>
      <c r="DI56" s="112"/>
      <c r="DJ56" s="112"/>
      <c r="DK56" s="112"/>
      <c r="DL56" s="112"/>
      <c r="DM56" s="112"/>
      <c r="DN56" s="112"/>
      <c r="DO56" s="112"/>
      <c r="DP56" s="112"/>
      <c r="DQ56" s="112"/>
      <c r="DR56" s="112"/>
      <c r="DS56" s="112"/>
      <c r="DT56" s="112"/>
      <c r="DU56" s="112"/>
      <c r="DV56" s="112"/>
      <c r="DW56" s="112"/>
      <c r="DX56" s="112"/>
      <c r="DY56" s="112"/>
      <c r="DZ56" s="112"/>
      <c r="EA56" s="112"/>
      <c r="EB56" s="112"/>
      <c r="EC56" s="112"/>
      <c r="ED56" s="112"/>
      <c r="EE56" s="112"/>
      <c r="EF56" s="112"/>
      <c r="EG56" s="112"/>
      <c r="EH56" s="112"/>
      <c r="EI56" s="112"/>
      <c r="EJ56" s="112"/>
      <c r="EK56" s="112"/>
      <c r="EL56" s="112"/>
      <c r="EM56" s="112"/>
      <c r="EN56" s="112"/>
      <c r="EO56" s="112"/>
      <c r="EP56" s="112"/>
      <c r="EQ56" s="112"/>
      <c r="ER56" s="112"/>
      <c r="ES56" s="112"/>
      <c r="ET56" s="112"/>
      <c r="EU56" s="112"/>
      <c r="EV56" s="112"/>
      <c r="EW56" s="112"/>
      <c r="EX56" s="112"/>
      <c r="EY56" s="112"/>
      <c r="EZ56" s="112"/>
      <c r="FA56" s="112"/>
      <c r="FB56" s="112"/>
      <c r="FC56" s="112"/>
      <c r="FD56" s="112"/>
      <c r="FE56" s="112"/>
      <c r="FF56" s="112"/>
      <c r="FG56" s="112"/>
      <c r="FH56" s="112"/>
      <c r="FI56" s="112"/>
      <c r="FJ56" s="112"/>
      <c r="FK56" s="112"/>
      <c r="FL56" s="112"/>
      <c r="FM56" s="112"/>
      <c r="FN56" s="112"/>
      <c r="FO56" s="112"/>
      <c r="FP56" s="112"/>
      <c r="FQ56" s="112"/>
      <c r="FR56" s="112"/>
      <c r="FS56" s="112"/>
      <c r="FT56" s="112"/>
      <c r="FU56" s="112"/>
      <c r="FV56" s="112"/>
      <c r="FW56" s="112"/>
      <c r="FX56" s="112"/>
      <c r="FY56" s="112"/>
      <c r="FZ56" s="112"/>
      <c r="GA56" s="112"/>
      <c r="GB56" s="112"/>
      <c r="GC56" s="112"/>
      <c r="GD56" s="112"/>
      <c r="GE56" s="112"/>
      <c r="GF56" s="112"/>
      <c r="GG56" s="112"/>
      <c r="GH56" s="112"/>
      <c r="GI56" s="112"/>
      <c r="GJ56" s="112"/>
      <c r="GK56" s="112"/>
      <c r="GL56" s="112"/>
      <c r="GM56" s="112"/>
      <c r="GN56" s="112"/>
      <c r="GO56" s="112"/>
      <c r="GP56" s="112"/>
      <c r="GQ56" s="112"/>
      <c r="GR56" s="112"/>
      <c r="GS56" s="112"/>
      <c r="GT56" s="112"/>
      <c r="GU56" s="112"/>
      <c r="GV56" s="112"/>
      <c r="GW56" s="112"/>
      <c r="GX56" s="112"/>
      <c r="GY56" s="112"/>
      <c r="GZ56" s="112"/>
      <c r="HA56" s="112"/>
      <c r="HB56" s="112"/>
      <c r="HC56" s="112"/>
      <c r="HD56" s="112"/>
      <c r="HE56" s="112"/>
      <c r="HF56" s="112"/>
      <c r="HG56" s="112"/>
      <c r="HH56" s="112"/>
      <c r="HI56" s="112"/>
      <c r="HJ56" s="112"/>
      <c r="HK56" s="112"/>
      <c r="HL56" s="112"/>
      <c r="HM56" s="112"/>
      <c r="HN56" s="112"/>
      <c r="HO56" s="112"/>
      <c r="HP56" s="112"/>
      <c r="HQ56" s="112"/>
      <c r="HR56" s="112"/>
      <c r="HS56" s="112"/>
      <c r="HT56" s="112"/>
      <c r="HU56" s="112"/>
      <c r="HV56" s="112"/>
      <c r="HW56" s="112"/>
      <c r="HX56" s="112"/>
      <c r="HY56" s="112"/>
      <c r="HZ56" s="112"/>
      <c r="IA56" s="112"/>
      <c r="IB56" s="112"/>
      <c r="IC56" s="112"/>
      <c r="ID56" s="112"/>
      <c r="IE56" s="112"/>
      <c r="IF56" s="112"/>
      <c r="IG56" s="112"/>
      <c r="IH56" s="112"/>
      <c r="II56" s="112"/>
      <c r="IJ56" s="112"/>
      <c r="IK56" s="112"/>
      <c r="IL56" s="112"/>
      <c r="IM56" s="112"/>
      <c r="IN56" s="112"/>
      <c r="IO56" s="112"/>
      <c r="IP56" s="112"/>
      <c r="IQ56" s="112"/>
      <c r="IR56" s="112"/>
      <c r="IS56" s="112"/>
      <c r="IT56" s="112"/>
      <c r="IU56" s="112"/>
      <c r="IV56" s="112"/>
      <c r="IW56" s="112"/>
      <c r="IX56" s="112"/>
      <c r="IY56" s="112"/>
      <c r="IZ56" s="112"/>
      <c r="JA56" s="112"/>
      <c r="JB56" s="112"/>
      <c r="JC56" s="112"/>
      <c r="JD56" s="112"/>
      <c r="JE56" s="112"/>
      <c r="JF56" s="112"/>
      <c r="JG56" s="112"/>
      <c r="JH56" s="112"/>
      <c r="JI56" s="112"/>
    </row>
    <row r="57" spans="2:269" ht="20.25" customHeight="1" x14ac:dyDescent="0.3">
      <c r="B57" s="115"/>
      <c r="C57" s="188"/>
      <c r="D57" s="115"/>
      <c r="E57" s="190" t="s">
        <v>821</v>
      </c>
      <c r="F57" s="190"/>
      <c r="G57" s="190" t="str">
        <f>":  "&amp;HOME!E19</f>
        <v>:  Jawa Timur</v>
      </c>
      <c r="H57" s="190"/>
      <c r="I57" s="188"/>
      <c r="J57" s="188"/>
      <c r="K57" s="188"/>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2"/>
      <c r="BO57" s="112"/>
      <c r="BP57" s="112"/>
      <c r="BQ57" s="112"/>
      <c r="BR57" s="112"/>
      <c r="BS57" s="112"/>
      <c r="BT57" s="112"/>
      <c r="BU57" s="112"/>
      <c r="BV57" s="112"/>
      <c r="BW57" s="112"/>
      <c r="BX57" s="112"/>
      <c r="BY57" s="112"/>
      <c r="BZ57" s="112"/>
      <c r="CA57" s="112"/>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c r="DO57" s="112"/>
      <c r="DP57" s="112"/>
      <c r="DQ57" s="112"/>
      <c r="DR57" s="112"/>
      <c r="DS57" s="112"/>
      <c r="DT57" s="112"/>
      <c r="DU57" s="112"/>
      <c r="DV57" s="112"/>
      <c r="DW57" s="112"/>
      <c r="DX57" s="112"/>
      <c r="DY57" s="112"/>
      <c r="DZ57" s="112"/>
      <c r="EA57" s="112"/>
      <c r="EB57" s="112"/>
      <c r="EC57" s="112"/>
      <c r="ED57" s="112"/>
      <c r="EE57" s="112"/>
      <c r="EF57" s="112"/>
      <c r="EG57" s="112"/>
      <c r="EH57" s="112"/>
      <c r="EI57" s="112"/>
      <c r="EJ57" s="112"/>
      <c r="EK57" s="112"/>
      <c r="EL57" s="112"/>
      <c r="EM57" s="112"/>
      <c r="EN57" s="112"/>
      <c r="EO57" s="112"/>
      <c r="EP57" s="112"/>
      <c r="EQ57" s="112"/>
      <c r="ER57" s="112"/>
      <c r="ES57" s="112"/>
      <c r="ET57" s="112"/>
      <c r="EU57" s="112"/>
      <c r="EV57" s="112"/>
      <c r="EW57" s="112"/>
      <c r="EX57" s="112"/>
      <c r="EY57" s="112"/>
      <c r="EZ57" s="112"/>
      <c r="FA57" s="112"/>
      <c r="FB57" s="112"/>
      <c r="FC57" s="112"/>
      <c r="FD57" s="112"/>
      <c r="FE57" s="112"/>
      <c r="FF57" s="112"/>
      <c r="FG57" s="112"/>
      <c r="FH57" s="112"/>
      <c r="FI57" s="112"/>
      <c r="FJ57" s="112"/>
      <c r="FK57" s="112"/>
      <c r="FL57" s="112"/>
      <c r="FM57" s="112"/>
      <c r="FN57" s="112"/>
      <c r="FO57" s="112"/>
      <c r="FP57" s="112"/>
      <c r="FQ57" s="112"/>
      <c r="FR57" s="112"/>
      <c r="FS57" s="112"/>
      <c r="FT57" s="112"/>
      <c r="FU57" s="112"/>
      <c r="FV57" s="112"/>
      <c r="FW57" s="112"/>
      <c r="FX57" s="112"/>
      <c r="FY57" s="112"/>
      <c r="FZ57" s="112"/>
      <c r="GA57" s="112"/>
      <c r="GB57" s="112"/>
      <c r="GC57" s="112"/>
      <c r="GD57" s="112"/>
      <c r="GE57" s="112"/>
      <c r="GF57" s="112"/>
      <c r="GG57" s="112"/>
      <c r="GH57" s="112"/>
      <c r="GI57" s="112"/>
      <c r="GJ57" s="112"/>
      <c r="GK57" s="112"/>
      <c r="GL57" s="112"/>
      <c r="GM57" s="112"/>
      <c r="GN57" s="112"/>
      <c r="GO57" s="112"/>
      <c r="GP57" s="112"/>
      <c r="GQ57" s="112"/>
      <c r="GR57" s="112"/>
      <c r="GS57" s="112"/>
      <c r="GT57" s="112"/>
      <c r="GU57" s="112"/>
      <c r="GV57" s="112"/>
      <c r="GW57" s="112"/>
      <c r="GX57" s="112"/>
      <c r="GY57" s="112"/>
      <c r="GZ57" s="112"/>
      <c r="HA57" s="112"/>
      <c r="HB57" s="112"/>
      <c r="HC57" s="112"/>
      <c r="HD57" s="112"/>
      <c r="HE57" s="112"/>
      <c r="HF57" s="112"/>
      <c r="HG57" s="112"/>
      <c r="HH57" s="112"/>
      <c r="HI57" s="112"/>
      <c r="HJ57" s="112"/>
      <c r="HK57" s="112"/>
      <c r="HL57" s="112"/>
      <c r="HM57" s="112"/>
      <c r="HN57" s="112"/>
      <c r="HO57" s="112"/>
      <c r="HP57" s="112"/>
      <c r="HQ57" s="112"/>
      <c r="HR57" s="112"/>
      <c r="HS57" s="112"/>
      <c r="HT57" s="112"/>
      <c r="HU57" s="112"/>
      <c r="HV57" s="112"/>
      <c r="HW57" s="112"/>
      <c r="HX57" s="112"/>
      <c r="HY57" s="112"/>
      <c r="HZ57" s="112"/>
      <c r="IA57" s="112"/>
      <c r="IB57" s="112"/>
      <c r="IC57" s="112"/>
      <c r="ID57" s="112"/>
      <c r="IE57" s="112"/>
      <c r="IF57" s="112"/>
      <c r="IG57" s="112"/>
      <c r="IH57" s="112"/>
      <c r="II57" s="112"/>
      <c r="IJ57" s="112"/>
      <c r="IK57" s="112"/>
      <c r="IL57" s="112"/>
      <c r="IM57" s="112"/>
      <c r="IN57" s="112"/>
      <c r="IO57" s="112"/>
      <c r="IP57" s="112"/>
      <c r="IQ57" s="112"/>
      <c r="IR57" s="112"/>
      <c r="IS57" s="112"/>
      <c r="IT57" s="112"/>
      <c r="IU57" s="112"/>
      <c r="IV57" s="112"/>
      <c r="IW57" s="112"/>
      <c r="IX57" s="112"/>
      <c r="IY57" s="112"/>
      <c r="IZ57" s="112"/>
      <c r="JA57" s="112"/>
      <c r="JB57" s="112"/>
      <c r="JC57" s="112"/>
      <c r="JD57" s="112"/>
      <c r="JE57" s="112"/>
      <c r="JF57" s="112"/>
      <c r="JG57" s="112"/>
      <c r="JH57" s="112"/>
      <c r="JI57" s="112"/>
    </row>
    <row r="58" spans="2:269" ht="20.25" customHeight="1" x14ac:dyDescent="0.3">
      <c r="B58" s="115"/>
      <c r="C58" s="188"/>
      <c r="D58" s="115"/>
      <c r="E58" s="190" t="s">
        <v>822</v>
      </c>
      <c r="F58" s="190"/>
      <c r="G58" s="190"/>
      <c r="H58" s="190"/>
      <c r="I58" s="188"/>
      <c r="J58" s="188"/>
      <c r="K58" s="188"/>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2"/>
      <c r="DV58" s="112"/>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2"/>
      <c r="GD58" s="112"/>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2"/>
      <c r="IL58" s="112"/>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row>
    <row r="59" spans="2:269" ht="20.25" customHeight="1" x14ac:dyDescent="0.3">
      <c r="B59" s="115"/>
      <c r="C59" s="188"/>
      <c r="D59" s="115"/>
      <c r="E59" s="190" t="s">
        <v>823</v>
      </c>
      <c r="F59" s="190"/>
      <c r="G59" s="190"/>
      <c r="H59" s="190"/>
      <c r="I59" s="188"/>
      <c r="J59" s="188"/>
      <c r="K59" s="188"/>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2"/>
      <c r="BO59" s="112"/>
      <c r="BP59" s="112"/>
      <c r="BQ59" s="112"/>
      <c r="BR59" s="112"/>
      <c r="BS59" s="112"/>
      <c r="BT59" s="112"/>
      <c r="BU59" s="112"/>
      <c r="BV59" s="112"/>
      <c r="BW59" s="112"/>
      <c r="BX59" s="112"/>
      <c r="BY59" s="112"/>
      <c r="BZ59" s="112"/>
      <c r="CA59" s="112"/>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c r="DA59" s="112"/>
      <c r="DB59" s="112"/>
      <c r="DC59" s="112"/>
      <c r="DD59" s="112"/>
      <c r="DE59" s="112"/>
      <c r="DF59" s="112"/>
      <c r="DG59" s="112"/>
      <c r="DH59" s="112"/>
      <c r="DI59" s="112"/>
      <c r="DJ59" s="112"/>
      <c r="DK59" s="112"/>
      <c r="DL59" s="112"/>
      <c r="DM59" s="112"/>
      <c r="DN59" s="112"/>
      <c r="DO59" s="112"/>
      <c r="DP59" s="112"/>
      <c r="DQ59" s="112"/>
      <c r="DR59" s="112"/>
      <c r="DS59" s="112"/>
      <c r="DT59" s="112"/>
      <c r="DU59" s="112"/>
      <c r="DV59" s="112"/>
      <c r="DW59" s="112"/>
      <c r="DX59" s="112"/>
      <c r="DY59" s="112"/>
      <c r="DZ59" s="112"/>
      <c r="EA59" s="112"/>
      <c r="EB59" s="112"/>
      <c r="EC59" s="112"/>
      <c r="ED59" s="112"/>
      <c r="EE59" s="112"/>
      <c r="EF59" s="112"/>
      <c r="EG59" s="112"/>
      <c r="EH59" s="112"/>
      <c r="EI59" s="112"/>
      <c r="EJ59" s="112"/>
      <c r="EK59" s="112"/>
      <c r="EL59" s="112"/>
      <c r="EM59" s="112"/>
      <c r="EN59" s="112"/>
      <c r="EO59" s="112"/>
      <c r="EP59" s="112"/>
      <c r="EQ59" s="112"/>
      <c r="ER59" s="112"/>
      <c r="ES59" s="112"/>
      <c r="ET59" s="112"/>
      <c r="EU59" s="112"/>
      <c r="EV59" s="112"/>
      <c r="EW59" s="112"/>
      <c r="EX59" s="112"/>
      <c r="EY59" s="112"/>
      <c r="EZ59" s="112"/>
      <c r="FA59" s="112"/>
      <c r="FB59" s="112"/>
      <c r="FC59" s="112"/>
      <c r="FD59" s="112"/>
      <c r="FE59" s="112"/>
      <c r="FF59" s="112"/>
      <c r="FG59" s="112"/>
      <c r="FH59" s="112"/>
      <c r="FI59" s="112"/>
      <c r="FJ59" s="112"/>
      <c r="FK59" s="112"/>
      <c r="FL59" s="112"/>
      <c r="FM59" s="112"/>
      <c r="FN59" s="112"/>
      <c r="FO59" s="112"/>
      <c r="FP59" s="112"/>
      <c r="FQ59" s="112"/>
      <c r="FR59" s="112"/>
      <c r="FS59" s="112"/>
      <c r="FT59" s="112"/>
      <c r="FU59" s="112"/>
      <c r="FV59" s="112"/>
      <c r="FW59" s="112"/>
      <c r="FX59" s="112"/>
      <c r="FY59" s="112"/>
      <c r="FZ59" s="112"/>
      <c r="GA59" s="112"/>
      <c r="GB59" s="112"/>
      <c r="GC59" s="112"/>
      <c r="GD59" s="112"/>
      <c r="GE59" s="112"/>
      <c r="GF59" s="112"/>
      <c r="GG59" s="112"/>
      <c r="GH59" s="112"/>
      <c r="GI59" s="112"/>
      <c r="GJ59" s="112"/>
      <c r="GK59" s="112"/>
      <c r="GL59" s="112"/>
      <c r="GM59" s="112"/>
      <c r="GN59" s="112"/>
      <c r="GO59" s="112"/>
      <c r="GP59" s="112"/>
      <c r="GQ59" s="112"/>
      <c r="GR59" s="112"/>
      <c r="GS59" s="112"/>
      <c r="GT59" s="112"/>
      <c r="GU59" s="112"/>
      <c r="GV59" s="112"/>
      <c r="GW59" s="112"/>
      <c r="GX59" s="112"/>
      <c r="GY59" s="112"/>
      <c r="GZ59" s="112"/>
      <c r="HA59" s="112"/>
      <c r="HB59" s="112"/>
      <c r="HC59" s="112"/>
      <c r="HD59" s="112"/>
      <c r="HE59" s="112"/>
      <c r="HF59" s="112"/>
      <c r="HG59" s="112"/>
      <c r="HH59" s="112"/>
      <c r="HI59" s="112"/>
      <c r="HJ59" s="112"/>
      <c r="HK59" s="112"/>
      <c r="HL59" s="112"/>
      <c r="HM59" s="112"/>
      <c r="HN59" s="112"/>
      <c r="HO59" s="112"/>
      <c r="HP59" s="112"/>
      <c r="HQ59" s="112"/>
      <c r="HR59" s="112"/>
      <c r="HS59" s="112"/>
      <c r="HT59" s="112"/>
      <c r="HU59" s="112"/>
      <c r="HV59" s="112"/>
      <c r="HW59" s="112"/>
      <c r="HX59" s="112"/>
      <c r="HY59" s="112"/>
      <c r="HZ59" s="112"/>
      <c r="IA59" s="112"/>
      <c r="IB59" s="112"/>
      <c r="IC59" s="112"/>
      <c r="ID59" s="112"/>
      <c r="IE59" s="112"/>
      <c r="IF59" s="112"/>
      <c r="IG59" s="112"/>
      <c r="IH59" s="112"/>
      <c r="II59" s="112"/>
      <c r="IJ59" s="112"/>
      <c r="IK59" s="112"/>
      <c r="IL59" s="112"/>
      <c r="IM59" s="112"/>
      <c r="IN59" s="112"/>
      <c r="IO59" s="112"/>
      <c r="IP59" s="112"/>
      <c r="IQ59" s="112"/>
      <c r="IR59" s="112"/>
      <c r="IS59" s="112"/>
      <c r="IT59" s="112"/>
      <c r="IU59" s="112"/>
      <c r="IV59" s="112"/>
      <c r="IW59" s="112"/>
      <c r="IX59" s="112"/>
      <c r="IY59" s="112"/>
      <c r="IZ59" s="112"/>
      <c r="JA59" s="112"/>
      <c r="JB59" s="112"/>
      <c r="JC59" s="112"/>
      <c r="JD59" s="112"/>
      <c r="JE59" s="112"/>
      <c r="JF59" s="112"/>
      <c r="JG59" s="112"/>
      <c r="JH59" s="112"/>
      <c r="JI59" s="112"/>
    </row>
    <row r="60" spans="2:269" ht="18.75" x14ac:dyDescent="0.3">
      <c r="B60" s="115"/>
      <c r="C60" s="188"/>
      <c r="D60" s="188"/>
      <c r="E60" s="188"/>
      <c r="F60" s="188"/>
      <c r="G60" s="190"/>
      <c r="H60" s="188"/>
      <c r="I60" s="188"/>
      <c r="J60" s="188"/>
      <c r="K60" s="188"/>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row>
    <row r="61" spans="2:269" ht="17.25" x14ac:dyDescent="0.3">
      <c r="B61" s="115"/>
      <c r="C61" s="188"/>
      <c r="D61" s="188"/>
      <c r="E61" s="188"/>
      <c r="F61" s="188"/>
      <c r="G61" s="188"/>
      <c r="H61" s="188"/>
      <c r="I61" s="188"/>
      <c r="J61" s="188"/>
      <c r="K61" s="188"/>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row>
    <row r="62" spans="2:269" ht="17.25" x14ac:dyDescent="0.3">
      <c r="B62" s="115"/>
      <c r="C62" s="188"/>
      <c r="D62" s="188"/>
      <c r="E62" s="188"/>
      <c r="F62" s="188"/>
      <c r="G62" s="188"/>
      <c r="H62" s="188"/>
      <c r="I62" s="188"/>
      <c r="J62" s="188"/>
      <c r="K62" s="188"/>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12"/>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c r="DA62" s="112"/>
      <c r="DB62" s="112"/>
      <c r="DC62" s="112"/>
      <c r="DD62" s="112"/>
      <c r="DE62" s="112"/>
      <c r="DF62" s="112"/>
      <c r="DG62" s="112"/>
      <c r="DH62" s="112"/>
      <c r="DI62" s="112"/>
      <c r="DJ62" s="112"/>
      <c r="DK62" s="112"/>
      <c r="DL62" s="112"/>
      <c r="DM62" s="112"/>
      <c r="DN62" s="112"/>
      <c r="DO62" s="112"/>
      <c r="DP62" s="112"/>
      <c r="DQ62" s="112"/>
      <c r="DR62" s="112"/>
      <c r="DS62" s="112"/>
      <c r="DT62" s="112"/>
      <c r="DU62" s="112"/>
      <c r="DV62" s="112"/>
      <c r="DW62" s="112"/>
      <c r="DX62" s="112"/>
      <c r="DY62" s="112"/>
      <c r="DZ62" s="112"/>
      <c r="EA62" s="112"/>
      <c r="EB62" s="112"/>
      <c r="EC62" s="112"/>
      <c r="ED62" s="112"/>
      <c r="EE62" s="112"/>
      <c r="EF62" s="112"/>
      <c r="EG62" s="112"/>
      <c r="EH62" s="112"/>
      <c r="EI62" s="112"/>
      <c r="EJ62" s="112"/>
      <c r="EK62" s="112"/>
      <c r="EL62" s="112"/>
      <c r="EM62" s="112"/>
      <c r="EN62" s="112"/>
      <c r="EO62" s="112"/>
      <c r="EP62" s="112"/>
      <c r="EQ62" s="112"/>
      <c r="ER62" s="112"/>
      <c r="ES62" s="112"/>
      <c r="ET62" s="112"/>
      <c r="EU62" s="112"/>
      <c r="EV62" s="112"/>
      <c r="EW62" s="112"/>
      <c r="EX62" s="112"/>
      <c r="EY62" s="112"/>
      <c r="EZ62" s="112"/>
      <c r="FA62" s="112"/>
      <c r="FB62" s="112"/>
      <c r="FC62" s="112"/>
      <c r="FD62" s="112"/>
      <c r="FE62" s="112"/>
      <c r="FF62" s="112"/>
      <c r="FG62" s="112"/>
      <c r="FH62" s="112"/>
      <c r="FI62" s="112"/>
      <c r="FJ62" s="112"/>
      <c r="FK62" s="112"/>
      <c r="FL62" s="112"/>
      <c r="FM62" s="112"/>
      <c r="FN62" s="112"/>
      <c r="FO62" s="112"/>
      <c r="FP62" s="112"/>
      <c r="FQ62" s="112"/>
      <c r="FR62" s="112"/>
      <c r="FS62" s="112"/>
      <c r="FT62" s="112"/>
      <c r="FU62" s="112"/>
      <c r="FV62" s="112"/>
      <c r="FW62" s="112"/>
      <c r="FX62" s="112"/>
      <c r="FY62" s="112"/>
      <c r="FZ62" s="112"/>
      <c r="GA62" s="112"/>
      <c r="GB62" s="112"/>
      <c r="GC62" s="112"/>
      <c r="GD62" s="112"/>
      <c r="GE62" s="112"/>
      <c r="GF62" s="112"/>
      <c r="GG62" s="112"/>
      <c r="GH62" s="112"/>
      <c r="GI62" s="112"/>
      <c r="GJ62" s="112"/>
      <c r="GK62" s="112"/>
      <c r="GL62" s="112"/>
      <c r="GM62" s="112"/>
      <c r="GN62" s="112"/>
      <c r="GO62" s="112"/>
      <c r="GP62" s="112"/>
      <c r="GQ62" s="112"/>
      <c r="GR62" s="112"/>
      <c r="GS62" s="112"/>
      <c r="GT62" s="112"/>
      <c r="GU62" s="112"/>
      <c r="GV62" s="112"/>
      <c r="GW62" s="112"/>
      <c r="GX62" s="112"/>
      <c r="GY62" s="112"/>
      <c r="GZ62" s="112"/>
      <c r="HA62" s="112"/>
      <c r="HB62" s="112"/>
      <c r="HC62" s="112"/>
      <c r="HD62" s="112"/>
      <c r="HE62" s="112"/>
      <c r="HF62" s="112"/>
      <c r="HG62" s="112"/>
      <c r="HH62" s="112"/>
      <c r="HI62" s="112"/>
      <c r="HJ62" s="112"/>
      <c r="HK62" s="112"/>
      <c r="HL62" s="112"/>
      <c r="HM62" s="112"/>
      <c r="HN62" s="112"/>
      <c r="HO62" s="112"/>
      <c r="HP62" s="112"/>
      <c r="HQ62" s="112"/>
      <c r="HR62" s="112"/>
      <c r="HS62" s="112"/>
      <c r="HT62" s="112"/>
      <c r="HU62" s="112"/>
      <c r="HV62" s="112"/>
      <c r="HW62" s="112"/>
      <c r="HX62" s="112"/>
      <c r="HY62" s="112"/>
      <c r="HZ62" s="112"/>
      <c r="IA62" s="112"/>
      <c r="IB62" s="112"/>
      <c r="IC62" s="112"/>
      <c r="ID62" s="112"/>
      <c r="IE62" s="112"/>
      <c r="IF62" s="112"/>
      <c r="IG62" s="112"/>
      <c r="IH62" s="112"/>
      <c r="II62" s="112"/>
      <c r="IJ62" s="112"/>
      <c r="IK62" s="112"/>
      <c r="IL62" s="112"/>
      <c r="IM62" s="112"/>
      <c r="IN62" s="112"/>
      <c r="IO62" s="112"/>
      <c r="IP62" s="112"/>
      <c r="IQ62" s="112"/>
      <c r="IR62" s="112"/>
      <c r="IS62" s="112"/>
      <c r="IT62" s="112"/>
      <c r="IU62" s="112"/>
      <c r="IV62" s="112"/>
      <c r="IW62" s="112"/>
      <c r="IX62" s="112"/>
      <c r="IY62" s="112"/>
      <c r="IZ62" s="112"/>
      <c r="JA62" s="112"/>
      <c r="JB62" s="112"/>
      <c r="JC62" s="112"/>
      <c r="JD62" s="112"/>
      <c r="JE62" s="112"/>
      <c r="JF62" s="112"/>
      <c r="JG62" s="112"/>
      <c r="JH62" s="112"/>
      <c r="JI62" s="112"/>
    </row>
    <row r="63" spans="2:269" ht="17.25" x14ac:dyDescent="0.3">
      <c r="B63" s="115"/>
      <c r="C63" s="188"/>
      <c r="D63" s="188"/>
      <c r="E63" s="188"/>
      <c r="F63" s="188"/>
      <c r="G63" s="188"/>
      <c r="H63" s="188"/>
      <c r="I63" s="188"/>
      <c r="J63" s="188"/>
      <c r="K63" s="188"/>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c r="BR63" s="112"/>
      <c r="BS63" s="112"/>
      <c r="BT63" s="112"/>
      <c r="BU63" s="112"/>
      <c r="BV63" s="112"/>
      <c r="BW63" s="112"/>
      <c r="BX63" s="112"/>
      <c r="BY63" s="112"/>
      <c r="BZ63" s="112"/>
      <c r="CA63" s="112"/>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c r="DO63" s="112"/>
      <c r="DP63" s="112"/>
      <c r="DQ63" s="112"/>
      <c r="DR63" s="112"/>
      <c r="DS63" s="112"/>
      <c r="DT63" s="112"/>
      <c r="DU63" s="112"/>
      <c r="DV63" s="112"/>
      <c r="DW63" s="112"/>
      <c r="DX63" s="112"/>
      <c r="DY63" s="112"/>
      <c r="DZ63" s="112"/>
      <c r="EA63" s="112"/>
      <c r="EB63" s="112"/>
      <c r="EC63" s="112"/>
      <c r="ED63" s="112"/>
      <c r="EE63" s="112"/>
      <c r="EF63" s="112"/>
      <c r="EG63" s="112"/>
      <c r="EH63" s="112"/>
      <c r="EI63" s="112"/>
      <c r="EJ63" s="112"/>
      <c r="EK63" s="112"/>
      <c r="EL63" s="112"/>
      <c r="EM63" s="112"/>
      <c r="EN63" s="112"/>
      <c r="EO63" s="112"/>
      <c r="EP63" s="112"/>
      <c r="EQ63" s="112"/>
      <c r="ER63" s="112"/>
      <c r="ES63" s="112"/>
      <c r="ET63" s="112"/>
      <c r="EU63" s="112"/>
      <c r="EV63" s="112"/>
      <c r="EW63" s="112"/>
      <c r="EX63" s="112"/>
      <c r="EY63" s="112"/>
      <c r="EZ63" s="112"/>
      <c r="FA63" s="112"/>
      <c r="FB63" s="112"/>
      <c r="FC63" s="112"/>
      <c r="FD63" s="112"/>
      <c r="FE63" s="112"/>
      <c r="FF63" s="112"/>
      <c r="FG63" s="112"/>
      <c r="FH63" s="112"/>
      <c r="FI63" s="112"/>
      <c r="FJ63" s="112"/>
      <c r="FK63" s="112"/>
      <c r="FL63" s="112"/>
      <c r="FM63" s="112"/>
      <c r="FN63" s="112"/>
      <c r="FO63" s="112"/>
      <c r="FP63" s="112"/>
      <c r="FQ63" s="112"/>
      <c r="FR63" s="112"/>
      <c r="FS63" s="112"/>
      <c r="FT63" s="112"/>
      <c r="FU63" s="112"/>
      <c r="FV63" s="112"/>
      <c r="FW63" s="112"/>
      <c r="FX63" s="112"/>
      <c r="FY63" s="112"/>
      <c r="FZ63" s="112"/>
      <c r="GA63" s="112"/>
      <c r="GB63" s="112"/>
      <c r="GC63" s="112"/>
      <c r="GD63" s="112"/>
      <c r="GE63" s="112"/>
      <c r="GF63" s="112"/>
      <c r="GG63" s="112"/>
      <c r="GH63" s="112"/>
      <c r="GI63" s="112"/>
      <c r="GJ63" s="112"/>
      <c r="GK63" s="112"/>
      <c r="GL63" s="112"/>
      <c r="GM63" s="112"/>
      <c r="GN63" s="112"/>
      <c r="GO63" s="112"/>
      <c r="GP63" s="112"/>
      <c r="GQ63" s="112"/>
      <c r="GR63" s="112"/>
      <c r="GS63" s="112"/>
      <c r="GT63" s="112"/>
      <c r="GU63" s="112"/>
      <c r="GV63" s="112"/>
      <c r="GW63" s="112"/>
      <c r="GX63" s="112"/>
      <c r="GY63" s="112"/>
      <c r="GZ63" s="112"/>
      <c r="HA63" s="112"/>
      <c r="HB63" s="112"/>
      <c r="HC63" s="112"/>
      <c r="HD63" s="112"/>
      <c r="HE63" s="112"/>
      <c r="HF63" s="112"/>
      <c r="HG63" s="112"/>
      <c r="HH63" s="112"/>
      <c r="HI63" s="112"/>
      <c r="HJ63" s="112"/>
      <c r="HK63" s="112"/>
      <c r="HL63" s="112"/>
      <c r="HM63" s="112"/>
      <c r="HN63" s="112"/>
      <c r="HO63" s="112"/>
      <c r="HP63" s="112"/>
      <c r="HQ63" s="112"/>
      <c r="HR63" s="112"/>
      <c r="HS63" s="112"/>
      <c r="HT63" s="112"/>
      <c r="HU63" s="112"/>
      <c r="HV63" s="112"/>
      <c r="HW63" s="112"/>
      <c r="HX63" s="112"/>
      <c r="HY63" s="112"/>
      <c r="HZ63" s="112"/>
      <c r="IA63" s="112"/>
      <c r="IB63" s="112"/>
      <c r="IC63" s="112"/>
      <c r="ID63" s="112"/>
      <c r="IE63" s="112"/>
      <c r="IF63" s="112"/>
      <c r="IG63" s="112"/>
      <c r="IH63" s="112"/>
      <c r="II63" s="112"/>
      <c r="IJ63" s="112"/>
      <c r="IK63" s="112"/>
      <c r="IL63" s="112"/>
      <c r="IM63" s="112"/>
      <c r="IN63" s="112"/>
      <c r="IO63" s="112"/>
      <c r="IP63" s="112"/>
      <c r="IQ63" s="112"/>
      <c r="IR63" s="112"/>
      <c r="IS63" s="112"/>
      <c r="IT63" s="112"/>
      <c r="IU63" s="112"/>
      <c r="IV63" s="112"/>
      <c r="IW63" s="112"/>
      <c r="IX63" s="112"/>
      <c r="IY63" s="112"/>
      <c r="IZ63" s="112"/>
      <c r="JA63" s="112"/>
      <c r="JB63" s="112"/>
      <c r="JC63" s="112"/>
      <c r="JD63" s="112"/>
      <c r="JE63" s="112"/>
      <c r="JF63" s="112"/>
      <c r="JG63" s="112"/>
      <c r="JH63" s="112"/>
      <c r="JI63" s="112"/>
    </row>
    <row r="64" spans="2:269" ht="17.25" x14ac:dyDescent="0.3">
      <c r="B64" s="115"/>
      <c r="C64" s="188"/>
      <c r="D64" s="188"/>
      <c r="E64" s="188"/>
      <c r="F64" s="188"/>
      <c r="G64" s="188"/>
      <c r="H64" s="188"/>
      <c r="I64" s="188"/>
      <c r="J64" s="188"/>
      <c r="K64" s="188"/>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row>
    <row r="65" spans="2:269" ht="17.25" x14ac:dyDescent="0.3">
      <c r="B65" s="115"/>
      <c r="C65" s="188"/>
      <c r="D65" s="188"/>
      <c r="E65" s="188"/>
      <c r="F65" s="188"/>
      <c r="G65" s="188"/>
      <c r="H65" s="188"/>
      <c r="I65" s="188"/>
      <c r="J65" s="188"/>
      <c r="K65" s="188"/>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row>
    <row r="66" spans="2:269" ht="20.25" x14ac:dyDescent="0.3">
      <c r="B66" s="115"/>
      <c r="C66" s="188"/>
      <c r="D66" s="718" t="s">
        <v>824</v>
      </c>
      <c r="E66" s="718"/>
      <c r="F66" s="718"/>
      <c r="G66" s="718"/>
      <c r="H66" s="718"/>
      <c r="I66" s="718"/>
      <c r="J66" s="718"/>
      <c r="K66" s="188"/>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row>
    <row r="67" spans="2:269" ht="17.25" x14ac:dyDescent="0.3">
      <c r="B67" s="115"/>
      <c r="C67" s="188"/>
      <c r="D67" s="188"/>
      <c r="E67" s="188"/>
      <c r="F67" s="188"/>
      <c r="G67" s="188"/>
      <c r="H67" s="188"/>
      <c r="I67" s="188"/>
      <c r="J67" s="188"/>
      <c r="K67" s="188"/>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row>
    <row r="68" spans="2:269" ht="17.25" x14ac:dyDescent="0.3">
      <c r="B68" s="115"/>
      <c r="C68" s="188"/>
      <c r="D68" s="188"/>
      <c r="E68" s="188"/>
      <c r="F68" s="188"/>
      <c r="G68" s="188"/>
      <c r="H68" s="188"/>
      <c r="I68" s="188"/>
      <c r="J68" s="188"/>
      <c r="K68" s="188"/>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c r="BR68" s="112"/>
      <c r="BS68" s="112"/>
      <c r="BT68" s="112"/>
      <c r="BU68" s="112"/>
      <c r="BV68" s="112"/>
      <c r="BW68" s="112"/>
      <c r="BX68" s="112"/>
      <c r="BY68" s="112"/>
      <c r="BZ68" s="112"/>
      <c r="CA68" s="112"/>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c r="DA68" s="112"/>
      <c r="DB68" s="112"/>
      <c r="DC68" s="112"/>
      <c r="DD68" s="112"/>
      <c r="DE68" s="112"/>
      <c r="DF68" s="112"/>
      <c r="DG68" s="112"/>
      <c r="DH68" s="112"/>
      <c r="DI68" s="112"/>
      <c r="DJ68" s="112"/>
      <c r="DK68" s="112"/>
      <c r="DL68" s="112"/>
      <c r="DM68" s="112"/>
      <c r="DN68" s="112"/>
      <c r="DO68" s="112"/>
      <c r="DP68" s="112"/>
      <c r="DQ68" s="112"/>
      <c r="DR68" s="112"/>
      <c r="DS68" s="112"/>
      <c r="DT68" s="112"/>
      <c r="DU68" s="112"/>
      <c r="DV68" s="112"/>
      <c r="DW68" s="112"/>
      <c r="DX68" s="112"/>
      <c r="DY68" s="112"/>
      <c r="DZ68" s="112"/>
      <c r="EA68" s="112"/>
      <c r="EB68" s="112"/>
      <c r="EC68" s="112"/>
      <c r="ED68" s="112"/>
      <c r="EE68" s="112"/>
      <c r="EF68" s="112"/>
      <c r="EG68" s="112"/>
      <c r="EH68" s="112"/>
      <c r="EI68" s="112"/>
      <c r="EJ68" s="112"/>
      <c r="EK68" s="112"/>
      <c r="EL68" s="112"/>
      <c r="EM68" s="112"/>
      <c r="EN68" s="112"/>
      <c r="EO68" s="112"/>
      <c r="EP68" s="112"/>
      <c r="EQ68" s="112"/>
      <c r="ER68" s="112"/>
      <c r="ES68" s="112"/>
      <c r="ET68" s="112"/>
      <c r="EU68" s="112"/>
      <c r="EV68" s="112"/>
      <c r="EW68" s="112"/>
      <c r="EX68" s="112"/>
      <c r="EY68" s="112"/>
      <c r="EZ68" s="112"/>
      <c r="FA68" s="112"/>
      <c r="FB68" s="112"/>
      <c r="FC68" s="112"/>
      <c r="FD68" s="112"/>
      <c r="FE68" s="112"/>
      <c r="FF68" s="112"/>
      <c r="FG68" s="112"/>
      <c r="FH68" s="112"/>
      <c r="FI68" s="112"/>
      <c r="FJ68" s="112"/>
      <c r="FK68" s="112"/>
      <c r="FL68" s="112"/>
      <c r="FM68" s="112"/>
      <c r="FN68" s="112"/>
      <c r="FO68" s="112"/>
      <c r="FP68" s="112"/>
      <c r="FQ68" s="112"/>
      <c r="FR68" s="112"/>
      <c r="FS68" s="112"/>
      <c r="FT68" s="112"/>
      <c r="FU68" s="112"/>
      <c r="FV68" s="112"/>
      <c r="FW68" s="112"/>
      <c r="FX68" s="112"/>
      <c r="FY68" s="112"/>
      <c r="FZ68" s="112"/>
      <c r="GA68" s="112"/>
      <c r="GB68" s="112"/>
      <c r="GC68" s="112"/>
      <c r="GD68" s="112"/>
      <c r="GE68" s="112"/>
      <c r="GF68" s="112"/>
      <c r="GG68" s="112"/>
      <c r="GH68" s="112"/>
      <c r="GI68" s="112"/>
      <c r="GJ68" s="112"/>
      <c r="GK68" s="112"/>
      <c r="GL68" s="112"/>
      <c r="GM68" s="112"/>
      <c r="GN68" s="112"/>
      <c r="GO68" s="112"/>
      <c r="GP68" s="112"/>
      <c r="GQ68" s="112"/>
      <c r="GR68" s="112"/>
      <c r="GS68" s="112"/>
      <c r="GT68" s="112"/>
      <c r="GU68" s="112"/>
      <c r="GV68" s="112"/>
      <c r="GW68" s="112"/>
      <c r="GX68" s="112"/>
      <c r="GY68" s="112"/>
      <c r="GZ68" s="112"/>
      <c r="HA68" s="112"/>
      <c r="HB68" s="112"/>
      <c r="HC68" s="112"/>
      <c r="HD68" s="112"/>
      <c r="HE68" s="112"/>
      <c r="HF68" s="112"/>
      <c r="HG68" s="112"/>
      <c r="HH68" s="112"/>
      <c r="HI68" s="112"/>
      <c r="HJ68" s="112"/>
      <c r="HK68" s="112"/>
      <c r="HL68" s="112"/>
      <c r="HM68" s="112"/>
      <c r="HN68" s="112"/>
      <c r="HO68" s="112"/>
      <c r="HP68" s="112"/>
      <c r="HQ68" s="112"/>
      <c r="HR68" s="112"/>
      <c r="HS68" s="112"/>
      <c r="HT68" s="112"/>
      <c r="HU68" s="112"/>
      <c r="HV68" s="112"/>
      <c r="HW68" s="112"/>
      <c r="HX68" s="112"/>
      <c r="HY68" s="112"/>
      <c r="HZ68" s="112"/>
      <c r="IA68" s="112"/>
      <c r="IB68" s="112"/>
      <c r="IC68" s="112"/>
      <c r="ID68" s="112"/>
      <c r="IE68" s="112"/>
      <c r="IF68" s="112"/>
      <c r="IG68" s="112"/>
      <c r="IH68" s="112"/>
      <c r="II68" s="112"/>
      <c r="IJ68" s="112"/>
      <c r="IK68" s="112"/>
      <c r="IL68" s="112"/>
      <c r="IM68" s="112"/>
      <c r="IN68" s="112"/>
      <c r="IO68" s="112"/>
      <c r="IP68" s="112"/>
      <c r="IQ68" s="112"/>
      <c r="IR68" s="112"/>
      <c r="IS68" s="112"/>
      <c r="IT68" s="112"/>
      <c r="IU68" s="112"/>
      <c r="IV68" s="112"/>
      <c r="IW68" s="112"/>
      <c r="IX68" s="112"/>
      <c r="IY68" s="112"/>
      <c r="IZ68" s="112"/>
      <c r="JA68" s="112"/>
      <c r="JB68" s="112"/>
      <c r="JC68" s="112"/>
      <c r="JD68" s="112"/>
      <c r="JE68" s="112"/>
      <c r="JF68" s="112"/>
      <c r="JG68" s="112"/>
      <c r="JH68" s="112"/>
      <c r="JI68" s="112"/>
    </row>
    <row r="69" spans="2:269" ht="17.25" x14ac:dyDescent="0.3">
      <c r="B69" s="115"/>
      <c r="C69" s="188"/>
      <c r="D69" s="115"/>
      <c r="E69" s="188" t="s">
        <v>770</v>
      </c>
      <c r="F69" s="188"/>
      <c r="G69" s="188" t="str">
        <f>":  "&amp;VLOOKUP($L$1,SISWA!$C$8:$W$58,2,FALSE)</f>
        <v>:  AS KAYRA ROHMAN DIKHA</v>
      </c>
      <c r="H69" s="188"/>
      <c r="I69" s="188"/>
      <c r="J69" s="188"/>
      <c r="K69" s="188"/>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c r="BR69" s="112"/>
      <c r="BS69" s="112"/>
      <c r="BT69" s="112"/>
      <c r="BU69" s="112"/>
      <c r="BV69" s="112"/>
      <c r="BW69" s="112"/>
      <c r="BX69" s="112"/>
      <c r="BY69" s="112"/>
      <c r="BZ69" s="112"/>
      <c r="CA69" s="112"/>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c r="DO69" s="112"/>
      <c r="DP69" s="112"/>
      <c r="DQ69" s="112"/>
      <c r="DR69" s="112"/>
      <c r="DS69" s="112"/>
      <c r="DT69" s="112"/>
      <c r="DU69" s="112"/>
      <c r="DV69" s="112"/>
      <c r="DW69" s="112"/>
      <c r="DX69" s="112"/>
      <c r="DY69" s="112"/>
      <c r="DZ69" s="112"/>
      <c r="EA69" s="112"/>
      <c r="EB69" s="112"/>
      <c r="EC69" s="112"/>
      <c r="ED69" s="112"/>
      <c r="EE69" s="112"/>
      <c r="EF69" s="112"/>
      <c r="EG69" s="112"/>
      <c r="EH69" s="112"/>
      <c r="EI69" s="112"/>
      <c r="EJ69" s="112"/>
      <c r="EK69" s="112"/>
      <c r="EL69" s="112"/>
      <c r="EM69" s="112"/>
      <c r="EN69" s="112"/>
      <c r="EO69" s="112"/>
      <c r="EP69" s="112"/>
      <c r="EQ69" s="112"/>
      <c r="ER69" s="112"/>
      <c r="ES69" s="112"/>
      <c r="ET69" s="112"/>
      <c r="EU69" s="112"/>
      <c r="EV69" s="112"/>
      <c r="EW69" s="112"/>
      <c r="EX69" s="112"/>
      <c r="EY69" s="112"/>
      <c r="EZ69" s="112"/>
      <c r="FA69" s="112"/>
      <c r="FB69" s="112"/>
      <c r="FC69" s="112"/>
      <c r="FD69" s="112"/>
      <c r="FE69" s="112"/>
      <c r="FF69" s="112"/>
      <c r="FG69" s="112"/>
      <c r="FH69" s="112"/>
      <c r="FI69" s="112"/>
      <c r="FJ69" s="112"/>
      <c r="FK69" s="112"/>
      <c r="FL69" s="112"/>
      <c r="FM69" s="112"/>
      <c r="FN69" s="112"/>
      <c r="FO69" s="112"/>
      <c r="FP69" s="112"/>
      <c r="FQ69" s="112"/>
      <c r="FR69" s="112"/>
      <c r="FS69" s="112"/>
      <c r="FT69" s="112"/>
      <c r="FU69" s="112"/>
      <c r="FV69" s="112"/>
      <c r="FW69" s="112"/>
      <c r="FX69" s="112"/>
      <c r="FY69" s="112"/>
      <c r="FZ69" s="112"/>
      <c r="GA69" s="112"/>
      <c r="GB69" s="112"/>
      <c r="GC69" s="112"/>
      <c r="GD69" s="112"/>
      <c r="GE69" s="112"/>
      <c r="GF69" s="112"/>
      <c r="GG69" s="112"/>
      <c r="GH69" s="112"/>
      <c r="GI69" s="112"/>
      <c r="GJ69" s="112"/>
      <c r="GK69" s="112"/>
      <c r="GL69" s="112"/>
      <c r="GM69" s="112"/>
      <c r="GN69" s="112"/>
      <c r="GO69" s="112"/>
      <c r="GP69" s="112"/>
      <c r="GQ69" s="112"/>
      <c r="GR69" s="112"/>
      <c r="GS69" s="112"/>
      <c r="GT69" s="112"/>
      <c r="GU69" s="112"/>
      <c r="GV69" s="112"/>
      <c r="GW69" s="112"/>
      <c r="GX69" s="112"/>
      <c r="GY69" s="112"/>
      <c r="GZ69" s="112"/>
      <c r="HA69" s="112"/>
      <c r="HB69" s="112"/>
      <c r="HC69" s="112"/>
      <c r="HD69" s="112"/>
      <c r="HE69" s="112"/>
      <c r="HF69" s="112"/>
      <c r="HG69" s="112"/>
      <c r="HH69" s="112"/>
      <c r="HI69" s="112"/>
      <c r="HJ69" s="112"/>
      <c r="HK69" s="112"/>
      <c r="HL69" s="112"/>
      <c r="HM69" s="112"/>
      <c r="HN69" s="112"/>
      <c r="HO69" s="112"/>
      <c r="HP69" s="112"/>
      <c r="HQ69" s="112"/>
      <c r="HR69" s="112"/>
      <c r="HS69" s="112"/>
      <c r="HT69" s="112"/>
      <c r="HU69" s="112"/>
      <c r="HV69" s="112"/>
      <c r="HW69" s="112"/>
      <c r="HX69" s="112"/>
      <c r="HY69" s="112"/>
      <c r="HZ69" s="112"/>
      <c r="IA69" s="112"/>
      <c r="IB69" s="112"/>
      <c r="IC69" s="112"/>
      <c r="ID69" s="112"/>
      <c r="IE69" s="112"/>
      <c r="IF69" s="112"/>
      <c r="IG69" s="112"/>
      <c r="IH69" s="112"/>
      <c r="II69" s="112"/>
      <c r="IJ69" s="112"/>
      <c r="IK69" s="112"/>
      <c r="IL69" s="112"/>
      <c r="IM69" s="112"/>
      <c r="IN69" s="112"/>
      <c r="IO69" s="112"/>
      <c r="IP69" s="112"/>
      <c r="IQ69" s="112"/>
      <c r="IR69" s="112"/>
      <c r="IS69" s="112"/>
      <c r="IT69" s="112"/>
      <c r="IU69" s="112"/>
      <c r="IV69" s="112"/>
      <c r="IW69" s="112"/>
      <c r="IX69" s="112"/>
      <c r="IY69" s="112"/>
      <c r="IZ69" s="112"/>
      <c r="JA69" s="112"/>
      <c r="JB69" s="112"/>
      <c r="JC69" s="112"/>
      <c r="JD69" s="112"/>
      <c r="JE69" s="112"/>
      <c r="JF69" s="112"/>
      <c r="JG69" s="112"/>
      <c r="JH69" s="112"/>
      <c r="JI69" s="112"/>
    </row>
    <row r="70" spans="2:269" ht="17.25" x14ac:dyDescent="0.3">
      <c r="B70" s="115"/>
      <c r="C70" s="188"/>
      <c r="D70" s="115"/>
      <c r="E70" s="188" t="s">
        <v>812</v>
      </c>
      <c r="F70" s="188"/>
      <c r="G70" s="188" t="str">
        <f>":  "&amp;VLOOKUP($L$1,SISWA!$C$8:$W$58,3,FALSE)</f>
        <v>:  3160205464</v>
      </c>
      <c r="H70" s="188"/>
      <c r="I70" s="188"/>
      <c r="J70" s="188"/>
      <c r="K70" s="188"/>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row>
    <row r="71" spans="2:269" ht="17.25" x14ac:dyDescent="0.3">
      <c r="B71" s="115"/>
      <c r="C71" s="188"/>
      <c r="D71" s="115"/>
      <c r="E71" s="188" t="s">
        <v>825</v>
      </c>
      <c r="F71" s="188"/>
      <c r="G71" s="717" t="str">
        <f>":  "&amp;VLOOKUP($L$1,SISWA!$C$8:$W$58,6,FALSE)</f>
        <v xml:space="preserve">:  </v>
      </c>
      <c r="H71" s="717"/>
      <c r="I71" s="717"/>
      <c r="J71" s="717"/>
      <c r="K71" s="188"/>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row>
    <row r="72" spans="2:269" ht="17.25" x14ac:dyDescent="0.3">
      <c r="B72" s="115"/>
      <c r="C72" s="188"/>
      <c r="D72" s="115"/>
      <c r="E72" s="188" t="s">
        <v>826</v>
      </c>
      <c r="F72" s="188"/>
      <c r="G72" s="188" t="str">
        <f>":  "&amp;VLOOKUP($L$1,SISWA!$C$8:$W$58,4,FALSE)</f>
        <v xml:space="preserve">:  </v>
      </c>
      <c r="H72" s="188"/>
      <c r="I72" s="188"/>
      <c r="J72" s="188"/>
      <c r="K72" s="188"/>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row>
    <row r="73" spans="2:269" ht="17.25" x14ac:dyDescent="0.3">
      <c r="B73" s="115"/>
      <c r="C73" s="188"/>
      <c r="D73" s="115"/>
      <c r="E73" s="188" t="s">
        <v>827</v>
      </c>
      <c r="F73" s="188"/>
      <c r="G73" s="188" t="str">
        <f>":  "&amp;VLOOKUP($L$1,SISWA!$C$8:$W$58,7,FALSE)</f>
        <v xml:space="preserve">:  </v>
      </c>
      <c r="H73" s="188"/>
      <c r="I73" s="188"/>
      <c r="J73" s="188"/>
      <c r="K73" s="188"/>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row>
    <row r="74" spans="2:269" ht="17.25" x14ac:dyDescent="0.3">
      <c r="B74" s="115"/>
      <c r="C74" s="188"/>
      <c r="D74" s="115"/>
      <c r="E74" s="188" t="s">
        <v>828</v>
      </c>
      <c r="F74" s="188"/>
      <c r="G74" s="188" t="str">
        <f>":  "&amp;VLOOKUP($L$1,SISWA!$C$8:$W$58,8,FALSE)</f>
        <v xml:space="preserve">:  </v>
      </c>
      <c r="H74" s="188"/>
      <c r="I74" s="188"/>
      <c r="J74" s="188"/>
      <c r="K74" s="188"/>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row>
    <row r="75" spans="2:269" ht="17.25" x14ac:dyDescent="0.3">
      <c r="B75" s="115"/>
      <c r="C75" s="188"/>
      <c r="D75" s="115"/>
      <c r="E75" s="188"/>
      <c r="F75" s="188"/>
      <c r="G75" s="188"/>
      <c r="H75" s="188"/>
      <c r="I75" s="188"/>
      <c r="J75" s="188"/>
      <c r="K75" s="188"/>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2"/>
      <c r="BJ75" s="112"/>
      <c r="BK75" s="112"/>
      <c r="BL75" s="112"/>
      <c r="BM75" s="112"/>
      <c r="BN75" s="112"/>
      <c r="BO75" s="112"/>
      <c r="BP75" s="112"/>
      <c r="BQ75" s="112"/>
      <c r="BR75" s="112"/>
      <c r="BS75" s="112"/>
      <c r="BT75" s="112"/>
      <c r="BU75" s="112"/>
      <c r="BV75" s="112"/>
      <c r="BW75" s="112"/>
      <c r="BX75" s="112"/>
      <c r="BY75" s="112"/>
      <c r="BZ75" s="112"/>
      <c r="CA75" s="112"/>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c r="DA75" s="112"/>
      <c r="DB75" s="112"/>
      <c r="DC75" s="112"/>
      <c r="DD75" s="112"/>
      <c r="DE75" s="112"/>
      <c r="DF75" s="112"/>
      <c r="DG75" s="112"/>
      <c r="DH75" s="112"/>
      <c r="DI75" s="112"/>
      <c r="DJ75" s="112"/>
      <c r="DK75" s="112"/>
      <c r="DL75" s="112"/>
      <c r="DM75" s="112"/>
      <c r="DN75" s="112"/>
      <c r="DO75" s="112"/>
      <c r="DP75" s="112"/>
      <c r="DQ75" s="112"/>
      <c r="DR75" s="112"/>
      <c r="DS75" s="112"/>
      <c r="DT75" s="112"/>
      <c r="DU75" s="112"/>
      <c r="DV75" s="112"/>
      <c r="DW75" s="112"/>
      <c r="DX75" s="112"/>
      <c r="DY75" s="112"/>
      <c r="DZ75" s="112"/>
      <c r="EA75" s="112"/>
      <c r="EB75" s="112"/>
      <c r="EC75" s="112"/>
      <c r="ED75" s="112"/>
      <c r="EE75" s="112"/>
      <c r="EF75" s="112"/>
      <c r="EG75" s="112"/>
      <c r="EH75" s="112"/>
      <c r="EI75" s="112"/>
      <c r="EJ75" s="112"/>
      <c r="EK75" s="112"/>
      <c r="EL75" s="112"/>
      <c r="EM75" s="112"/>
      <c r="EN75" s="112"/>
      <c r="EO75" s="112"/>
      <c r="EP75" s="112"/>
      <c r="EQ75" s="112"/>
      <c r="ER75" s="112"/>
      <c r="ES75" s="112"/>
      <c r="ET75" s="112"/>
      <c r="EU75" s="112"/>
      <c r="EV75" s="112"/>
      <c r="EW75" s="112"/>
      <c r="EX75" s="112"/>
      <c r="EY75" s="112"/>
      <c r="EZ75" s="112"/>
      <c r="FA75" s="112"/>
      <c r="FB75" s="112"/>
      <c r="FC75" s="112"/>
      <c r="FD75" s="112"/>
      <c r="FE75" s="112"/>
      <c r="FF75" s="112"/>
      <c r="FG75" s="112"/>
      <c r="FH75" s="112"/>
      <c r="FI75" s="112"/>
      <c r="FJ75" s="112"/>
      <c r="FK75" s="112"/>
      <c r="FL75" s="112"/>
      <c r="FM75" s="112"/>
      <c r="FN75" s="112"/>
      <c r="FO75" s="112"/>
      <c r="FP75" s="112"/>
      <c r="FQ75" s="112"/>
      <c r="FR75" s="112"/>
      <c r="FS75" s="112"/>
      <c r="FT75" s="112"/>
      <c r="FU75" s="112"/>
      <c r="FV75" s="112"/>
      <c r="FW75" s="112"/>
      <c r="FX75" s="112"/>
      <c r="FY75" s="112"/>
      <c r="FZ75" s="112"/>
      <c r="GA75" s="112"/>
      <c r="GB75" s="112"/>
      <c r="GC75" s="112"/>
      <c r="GD75" s="112"/>
      <c r="GE75" s="112"/>
      <c r="GF75" s="112"/>
      <c r="GG75" s="112"/>
      <c r="GH75" s="112"/>
      <c r="GI75" s="112"/>
      <c r="GJ75" s="112"/>
      <c r="GK75" s="112"/>
      <c r="GL75" s="112"/>
      <c r="GM75" s="112"/>
      <c r="GN75" s="112"/>
      <c r="GO75" s="112"/>
      <c r="GP75" s="112"/>
      <c r="GQ75" s="112"/>
      <c r="GR75" s="112"/>
      <c r="GS75" s="112"/>
      <c r="GT75" s="112"/>
      <c r="GU75" s="112"/>
      <c r="GV75" s="112"/>
      <c r="GW75" s="112"/>
      <c r="GX75" s="112"/>
      <c r="GY75" s="112"/>
      <c r="GZ75" s="112"/>
      <c r="HA75" s="112"/>
      <c r="HB75" s="112"/>
      <c r="HC75" s="112"/>
      <c r="HD75" s="112"/>
      <c r="HE75" s="112"/>
      <c r="HF75" s="112"/>
      <c r="HG75" s="112"/>
      <c r="HH75" s="112"/>
      <c r="HI75" s="112"/>
      <c r="HJ75" s="112"/>
      <c r="HK75" s="112"/>
      <c r="HL75" s="112"/>
      <c r="HM75" s="112"/>
      <c r="HN75" s="112"/>
      <c r="HO75" s="112"/>
      <c r="HP75" s="112"/>
      <c r="HQ75" s="112"/>
      <c r="HR75" s="112"/>
      <c r="HS75" s="112"/>
      <c r="HT75" s="112"/>
      <c r="HU75" s="112"/>
      <c r="HV75" s="112"/>
      <c r="HW75" s="112"/>
      <c r="HX75" s="112"/>
      <c r="HY75" s="112"/>
      <c r="HZ75" s="112"/>
      <c r="IA75" s="112"/>
      <c r="IB75" s="112"/>
      <c r="IC75" s="112"/>
      <c r="ID75" s="112"/>
      <c r="IE75" s="112"/>
      <c r="IF75" s="112"/>
      <c r="IG75" s="112"/>
      <c r="IH75" s="112"/>
      <c r="II75" s="112"/>
      <c r="IJ75" s="112"/>
      <c r="IK75" s="112"/>
      <c r="IL75" s="112"/>
      <c r="IM75" s="112"/>
      <c r="IN75" s="112"/>
      <c r="IO75" s="112"/>
      <c r="IP75" s="112"/>
      <c r="IQ75" s="112"/>
      <c r="IR75" s="112"/>
      <c r="IS75" s="112"/>
      <c r="IT75" s="112"/>
      <c r="IU75" s="112"/>
      <c r="IV75" s="112"/>
      <c r="IW75" s="112"/>
      <c r="IX75" s="112"/>
      <c r="IY75" s="112"/>
      <c r="IZ75" s="112"/>
      <c r="JA75" s="112"/>
      <c r="JB75" s="112"/>
      <c r="JC75" s="112"/>
      <c r="JD75" s="112"/>
      <c r="JE75" s="112"/>
      <c r="JF75" s="112"/>
      <c r="JG75" s="112"/>
      <c r="JH75" s="112"/>
      <c r="JI75" s="112"/>
    </row>
    <row r="76" spans="2:269" ht="17.25" x14ac:dyDescent="0.3">
      <c r="B76" s="115"/>
      <c r="C76" s="188"/>
      <c r="D76" s="115"/>
      <c r="E76" s="188" t="s">
        <v>829</v>
      </c>
      <c r="F76" s="188"/>
      <c r="G76" s="188"/>
      <c r="H76" s="188"/>
      <c r="I76" s="188"/>
      <c r="J76" s="188"/>
      <c r="K76" s="188"/>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2"/>
      <c r="BJ76" s="112"/>
      <c r="BK76" s="112"/>
      <c r="BL76" s="112"/>
      <c r="BM76" s="112"/>
      <c r="BN76" s="112"/>
      <c r="BO76" s="112"/>
      <c r="BP76" s="112"/>
      <c r="BQ76" s="112"/>
      <c r="BR76" s="112"/>
      <c r="BS76" s="112"/>
      <c r="BT76" s="112"/>
      <c r="BU76" s="112"/>
      <c r="BV76" s="112"/>
      <c r="BW76" s="112"/>
      <c r="BX76" s="112"/>
      <c r="BY76" s="112"/>
      <c r="BZ76" s="112"/>
      <c r="CA76" s="112"/>
      <c r="CB76" s="112"/>
      <c r="CC76" s="112"/>
      <c r="CD76" s="112"/>
      <c r="CE76" s="112"/>
      <c r="CF76" s="112"/>
      <c r="CG76" s="112"/>
      <c r="CH76" s="112"/>
      <c r="CI76" s="112"/>
      <c r="CJ76" s="112"/>
      <c r="CK76" s="112"/>
      <c r="CL76" s="112"/>
      <c r="CM76" s="112"/>
      <c r="CN76" s="112"/>
      <c r="CO76" s="112"/>
      <c r="CP76" s="112"/>
      <c r="CQ76" s="112"/>
      <c r="CR76" s="112"/>
      <c r="CS76" s="112"/>
      <c r="CT76" s="112"/>
      <c r="CU76" s="112"/>
      <c r="CV76" s="112"/>
      <c r="CW76" s="112"/>
      <c r="CX76" s="112"/>
      <c r="CY76" s="112"/>
      <c r="CZ76" s="112"/>
      <c r="DA76" s="112"/>
      <c r="DB76" s="112"/>
      <c r="DC76" s="112"/>
      <c r="DD76" s="112"/>
      <c r="DE76" s="112"/>
      <c r="DF76" s="112"/>
      <c r="DG76" s="112"/>
      <c r="DH76" s="112"/>
      <c r="DI76" s="112"/>
      <c r="DJ76" s="112"/>
      <c r="DK76" s="112"/>
      <c r="DL76" s="112"/>
      <c r="DM76" s="112"/>
      <c r="DN76" s="112"/>
      <c r="DO76" s="112"/>
      <c r="DP76" s="112"/>
      <c r="DQ76" s="112"/>
      <c r="DR76" s="112"/>
      <c r="DS76" s="112"/>
      <c r="DT76" s="112"/>
      <c r="DU76" s="112"/>
      <c r="DV76" s="112"/>
      <c r="DW76" s="112"/>
      <c r="DX76" s="112"/>
      <c r="DY76" s="112"/>
      <c r="DZ76" s="112"/>
      <c r="EA76" s="112"/>
      <c r="EB76" s="112"/>
      <c r="EC76" s="112"/>
      <c r="ED76" s="112"/>
      <c r="EE76" s="112"/>
      <c r="EF76" s="112"/>
      <c r="EG76" s="112"/>
      <c r="EH76" s="112"/>
      <c r="EI76" s="112"/>
      <c r="EJ76" s="112"/>
      <c r="EK76" s="112"/>
      <c r="EL76" s="112"/>
      <c r="EM76" s="112"/>
      <c r="EN76" s="112"/>
      <c r="EO76" s="112"/>
      <c r="EP76" s="112"/>
      <c r="EQ76" s="112"/>
      <c r="ER76" s="112"/>
      <c r="ES76" s="112"/>
      <c r="ET76" s="112"/>
      <c r="EU76" s="112"/>
      <c r="EV76" s="112"/>
      <c r="EW76" s="112"/>
      <c r="EX76" s="112"/>
      <c r="EY76" s="112"/>
      <c r="EZ76" s="112"/>
      <c r="FA76" s="112"/>
      <c r="FB76" s="112"/>
      <c r="FC76" s="112"/>
      <c r="FD76" s="112"/>
      <c r="FE76" s="112"/>
      <c r="FF76" s="112"/>
      <c r="FG76" s="112"/>
      <c r="FH76" s="112"/>
      <c r="FI76" s="112"/>
      <c r="FJ76" s="112"/>
      <c r="FK76" s="112"/>
      <c r="FL76" s="112"/>
      <c r="FM76" s="112"/>
      <c r="FN76" s="112"/>
      <c r="FO76" s="112"/>
      <c r="FP76" s="112"/>
      <c r="FQ76" s="112"/>
      <c r="FR76" s="112"/>
      <c r="FS76" s="112"/>
      <c r="FT76" s="112"/>
      <c r="FU76" s="112"/>
      <c r="FV76" s="112"/>
      <c r="FW76" s="112"/>
      <c r="FX76" s="112"/>
      <c r="FY76" s="112"/>
      <c r="FZ76" s="112"/>
      <c r="GA76" s="112"/>
      <c r="GB76" s="112"/>
      <c r="GC76" s="112"/>
      <c r="GD76" s="112"/>
      <c r="GE76" s="112"/>
      <c r="GF76" s="112"/>
      <c r="GG76" s="112"/>
      <c r="GH76" s="112"/>
      <c r="GI76" s="112"/>
      <c r="GJ76" s="112"/>
      <c r="GK76" s="112"/>
      <c r="GL76" s="112"/>
      <c r="GM76" s="112"/>
      <c r="GN76" s="112"/>
      <c r="GO76" s="112"/>
      <c r="GP76" s="112"/>
      <c r="GQ76" s="112"/>
      <c r="GR76" s="112"/>
      <c r="GS76" s="112"/>
      <c r="GT76" s="112"/>
      <c r="GU76" s="112"/>
      <c r="GV76" s="112"/>
      <c r="GW76" s="112"/>
      <c r="GX76" s="112"/>
      <c r="GY76" s="112"/>
      <c r="GZ76" s="112"/>
      <c r="HA76" s="112"/>
      <c r="HB76" s="112"/>
      <c r="HC76" s="112"/>
      <c r="HD76" s="112"/>
      <c r="HE76" s="112"/>
      <c r="HF76" s="112"/>
      <c r="HG76" s="112"/>
      <c r="HH76" s="112"/>
      <c r="HI76" s="112"/>
      <c r="HJ76" s="112"/>
      <c r="HK76" s="112"/>
      <c r="HL76" s="112"/>
      <c r="HM76" s="112"/>
      <c r="HN76" s="112"/>
      <c r="HO76" s="112"/>
      <c r="HP76" s="112"/>
      <c r="HQ76" s="112"/>
      <c r="HR76" s="112"/>
      <c r="HS76" s="112"/>
      <c r="HT76" s="112"/>
      <c r="HU76" s="112"/>
      <c r="HV76" s="112"/>
      <c r="HW76" s="112"/>
      <c r="HX76" s="112"/>
      <c r="HY76" s="112"/>
      <c r="HZ76" s="112"/>
      <c r="IA76" s="112"/>
      <c r="IB76" s="112"/>
      <c r="IC76" s="112"/>
      <c r="ID76" s="112"/>
      <c r="IE76" s="112"/>
      <c r="IF76" s="112"/>
      <c r="IG76" s="112"/>
      <c r="IH76" s="112"/>
      <c r="II76" s="112"/>
      <c r="IJ76" s="112"/>
      <c r="IK76" s="112"/>
      <c r="IL76" s="112"/>
      <c r="IM76" s="112"/>
      <c r="IN76" s="112"/>
      <c r="IO76" s="112"/>
      <c r="IP76" s="112"/>
      <c r="IQ76" s="112"/>
      <c r="IR76" s="112"/>
      <c r="IS76" s="112"/>
      <c r="IT76" s="112"/>
      <c r="IU76" s="112"/>
      <c r="IV76" s="112"/>
      <c r="IW76" s="112"/>
      <c r="IX76" s="112"/>
      <c r="IY76" s="112"/>
      <c r="IZ76" s="112"/>
      <c r="JA76" s="112"/>
      <c r="JB76" s="112"/>
      <c r="JC76" s="112"/>
      <c r="JD76" s="112"/>
      <c r="JE76" s="112"/>
      <c r="JF76" s="112"/>
      <c r="JG76" s="112"/>
      <c r="JH76" s="112"/>
      <c r="JI76" s="112"/>
    </row>
    <row r="77" spans="2:269" ht="17.25" x14ac:dyDescent="0.3">
      <c r="B77" s="115"/>
      <c r="C77" s="188"/>
      <c r="D77" s="115"/>
      <c r="E77" s="188" t="s">
        <v>830</v>
      </c>
      <c r="F77" s="188"/>
      <c r="G77" s="188" t="str">
        <f>":  "&amp;VLOOKUP($L$1,SISWA!$C$8:$W$58,9,FALSE)</f>
        <v xml:space="preserve">:  </v>
      </c>
      <c r="H77" s="188"/>
      <c r="I77" s="188"/>
      <c r="J77" s="188"/>
      <c r="K77" s="188"/>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12"/>
      <c r="BL77" s="112"/>
      <c r="BM77" s="112"/>
      <c r="BN77" s="112"/>
      <c r="BO77" s="112"/>
      <c r="BP77" s="112"/>
      <c r="BQ77" s="112"/>
      <c r="BR77" s="112"/>
      <c r="BS77" s="112"/>
      <c r="BT77" s="112"/>
      <c r="BU77" s="112"/>
      <c r="BV77" s="112"/>
      <c r="BW77" s="112"/>
      <c r="BX77" s="112"/>
      <c r="BY77" s="112"/>
      <c r="BZ77" s="112"/>
      <c r="CA77" s="112"/>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c r="DA77" s="112"/>
      <c r="DB77" s="112"/>
      <c r="DC77" s="112"/>
      <c r="DD77" s="112"/>
      <c r="DE77" s="112"/>
      <c r="DF77" s="112"/>
      <c r="DG77" s="112"/>
      <c r="DH77" s="112"/>
      <c r="DI77" s="112"/>
      <c r="DJ77" s="112"/>
      <c r="DK77" s="112"/>
      <c r="DL77" s="112"/>
      <c r="DM77" s="112"/>
      <c r="DN77" s="112"/>
      <c r="DO77" s="112"/>
      <c r="DP77" s="112"/>
      <c r="DQ77" s="112"/>
      <c r="DR77" s="112"/>
      <c r="DS77" s="112"/>
      <c r="DT77" s="112"/>
      <c r="DU77" s="112"/>
      <c r="DV77" s="112"/>
      <c r="DW77" s="112"/>
      <c r="DX77" s="112"/>
      <c r="DY77" s="112"/>
      <c r="DZ77" s="112"/>
      <c r="EA77" s="112"/>
      <c r="EB77" s="112"/>
      <c r="EC77" s="112"/>
      <c r="ED77" s="112"/>
      <c r="EE77" s="112"/>
      <c r="EF77" s="112"/>
      <c r="EG77" s="112"/>
      <c r="EH77" s="112"/>
      <c r="EI77" s="112"/>
      <c r="EJ77" s="112"/>
      <c r="EK77" s="112"/>
      <c r="EL77" s="112"/>
      <c r="EM77" s="112"/>
      <c r="EN77" s="112"/>
      <c r="EO77" s="112"/>
      <c r="EP77" s="112"/>
      <c r="EQ77" s="112"/>
      <c r="ER77" s="112"/>
      <c r="ES77" s="112"/>
      <c r="ET77" s="112"/>
      <c r="EU77" s="112"/>
      <c r="EV77" s="112"/>
      <c r="EW77" s="112"/>
      <c r="EX77" s="112"/>
      <c r="EY77" s="112"/>
      <c r="EZ77" s="112"/>
      <c r="FA77" s="112"/>
      <c r="FB77" s="112"/>
      <c r="FC77" s="112"/>
      <c r="FD77" s="112"/>
      <c r="FE77" s="112"/>
      <c r="FF77" s="112"/>
      <c r="FG77" s="112"/>
      <c r="FH77" s="112"/>
      <c r="FI77" s="112"/>
      <c r="FJ77" s="112"/>
      <c r="FK77" s="112"/>
      <c r="FL77" s="112"/>
      <c r="FM77" s="112"/>
      <c r="FN77" s="112"/>
      <c r="FO77" s="112"/>
      <c r="FP77" s="112"/>
      <c r="FQ77" s="112"/>
      <c r="FR77" s="112"/>
      <c r="FS77" s="112"/>
      <c r="FT77" s="112"/>
      <c r="FU77" s="112"/>
      <c r="FV77" s="112"/>
      <c r="FW77" s="112"/>
      <c r="FX77" s="112"/>
      <c r="FY77" s="112"/>
      <c r="FZ77" s="112"/>
      <c r="GA77" s="112"/>
      <c r="GB77" s="112"/>
      <c r="GC77" s="112"/>
      <c r="GD77" s="112"/>
      <c r="GE77" s="112"/>
      <c r="GF77" s="112"/>
      <c r="GG77" s="112"/>
      <c r="GH77" s="112"/>
      <c r="GI77" s="112"/>
      <c r="GJ77" s="112"/>
      <c r="GK77" s="112"/>
      <c r="GL77" s="112"/>
      <c r="GM77" s="112"/>
      <c r="GN77" s="112"/>
      <c r="GO77" s="112"/>
      <c r="GP77" s="112"/>
      <c r="GQ77" s="112"/>
      <c r="GR77" s="112"/>
      <c r="GS77" s="112"/>
      <c r="GT77" s="112"/>
      <c r="GU77" s="112"/>
      <c r="GV77" s="112"/>
      <c r="GW77" s="112"/>
      <c r="GX77" s="112"/>
      <c r="GY77" s="112"/>
      <c r="GZ77" s="112"/>
      <c r="HA77" s="112"/>
      <c r="HB77" s="112"/>
      <c r="HC77" s="112"/>
      <c r="HD77" s="112"/>
      <c r="HE77" s="112"/>
      <c r="HF77" s="112"/>
      <c r="HG77" s="112"/>
      <c r="HH77" s="112"/>
      <c r="HI77" s="112"/>
      <c r="HJ77" s="112"/>
      <c r="HK77" s="112"/>
      <c r="HL77" s="112"/>
      <c r="HM77" s="112"/>
      <c r="HN77" s="112"/>
      <c r="HO77" s="112"/>
      <c r="HP77" s="112"/>
      <c r="HQ77" s="112"/>
      <c r="HR77" s="112"/>
      <c r="HS77" s="112"/>
      <c r="HT77" s="112"/>
      <c r="HU77" s="112"/>
      <c r="HV77" s="112"/>
      <c r="HW77" s="112"/>
      <c r="HX77" s="112"/>
      <c r="HY77" s="112"/>
      <c r="HZ77" s="112"/>
      <c r="IA77" s="112"/>
      <c r="IB77" s="112"/>
      <c r="IC77" s="112"/>
      <c r="ID77" s="112"/>
      <c r="IE77" s="112"/>
      <c r="IF77" s="112"/>
      <c r="IG77" s="112"/>
      <c r="IH77" s="112"/>
      <c r="II77" s="112"/>
      <c r="IJ77" s="112"/>
      <c r="IK77" s="112"/>
      <c r="IL77" s="112"/>
      <c r="IM77" s="112"/>
      <c r="IN77" s="112"/>
      <c r="IO77" s="112"/>
      <c r="IP77" s="112"/>
      <c r="IQ77" s="112"/>
      <c r="IR77" s="112"/>
      <c r="IS77" s="112"/>
      <c r="IT77" s="112"/>
      <c r="IU77" s="112"/>
      <c r="IV77" s="112"/>
      <c r="IW77" s="112"/>
      <c r="IX77" s="112"/>
      <c r="IY77" s="112"/>
      <c r="IZ77" s="112"/>
      <c r="JA77" s="112"/>
      <c r="JB77" s="112"/>
      <c r="JC77" s="112"/>
      <c r="JD77" s="112"/>
      <c r="JE77" s="112"/>
      <c r="JF77" s="112"/>
      <c r="JG77" s="112"/>
      <c r="JH77" s="112"/>
      <c r="JI77" s="112"/>
    </row>
    <row r="78" spans="2:269" ht="17.25" x14ac:dyDescent="0.3">
      <c r="B78" s="115"/>
      <c r="C78" s="188"/>
      <c r="D78" s="115"/>
      <c r="E78" s="188" t="s">
        <v>831</v>
      </c>
      <c r="F78" s="188"/>
      <c r="G78" s="188" t="str">
        <f>":  "&amp;VLOOKUP($L$1,SISWA!$C$8:$W$58,10,FALSE)</f>
        <v xml:space="preserve">:  </v>
      </c>
      <c r="H78" s="188"/>
      <c r="I78" s="188"/>
      <c r="J78" s="188"/>
      <c r="K78" s="188"/>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2"/>
      <c r="BJ78" s="112"/>
      <c r="BK78" s="112"/>
      <c r="BL78" s="112"/>
      <c r="BM78" s="112"/>
      <c r="BN78" s="112"/>
      <c r="BO78" s="112"/>
      <c r="BP78" s="112"/>
      <c r="BQ78" s="112"/>
      <c r="BR78" s="112"/>
      <c r="BS78" s="112"/>
      <c r="BT78" s="112"/>
      <c r="BU78" s="112"/>
      <c r="BV78" s="112"/>
      <c r="BW78" s="112"/>
      <c r="BX78" s="112"/>
      <c r="BY78" s="112"/>
      <c r="BZ78" s="112"/>
      <c r="CA78" s="112"/>
      <c r="CB78" s="112"/>
      <c r="CC78" s="112"/>
      <c r="CD78" s="112"/>
      <c r="CE78" s="112"/>
      <c r="CF78" s="112"/>
      <c r="CG78" s="112"/>
      <c r="CH78" s="112"/>
      <c r="CI78" s="112"/>
      <c r="CJ78" s="112"/>
      <c r="CK78" s="112"/>
      <c r="CL78" s="112"/>
      <c r="CM78" s="112"/>
      <c r="CN78" s="112"/>
      <c r="CO78" s="112"/>
      <c r="CP78" s="112"/>
      <c r="CQ78" s="112"/>
      <c r="CR78" s="112"/>
      <c r="CS78" s="112"/>
      <c r="CT78" s="112"/>
      <c r="CU78" s="112"/>
      <c r="CV78" s="112"/>
      <c r="CW78" s="112"/>
      <c r="CX78" s="112"/>
      <c r="CY78" s="112"/>
      <c r="CZ78" s="112"/>
      <c r="DA78" s="112"/>
      <c r="DB78" s="112"/>
      <c r="DC78" s="112"/>
      <c r="DD78" s="112"/>
      <c r="DE78" s="112"/>
      <c r="DF78" s="112"/>
      <c r="DG78" s="112"/>
      <c r="DH78" s="112"/>
      <c r="DI78" s="112"/>
      <c r="DJ78" s="112"/>
      <c r="DK78" s="112"/>
      <c r="DL78" s="112"/>
      <c r="DM78" s="112"/>
      <c r="DN78" s="112"/>
      <c r="DO78" s="112"/>
      <c r="DP78" s="112"/>
      <c r="DQ78" s="112"/>
      <c r="DR78" s="112"/>
      <c r="DS78" s="112"/>
      <c r="DT78" s="112"/>
      <c r="DU78" s="112"/>
      <c r="DV78" s="112"/>
      <c r="DW78" s="112"/>
      <c r="DX78" s="112"/>
      <c r="DY78" s="112"/>
      <c r="DZ78" s="112"/>
      <c r="EA78" s="112"/>
      <c r="EB78" s="112"/>
      <c r="EC78" s="112"/>
      <c r="ED78" s="112"/>
      <c r="EE78" s="112"/>
      <c r="EF78" s="112"/>
      <c r="EG78" s="112"/>
      <c r="EH78" s="112"/>
      <c r="EI78" s="112"/>
      <c r="EJ78" s="112"/>
      <c r="EK78" s="112"/>
      <c r="EL78" s="112"/>
      <c r="EM78" s="112"/>
      <c r="EN78" s="112"/>
      <c r="EO78" s="112"/>
      <c r="EP78" s="112"/>
      <c r="EQ78" s="112"/>
      <c r="ER78" s="112"/>
      <c r="ES78" s="112"/>
      <c r="ET78" s="112"/>
      <c r="EU78" s="112"/>
      <c r="EV78" s="112"/>
      <c r="EW78" s="112"/>
      <c r="EX78" s="112"/>
      <c r="EY78" s="112"/>
      <c r="EZ78" s="112"/>
      <c r="FA78" s="112"/>
      <c r="FB78" s="112"/>
      <c r="FC78" s="112"/>
      <c r="FD78" s="112"/>
      <c r="FE78" s="112"/>
      <c r="FF78" s="112"/>
      <c r="FG78" s="112"/>
      <c r="FH78" s="112"/>
      <c r="FI78" s="112"/>
      <c r="FJ78" s="112"/>
      <c r="FK78" s="112"/>
      <c r="FL78" s="112"/>
      <c r="FM78" s="112"/>
      <c r="FN78" s="112"/>
      <c r="FO78" s="112"/>
      <c r="FP78" s="112"/>
      <c r="FQ78" s="112"/>
      <c r="FR78" s="112"/>
      <c r="FS78" s="112"/>
      <c r="FT78" s="112"/>
      <c r="FU78" s="112"/>
      <c r="FV78" s="112"/>
      <c r="FW78" s="112"/>
      <c r="FX78" s="112"/>
      <c r="FY78" s="112"/>
      <c r="FZ78" s="112"/>
      <c r="GA78" s="112"/>
      <c r="GB78" s="112"/>
      <c r="GC78" s="112"/>
      <c r="GD78" s="112"/>
      <c r="GE78" s="112"/>
      <c r="GF78" s="112"/>
      <c r="GG78" s="112"/>
      <c r="GH78" s="112"/>
      <c r="GI78" s="112"/>
      <c r="GJ78" s="112"/>
      <c r="GK78" s="112"/>
      <c r="GL78" s="112"/>
      <c r="GM78" s="112"/>
      <c r="GN78" s="112"/>
      <c r="GO78" s="112"/>
      <c r="GP78" s="112"/>
      <c r="GQ78" s="112"/>
      <c r="GR78" s="112"/>
      <c r="GS78" s="112"/>
      <c r="GT78" s="112"/>
      <c r="GU78" s="112"/>
      <c r="GV78" s="112"/>
      <c r="GW78" s="112"/>
      <c r="GX78" s="112"/>
      <c r="GY78" s="112"/>
      <c r="GZ78" s="112"/>
      <c r="HA78" s="112"/>
      <c r="HB78" s="112"/>
      <c r="HC78" s="112"/>
      <c r="HD78" s="112"/>
      <c r="HE78" s="112"/>
      <c r="HF78" s="112"/>
      <c r="HG78" s="112"/>
      <c r="HH78" s="112"/>
      <c r="HI78" s="112"/>
      <c r="HJ78" s="112"/>
      <c r="HK78" s="112"/>
      <c r="HL78" s="112"/>
      <c r="HM78" s="112"/>
      <c r="HN78" s="112"/>
      <c r="HO78" s="112"/>
      <c r="HP78" s="112"/>
      <c r="HQ78" s="112"/>
      <c r="HR78" s="112"/>
      <c r="HS78" s="112"/>
      <c r="HT78" s="112"/>
      <c r="HU78" s="112"/>
      <c r="HV78" s="112"/>
      <c r="HW78" s="112"/>
      <c r="HX78" s="112"/>
      <c r="HY78" s="112"/>
      <c r="HZ78" s="112"/>
      <c r="IA78" s="112"/>
      <c r="IB78" s="112"/>
      <c r="IC78" s="112"/>
      <c r="ID78" s="112"/>
      <c r="IE78" s="112"/>
      <c r="IF78" s="112"/>
      <c r="IG78" s="112"/>
      <c r="IH78" s="112"/>
      <c r="II78" s="112"/>
      <c r="IJ78" s="112"/>
      <c r="IK78" s="112"/>
      <c r="IL78" s="112"/>
      <c r="IM78" s="112"/>
      <c r="IN78" s="112"/>
      <c r="IO78" s="112"/>
      <c r="IP78" s="112"/>
      <c r="IQ78" s="112"/>
      <c r="IR78" s="112"/>
      <c r="IS78" s="112"/>
      <c r="IT78" s="112"/>
      <c r="IU78" s="112"/>
      <c r="IV78" s="112"/>
      <c r="IW78" s="112"/>
      <c r="IX78" s="112"/>
      <c r="IY78" s="112"/>
      <c r="IZ78" s="112"/>
      <c r="JA78" s="112"/>
      <c r="JB78" s="112"/>
      <c r="JC78" s="112"/>
      <c r="JD78" s="112"/>
      <c r="JE78" s="112"/>
      <c r="JF78" s="112"/>
      <c r="JG78" s="112"/>
      <c r="JH78" s="112"/>
      <c r="JI78" s="112"/>
    </row>
    <row r="79" spans="2:269" ht="17.25" x14ac:dyDescent="0.3">
      <c r="B79" s="115"/>
      <c r="C79" s="188"/>
      <c r="D79" s="115"/>
      <c r="E79" s="188"/>
      <c r="F79" s="188"/>
      <c r="G79" s="188"/>
      <c r="H79" s="188"/>
      <c r="I79" s="188"/>
      <c r="J79" s="188"/>
      <c r="K79" s="188"/>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c r="BK79" s="112"/>
      <c r="BL79" s="112"/>
      <c r="BM79" s="112"/>
      <c r="BN79" s="112"/>
      <c r="BO79" s="112"/>
      <c r="BP79" s="112"/>
      <c r="BQ79" s="112"/>
      <c r="BR79" s="112"/>
      <c r="BS79" s="112"/>
      <c r="BT79" s="112"/>
      <c r="BU79" s="112"/>
      <c r="BV79" s="112"/>
      <c r="BW79" s="112"/>
      <c r="BX79" s="112"/>
      <c r="BY79" s="112"/>
      <c r="BZ79" s="112"/>
      <c r="CA79" s="112"/>
      <c r="CB79" s="112"/>
      <c r="CC79" s="112"/>
      <c r="CD79" s="112"/>
      <c r="CE79" s="112"/>
      <c r="CF79" s="112"/>
      <c r="CG79" s="112"/>
      <c r="CH79" s="112"/>
      <c r="CI79" s="112"/>
      <c r="CJ79" s="112"/>
      <c r="CK79" s="112"/>
      <c r="CL79" s="112"/>
      <c r="CM79" s="112"/>
      <c r="CN79" s="112"/>
      <c r="CO79" s="112"/>
      <c r="CP79" s="112"/>
      <c r="CQ79" s="112"/>
      <c r="CR79" s="112"/>
      <c r="CS79" s="112"/>
      <c r="CT79" s="112"/>
      <c r="CU79" s="112"/>
      <c r="CV79" s="112"/>
      <c r="CW79" s="112"/>
      <c r="CX79" s="112"/>
      <c r="CY79" s="112"/>
      <c r="CZ79" s="112"/>
      <c r="DA79" s="112"/>
      <c r="DB79" s="112"/>
      <c r="DC79" s="112"/>
      <c r="DD79" s="112"/>
      <c r="DE79" s="112"/>
      <c r="DF79" s="112"/>
      <c r="DG79" s="112"/>
      <c r="DH79" s="112"/>
      <c r="DI79" s="112"/>
      <c r="DJ79" s="112"/>
      <c r="DK79" s="112"/>
      <c r="DL79" s="112"/>
      <c r="DM79" s="112"/>
      <c r="DN79" s="112"/>
      <c r="DO79" s="112"/>
      <c r="DP79" s="112"/>
      <c r="DQ79" s="112"/>
      <c r="DR79" s="112"/>
      <c r="DS79" s="112"/>
      <c r="DT79" s="112"/>
      <c r="DU79" s="112"/>
      <c r="DV79" s="112"/>
      <c r="DW79" s="112"/>
      <c r="DX79" s="112"/>
      <c r="DY79" s="112"/>
      <c r="DZ79" s="112"/>
      <c r="EA79" s="112"/>
      <c r="EB79" s="112"/>
      <c r="EC79" s="112"/>
      <c r="ED79" s="112"/>
      <c r="EE79" s="112"/>
      <c r="EF79" s="112"/>
      <c r="EG79" s="112"/>
      <c r="EH79" s="112"/>
      <c r="EI79" s="112"/>
      <c r="EJ79" s="112"/>
      <c r="EK79" s="112"/>
      <c r="EL79" s="112"/>
      <c r="EM79" s="112"/>
      <c r="EN79" s="112"/>
      <c r="EO79" s="112"/>
      <c r="EP79" s="112"/>
      <c r="EQ79" s="112"/>
      <c r="ER79" s="112"/>
      <c r="ES79" s="112"/>
      <c r="ET79" s="112"/>
      <c r="EU79" s="112"/>
      <c r="EV79" s="112"/>
      <c r="EW79" s="112"/>
      <c r="EX79" s="112"/>
      <c r="EY79" s="112"/>
      <c r="EZ79" s="112"/>
      <c r="FA79" s="112"/>
      <c r="FB79" s="112"/>
      <c r="FC79" s="112"/>
      <c r="FD79" s="112"/>
      <c r="FE79" s="112"/>
      <c r="FF79" s="112"/>
      <c r="FG79" s="112"/>
      <c r="FH79" s="112"/>
      <c r="FI79" s="112"/>
      <c r="FJ79" s="112"/>
      <c r="FK79" s="112"/>
      <c r="FL79" s="112"/>
      <c r="FM79" s="112"/>
      <c r="FN79" s="112"/>
      <c r="FO79" s="112"/>
      <c r="FP79" s="112"/>
      <c r="FQ79" s="112"/>
      <c r="FR79" s="112"/>
      <c r="FS79" s="112"/>
      <c r="FT79" s="112"/>
      <c r="FU79" s="112"/>
      <c r="FV79" s="112"/>
      <c r="FW79" s="112"/>
      <c r="FX79" s="112"/>
      <c r="FY79" s="112"/>
      <c r="FZ79" s="112"/>
      <c r="GA79" s="112"/>
      <c r="GB79" s="112"/>
      <c r="GC79" s="112"/>
      <c r="GD79" s="112"/>
      <c r="GE79" s="112"/>
      <c r="GF79" s="112"/>
      <c r="GG79" s="112"/>
      <c r="GH79" s="112"/>
      <c r="GI79" s="112"/>
      <c r="GJ79" s="112"/>
      <c r="GK79" s="112"/>
      <c r="GL79" s="112"/>
      <c r="GM79" s="112"/>
      <c r="GN79" s="112"/>
      <c r="GO79" s="112"/>
      <c r="GP79" s="112"/>
      <c r="GQ79" s="112"/>
      <c r="GR79" s="112"/>
      <c r="GS79" s="112"/>
      <c r="GT79" s="112"/>
      <c r="GU79" s="112"/>
      <c r="GV79" s="112"/>
      <c r="GW79" s="112"/>
      <c r="GX79" s="112"/>
      <c r="GY79" s="112"/>
      <c r="GZ79" s="112"/>
      <c r="HA79" s="112"/>
      <c r="HB79" s="112"/>
      <c r="HC79" s="112"/>
      <c r="HD79" s="112"/>
      <c r="HE79" s="112"/>
      <c r="HF79" s="112"/>
      <c r="HG79" s="112"/>
      <c r="HH79" s="112"/>
      <c r="HI79" s="112"/>
      <c r="HJ79" s="112"/>
      <c r="HK79" s="112"/>
      <c r="HL79" s="112"/>
      <c r="HM79" s="112"/>
      <c r="HN79" s="112"/>
      <c r="HO79" s="112"/>
      <c r="HP79" s="112"/>
      <c r="HQ79" s="112"/>
      <c r="HR79" s="112"/>
      <c r="HS79" s="112"/>
      <c r="HT79" s="112"/>
      <c r="HU79" s="112"/>
      <c r="HV79" s="112"/>
      <c r="HW79" s="112"/>
      <c r="HX79" s="112"/>
      <c r="HY79" s="112"/>
      <c r="HZ79" s="112"/>
      <c r="IA79" s="112"/>
      <c r="IB79" s="112"/>
      <c r="IC79" s="112"/>
      <c r="ID79" s="112"/>
      <c r="IE79" s="112"/>
      <c r="IF79" s="112"/>
      <c r="IG79" s="112"/>
      <c r="IH79" s="112"/>
      <c r="II79" s="112"/>
      <c r="IJ79" s="112"/>
      <c r="IK79" s="112"/>
      <c r="IL79" s="112"/>
      <c r="IM79" s="112"/>
      <c r="IN79" s="112"/>
      <c r="IO79" s="112"/>
      <c r="IP79" s="112"/>
      <c r="IQ79" s="112"/>
      <c r="IR79" s="112"/>
      <c r="IS79" s="112"/>
      <c r="IT79" s="112"/>
      <c r="IU79" s="112"/>
      <c r="IV79" s="112"/>
      <c r="IW79" s="112"/>
      <c r="IX79" s="112"/>
      <c r="IY79" s="112"/>
      <c r="IZ79" s="112"/>
      <c r="JA79" s="112"/>
      <c r="JB79" s="112"/>
      <c r="JC79" s="112"/>
      <c r="JD79" s="112"/>
      <c r="JE79" s="112"/>
      <c r="JF79" s="112"/>
      <c r="JG79" s="112"/>
      <c r="JH79" s="112"/>
      <c r="JI79" s="112"/>
    </row>
    <row r="80" spans="2:269" ht="17.25" x14ac:dyDescent="0.3">
      <c r="B80" s="115"/>
      <c r="C80" s="188"/>
      <c r="D80" s="115"/>
      <c r="E80" s="188" t="s">
        <v>832</v>
      </c>
      <c r="F80" s="188"/>
      <c r="G80" s="188"/>
      <c r="H80" s="188"/>
      <c r="I80" s="188"/>
      <c r="J80" s="188"/>
      <c r="K80" s="188"/>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12"/>
      <c r="BL80" s="112"/>
      <c r="BM80" s="112"/>
      <c r="BN80" s="112"/>
      <c r="BO80" s="112"/>
      <c r="BP80" s="112"/>
      <c r="BQ80" s="112"/>
      <c r="BR80" s="112"/>
      <c r="BS80" s="112"/>
      <c r="BT80" s="112"/>
      <c r="BU80" s="112"/>
      <c r="BV80" s="112"/>
      <c r="BW80" s="112"/>
      <c r="BX80" s="112"/>
      <c r="BY80" s="112"/>
      <c r="BZ80" s="112"/>
      <c r="CA80" s="112"/>
      <c r="CB80" s="112"/>
      <c r="CC80" s="112"/>
      <c r="CD80" s="112"/>
      <c r="CE80" s="112"/>
      <c r="CF80" s="112"/>
      <c r="CG80" s="112"/>
      <c r="CH80" s="112"/>
      <c r="CI80" s="112"/>
      <c r="CJ80" s="112"/>
      <c r="CK80" s="112"/>
      <c r="CL80" s="112"/>
      <c r="CM80" s="112"/>
      <c r="CN80" s="112"/>
      <c r="CO80" s="112"/>
      <c r="CP80" s="112"/>
      <c r="CQ80" s="112"/>
      <c r="CR80" s="112"/>
      <c r="CS80" s="112"/>
      <c r="CT80" s="112"/>
      <c r="CU80" s="112"/>
      <c r="CV80" s="112"/>
      <c r="CW80" s="112"/>
      <c r="CX80" s="112"/>
      <c r="CY80" s="112"/>
      <c r="CZ80" s="112"/>
      <c r="DA80" s="112"/>
      <c r="DB80" s="112"/>
      <c r="DC80" s="112"/>
      <c r="DD80" s="112"/>
      <c r="DE80" s="112"/>
      <c r="DF80" s="112"/>
      <c r="DG80" s="112"/>
      <c r="DH80" s="112"/>
      <c r="DI80" s="112"/>
      <c r="DJ80" s="112"/>
      <c r="DK80" s="112"/>
      <c r="DL80" s="112"/>
      <c r="DM80" s="112"/>
      <c r="DN80" s="112"/>
      <c r="DO80" s="112"/>
      <c r="DP80" s="112"/>
      <c r="DQ80" s="112"/>
      <c r="DR80" s="112"/>
      <c r="DS80" s="112"/>
      <c r="DT80" s="112"/>
      <c r="DU80" s="112"/>
      <c r="DV80" s="112"/>
      <c r="DW80" s="112"/>
      <c r="DX80" s="112"/>
      <c r="DY80" s="112"/>
      <c r="DZ80" s="112"/>
      <c r="EA80" s="112"/>
      <c r="EB80" s="112"/>
      <c r="EC80" s="112"/>
      <c r="ED80" s="112"/>
      <c r="EE80" s="112"/>
      <c r="EF80" s="112"/>
      <c r="EG80" s="112"/>
      <c r="EH80" s="112"/>
      <c r="EI80" s="112"/>
      <c r="EJ80" s="112"/>
      <c r="EK80" s="112"/>
      <c r="EL80" s="112"/>
      <c r="EM80" s="112"/>
      <c r="EN80" s="112"/>
      <c r="EO80" s="112"/>
      <c r="EP80" s="112"/>
      <c r="EQ80" s="112"/>
      <c r="ER80" s="112"/>
      <c r="ES80" s="112"/>
      <c r="ET80" s="112"/>
      <c r="EU80" s="112"/>
      <c r="EV80" s="112"/>
      <c r="EW80" s="112"/>
      <c r="EX80" s="112"/>
      <c r="EY80" s="112"/>
      <c r="EZ80" s="112"/>
      <c r="FA80" s="112"/>
      <c r="FB80" s="112"/>
      <c r="FC80" s="112"/>
      <c r="FD80" s="112"/>
      <c r="FE80" s="112"/>
      <c r="FF80" s="112"/>
      <c r="FG80" s="112"/>
      <c r="FH80" s="112"/>
      <c r="FI80" s="112"/>
      <c r="FJ80" s="112"/>
      <c r="FK80" s="112"/>
      <c r="FL80" s="112"/>
      <c r="FM80" s="112"/>
      <c r="FN80" s="112"/>
      <c r="FO80" s="112"/>
      <c r="FP80" s="112"/>
      <c r="FQ80" s="112"/>
      <c r="FR80" s="112"/>
      <c r="FS80" s="112"/>
      <c r="FT80" s="112"/>
      <c r="FU80" s="112"/>
      <c r="FV80" s="112"/>
      <c r="FW80" s="112"/>
      <c r="FX80" s="112"/>
      <c r="FY80" s="112"/>
      <c r="FZ80" s="112"/>
      <c r="GA80" s="112"/>
      <c r="GB80" s="112"/>
      <c r="GC80" s="112"/>
      <c r="GD80" s="112"/>
      <c r="GE80" s="112"/>
      <c r="GF80" s="112"/>
      <c r="GG80" s="112"/>
      <c r="GH80" s="112"/>
      <c r="GI80" s="112"/>
      <c r="GJ80" s="112"/>
      <c r="GK80" s="112"/>
      <c r="GL80" s="112"/>
      <c r="GM80" s="112"/>
      <c r="GN80" s="112"/>
      <c r="GO80" s="112"/>
      <c r="GP80" s="112"/>
      <c r="GQ80" s="112"/>
      <c r="GR80" s="112"/>
      <c r="GS80" s="112"/>
      <c r="GT80" s="112"/>
      <c r="GU80" s="112"/>
      <c r="GV80" s="112"/>
      <c r="GW80" s="112"/>
      <c r="GX80" s="112"/>
      <c r="GY80" s="112"/>
      <c r="GZ80" s="112"/>
      <c r="HA80" s="112"/>
      <c r="HB80" s="112"/>
      <c r="HC80" s="112"/>
      <c r="HD80" s="112"/>
      <c r="HE80" s="112"/>
      <c r="HF80" s="112"/>
      <c r="HG80" s="112"/>
      <c r="HH80" s="112"/>
      <c r="HI80" s="112"/>
      <c r="HJ80" s="112"/>
      <c r="HK80" s="112"/>
      <c r="HL80" s="112"/>
      <c r="HM80" s="112"/>
      <c r="HN80" s="112"/>
      <c r="HO80" s="112"/>
      <c r="HP80" s="112"/>
      <c r="HQ80" s="112"/>
      <c r="HR80" s="112"/>
      <c r="HS80" s="112"/>
      <c r="HT80" s="112"/>
      <c r="HU80" s="112"/>
      <c r="HV80" s="112"/>
      <c r="HW80" s="112"/>
      <c r="HX80" s="112"/>
      <c r="HY80" s="112"/>
      <c r="HZ80" s="112"/>
      <c r="IA80" s="112"/>
      <c r="IB80" s="112"/>
      <c r="IC80" s="112"/>
      <c r="ID80" s="112"/>
      <c r="IE80" s="112"/>
      <c r="IF80" s="112"/>
      <c r="IG80" s="112"/>
      <c r="IH80" s="112"/>
      <c r="II80" s="112"/>
      <c r="IJ80" s="112"/>
      <c r="IK80" s="112"/>
      <c r="IL80" s="112"/>
      <c r="IM80" s="112"/>
      <c r="IN80" s="112"/>
      <c r="IO80" s="112"/>
      <c r="IP80" s="112"/>
      <c r="IQ80" s="112"/>
      <c r="IR80" s="112"/>
      <c r="IS80" s="112"/>
      <c r="IT80" s="112"/>
      <c r="IU80" s="112"/>
      <c r="IV80" s="112"/>
      <c r="IW80" s="112"/>
      <c r="IX80" s="112"/>
      <c r="IY80" s="112"/>
      <c r="IZ80" s="112"/>
      <c r="JA80" s="112"/>
      <c r="JB80" s="112"/>
      <c r="JC80" s="112"/>
      <c r="JD80" s="112"/>
      <c r="JE80" s="112"/>
      <c r="JF80" s="112"/>
      <c r="JG80" s="112"/>
      <c r="JH80" s="112"/>
      <c r="JI80" s="112"/>
    </row>
    <row r="81" spans="2:269" ht="17.25" x14ac:dyDescent="0.3">
      <c r="B81" s="115"/>
      <c r="C81" s="188"/>
      <c r="D81" s="115"/>
      <c r="E81" s="188" t="s">
        <v>830</v>
      </c>
      <c r="F81" s="188"/>
      <c r="G81" s="188" t="str">
        <f>":  "&amp;VLOOKUP($L$1,SISWA!$C$8:$W$58,11,FALSE)</f>
        <v xml:space="preserve">:  </v>
      </c>
      <c r="H81" s="188"/>
      <c r="I81" s="188"/>
      <c r="J81" s="188"/>
      <c r="K81" s="188"/>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row>
    <row r="82" spans="2:269" ht="17.25" x14ac:dyDescent="0.3">
      <c r="B82" s="115"/>
      <c r="C82" s="188"/>
      <c r="D82" s="115"/>
      <c r="E82" s="188" t="s">
        <v>831</v>
      </c>
      <c r="F82" s="188"/>
      <c r="G82" s="188" t="str">
        <f>":  "&amp;VLOOKUP($L$1,SISWA!$C$8:$W$58,12,FALSE)</f>
        <v xml:space="preserve">:  </v>
      </c>
      <c r="H82" s="188"/>
      <c r="I82" s="188"/>
      <c r="J82" s="188"/>
      <c r="K82" s="188"/>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row>
    <row r="83" spans="2:269" ht="17.25" x14ac:dyDescent="0.3">
      <c r="B83" s="115"/>
      <c r="C83" s="188"/>
      <c r="D83" s="115"/>
      <c r="E83" s="188"/>
      <c r="F83" s="188"/>
      <c r="G83" s="188"/>
      <c r="H83" s="188"/>
      <c r="I83" s="188"/>
      <c r="J83" s="188"/>
      <c r="K83" s="188"/>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2"/>
      <c r="BJ83" s="112"/>
      <c r="BK83" s="112"/>
      <c r="BL83" s="112"/>
      <c r="BM83" s="112"/>
      <c r="BN83" s="112"/>
      <c r="BO83" s="112"/>
      <c r="BP83" s="112"/>
      <c r="BQ83" s="112"/>
      <c r="BR83" s="112"/>
      <c r="BS83" s="112"/>
      <c r="BT83" s="112"/>
      <c r="BU83" s="112"/>
      <c r="BV83" s="112"/>
      <c r="BW83" s="112"/>
      <c r="BX83" s="112"/>
      <c r="BY83" s="112"/>
      <c r="BZ83" s="112"/>
      <c r="CA83" s="112"/>
      <c r="CB83" s="112"/>
      <c r="CC83" s="112"/>
      <c r="CD83" s="112"/>
      <c r="CE83" s="112"/>
      <c r="CF83" s="112"/>
      <c r="CG83" s="112"/>
      <c r="CH83" s="112"/>
      <c r="CI83" s="112"/>
      <c r="CJ83" s="112"/>
      <c r="CK83" s="112"/>
      <c r="CL83" s="112"/>
      <c r="CM83" s="112"/>
      <c r="CN83" s="112"/>
      <c r="CO83" s="112"/>
      <c r="CP83" s="112"/>
      <c r="CQ83" s="112"/>
      <c r="CR83" s="112"/>
      <c r="CS83" s="112"/>
      <c r="CT83" s="112"/>
      <c r="CU83" s="112"/>
      <c r="CV83" s="112"/>
      <c r="CW83" s="112"/>
      <c r="CX83" s="112"/>
      <c r="CY83" s="112"/>
      <c r="CZ83" s="112"/>
      <c r="DA83" s="112"/>
      <c r="DB83" s="112"/>
      <c r="DC83" s="112"/>
      <c r="DD83" s="112"/>
      <c r="DE83" s="112"/>
      <c r="DF83" s="112"/>
      <c r="DG83" s="112"/>
      <c r="DH83" s="112"/>
      <c r="DI83" s="112"/>
      <c r="DJ83" s="112"/>
      <c r="DK83" s="112"/>
      <c r="DL83" s="112"/>
      <c r="DM83" s="112"/>
      <c r="DN83" s="112"/>
      <c r="DO83" s="112"/>
      <c r="DP83" s="112"/>
      <c r="DQ83" s="112"/>
      <c r="DR83" s="112"/>
      <c r="DS83" s="112"/>
      <c r="DT83" s="112"/>
      <c r="DU83" s="112"/>
      <c r="DV83" s="112"/>
      <c r="DW83" s="112"/>
      <c r="DX83" s="112"/>
      <c r="DY83" s="112"/>
      <c r="DZ83" s="112"/>
      <c r="EA83" s="112"/>
      <c r="EB83" s="112"/>
      <c r="EC83" s="112"/>
      <c r="ED83" s="112"/>
      <c r="EE83" s="112"/>
      <c r="EF83" s="112"/>
      <c r="EG83" s="112"/>
      <c r="EH83" s="112"/>
      <c r="EI83" s="112"/>
      <c r="EJ83" s="112"/>
      <c r="EK83" s="112"/>
      <c r="EL83" s="112"/>
      <c r="EM83" s="112"/>
      <c r="EN83" s="112"/>
      <c r="EO83" s="112"/>
      <c r="EP83" s="112"/>
      <c r="EQ83" s="112"/>
      <c r="ER83" s="112"/>
      <c r="ES83" s="112"/>
      <c r="ET83" s="112"/>
      <c r="EU83" s="112"/>
      <c r="EV83" s="112"/>
      <c r="EW83" s="112"/>
      <c r="EX83" s="112"/>
      <c r="EY83" s="112"/>
      <c r="EZ83" s="112"/>
      <c r="FA83" s="112"/>
      <c r="FB83" s="112"/>
      <c r="FC83" s="112"/>
      <c r="FD83" s="112"/>
      <c r="FE83" s="112"/>
      <c r="FF83" s="112"/>
      <c r="FG83" s="112"/>
      <c r="FH83" s="112"/>
      <c r="FI83" s="112"/>
      <c r="FJ83" s="112"/>
      <c r="FK83" s="112"/>
      <c r="FL83" s="112"/>
      <c r="FM83" s="112"/>
      <c r="FN83" s="112"/>
      <c r="FO83" s="112"/>
      <c r="FP83" s="112"/>
      <c r="FQ83" s="112"/>
      <c r="FR83" s="112"/>
      <c r="FS83" s="112"/>
      <c r="FT83" s="112"/>
      <c r="FU83" s="112"/>
      <c r="FV83" s="112"/>
      <c r="FW83" s="112"/>
      <c r="FX83" s="112"/>
      <c r="FY83" s="112"/>
      <c r="FZ83" s="112"/>
      <c r="GA83" s="112"/>
      <c r="GB83" s="112"/>
      <c r="GC83" s="112"/>
      <c r="GD83" s="112"/>
      <c r="GE83" s="112"/>
      <c r="GF83" s="112"/>
      <c r="GG83" s="112"/>
      <c r="GH83" s="112"/>
      <c r="GI83" s="112"/>
      <c r="GJ83" s="112"/>
      <c r="GK83" s="112"/>
      <c r="GL83" s="112"/>
      <c r="GM83" s="112"/>
      <c r="GN83" s="112"/>
      <c r="GO83" s="112"/>
      <c r="GP83" s="112"/>
      <c r="GQ83" s="112"/>
      <c r="GR83" s="112"/>
      <c r="GS83" s="112"/>
      <c r="GT83" s="112"/>
      <c r="GU83" s="112"/>
      <c r="GV83" s="112"/>
      <c r="GW83" s="112"/>
      <c r="GX83" s="112"/>
      <c r="GY83" s="112"/>
      <c r="GZ83" s="112"/>
      <c r="HA83" s="112"/>
      <c r="HB83" s="112"/>
      <c r="HC83" s="112"/>
      <c r="HD83" s="112"/>
      <c r="HE83" s="112"/>
      <c r="HF83" s="112"/>
      <c r="HG83" s="112"/>
      <c r="HH83" s="112"/>
      <c r="HI83" s="112"/>
      <c r="HJ83" s="112"/>
      <c r="HK83" s="112"/>
      <c r="HL83" s="112"/>
      <c r="HM83" s="112"/>
      <c r="HN83" s="112"/>
      <c r="HO83" s="112"/>
      <c r="HP83" s="112"/>
      <c r="HQ83" s="112"/>
      <c r="HR83" s="112"/>
      <c r="HS83" s="112"/>
      <c r="HT83" s="112"/>
      <c r="HU83" s="112"/>
      <c r="HV83" s="112"/>
      <c r="HW83" s="112"/>
      <c r="HX83" s="112"/>
      <c r="HY83" s="112"/>
      <c r="HZ83" s="112"/>
      <c r="IA83" s="112"/>
      <c r="IB83" s="112"/>
      <c r="IC83" s="112"/>
      <c r="ID83" s="112"/>
      <c r="IE83" s="112"/>
      <c r="IF83" s="112"/>
      <c r="IG83" s="112"/>
      <c r="IH83" s="112"/>
      <c r="II83" s="112"/>
      <c r="IJ83" s="112"/>
      <c r="IK83" s="112"/>
      <c r="IL83" s="112"/>
      <c r="IM83" s="112"/>
      <c r="IN83" s="112"/>
      <c r="IO83" s="112"/>
      <c r="IP83" s="112"/>
      <c r="IQ83" s="112"/>
      <c r="IR83" s="112"/>
      <c r="IS83" s="112"/>
      <c r="IT83" s="112"/>
      <c r="IU83" s="112"/>
      <c r="IV83" s="112"/>
      <c r="IW83" s="112"/>
      <c r="IX83" s="112"/>
      <c r="IY83" s="112"/>
      <c r="IZ83" s="112"/>
      <c r="JA83" s="112"/>
      <c r="JB83" s="112"/>
      <c r="JC83" s="112"/>
      <c r="JD83" s="112"/>
      <c r="JE83" s="112"/>
      <c r="JF83" s="112"/>
      <c r="JG83" s="112"/>
      <c r="JH83" s="112"/>
      <c r="JI83" s="112"/>
    </row>
    <row r="84" spans="2:269" ht="17.25" x14ac:dyDescent="0.3">
      <c r="B84" s="115"/>
      <c r="C84" s="188"/>
      <c r="D84" s="115"/>
      <c r="E84" s="188" t="s">
        <v>833</v>
      </c>
      <c r="F84" s="188"/>
      <c r="G84" s="188"/>
      <c r="H84" s="188"/>
      <c r="I84" s="188"/>
      <c r="J84" s="188"/>
      <c r="K84" s="188"/>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12"/>
      <c r="BL84" s="112"/>
      <c r="BM84" s="112"/>
      <c r="BN84" s="112"/>
      <c r="BO84" s="112"/>
      <c r="BP84" s="112"/>
      <c r="BQ84" s="112"/>
      <c r="BR84" s="112"/>
      <c r="BS84" s="112"/>
      <c r="BT84" s="112"/>
      <c r="BU84" s="112"/>
      <c r="BV84" s="112"/>
      <c r="BW84" s="112"/>
      <c r="BX84" s="112"/>
      <c r="BY84" s="112"/>
      <c r="BZ84" s="112"/>
      <c r="CA84" s="112"/>
      <c r="CB84" s="112"/>
      <c r="CC84" s="112"/>
      <c r="CD84" s="112"/>
      <c r="CE84" s="112"/>
      <c r="CF84" s="112"/>
      <c r="CG84" s="112"/>
      <c r="CH84" s="112"/>
      <c r="CI84" s="112"/>
      <c r="CJ84" s="112"/>
      <c r="CK84" s="112"/>
      <c r="CL84" s="112"/>
      <c r="CM84" s="112"/>
      <c r="CN84" s="112"/>
      <c r="CO84" s="112"/>
      <c r="CP84" s="112"/>
      <c r="CQ84" s="112"/>
      <c r="CR84" s="112"/>
      <c r="CS84" s="112"/>
      <c r="CT84" s="112"/>
      <c r="CU84" s="112"/>
      <c r="CV84" s="112"/>
      <c r="CW84" s="112"/>
      <c r="CX84" s="112"/>
      <c r="CY84" s="112"/>
      <c r="CZ84" s="112"/>
      <c r="DA84" s="112"/>
      <c r="DB84" s="112"/>
      <c r="DC84" s="112"/>
      <c r="DD84" s="112"/>
      <c r="DE84" s="112"/>
      <c r="DF84" s="112"/>
      <c r="DG84" s="112"/>
      <c r="DH84" s="112"/>
      <c r="DI84" s="112"/>
      <c r="DJ84" s="112"/>
      <c r="DK84" s="112"/>
      <c r="DL84" s="112"/>
      <c r="DM84" s="112"/>
      <c r="DN84" s="112"/>
      <c r="DO84" s="112"/>
      <c r="DP84" s="112"/>
      <c r="DQ84" s="112"/>
      <c r="DR84" s="112"/>
      <c r="DS84" s="112"/>
      <c r="DT84" s="112"/>
      <c r="DU84" s="112"/>
      <c r="DV84" s="112"/>
      <c r="DW84" s="112"/>
      <c r="DX84" s="112"/>
      <c r="DY84" s="112"/>
      <c r="DZ84" s="112"/>
      <c r="EA84" s="112"/>
      <c r="EB84" s="112"/>
      <c r="EC84" s="112"/>
      <c r="ED84" s="112"/>
      <c r="EE84" s="112"/>
      <c r="EF84" s="112"/>
      <c r="EG84" s="112"/>
      <c r="EH84" s="112"/>
      <c r="EI84" s="112"/>
      <c r="EJ84" s="112"/>
      <c r="EK84" s="112"/>
      <c r="EL84" s="112"/>
      <c r="EM84" s="112"/>
      <c r="EN84" s="112"/>
      <c r="EO84" s="112"/>
      <c r="EP84" s="112"/>
      <c r="EQ84" s="112"/>
      <c r="ER84" s="112"/>
      <c r="ES84" s="112"/>
      <c r="ET84" s="112"/>
      <c r="EU84" s="112"/>
      <c r="EV84" s="112"/>
      <c r="EW84" s="112"/>
      <c r="EX84" s="112"/>
      <c r="EY84" s="112"/>
      <c r="EZ84" s="112"/>
      <c r="FA84" s="112"/>
      <c r="FB84" s="112"/>
      <c r="FC84" s="112"/>
      <c r="FD84" s="112"/>
      <c r="FE84" s="112"/>
      <c r="FF84" s="112"/>
      <c r="FG84" s="112"/>
      <c r="FH84" s="112"/>
      <c r="FI84" s="112"/>
      <c r="FJ84" s="112"/>
      <c r="FK84" s="112"/>
      <c r="FL84" s="112"/>
      <c r="FM84" s="112"/>
      <c r="FN84" s="112"/>
      <c r="FO84" s="112"/>
      <c r="FP84" s="112"/>
      <c r="FQ84" s="112"/>
      <c r="FR84" s="112"/>
      <c r="FS84" s="112"/>
      <c r="FT84" s="112"/>
      <c r="FU84" s="112"/>
      <c r="FV84" s="112"/>
      <c r="FW84" s="112"/>
      <c r="FX84" s="112"/>
      <c r="FY84" s="112"/>
      <c r="FZ84" s="112"/>
      <c r="GA84" s="112"/>
      <c r="GB84" s="112"/>
      <c r="GC84" s="112"/>
      <c r="GD84" s="112"/>
      <c r="GE84" s="112"/>
      <c r="GF84" s="112"/>
      <c r="GG84" s="112"/>
      <c r="GH84" s="112"/>
      <c r="GI84" s="112"/>
      <c r="GJ84" s="112"/>
      <c r="GK84" s="112"/>
      <c r="GL84" s="112"/>
      <c r="GM84" s="112"/>
      <c r="GN84" s="112"/>
      <c r="GO84" s="112"/>
      <c r="GP84" s="112"/>
      <c r="GQ84" s="112"/>
      <c r="GR84" s="112"/>
      <c r="GS84" s="112"/>
      <c r="GT84" s="112"/>
      <c r="GU84" s="112"/>
      <c r="GV84" s="112"/>
      <c r="GW84" s="112"/>
      <c r="GX84" s="112"/>
      <c r="GY84" s="112"/>
      <c r="GZ84" s="112"/>
      <c r="HA84" s="112"/>
      <c r="HB84" s="112"/>
      <c r="HC84" s="112"/>
      <c r="HD84" s="112"/>
      <c r="HE84" s="112"/>
      <c r="HF84" s="112"/>
      <c r="HG84" s="112"/>
      <c r="HH84" s="112"/>
      <c r="HI84" s="112"/>
      <c r="HJ84" s="112"/>
      <c r="HK84" s="112"/>
      <c r="HL84" s="112"/>
      <c r="HM84" s="112"/>
      <c r="HN84" s="112"/>
      <c r="HO84" s="112"/>
      <c r="HP84" s="112"/>
      <c r="HQ84" s="112"/>
      <c r="HR84" s="112"/>
      <c r="HS84" s="112"/>
      <c r="HT84" s="112"/>
      <c r="HU84" s="112"/>
      <c r="HV84" s="112"/>
      <c r="HW84" s="112"/>
      <c r="HX84" s="112"/>
      <c r="HY84" s="112"/>
      <c r="HZ84" s="112"/>
      <c r="IA84" s="112"/>
      <c r="IB84" s="112"/>
      <c r="IC84" s="112"/>
      <c r="ID84" s="112"/>
      <c r="IE84" s="112"/>
      <c r="IF84" s="112"/>
      <c r="IG84" s="112"/>
      <c r="IH84" s="112"/>
      <c r="II84" s="112"/>
      <c r="IJ84" s="112"/>
      <c r="IK84" s="112"/>
      <c r="IL84" s="112"/>
      <c r="IM84" s="112"/>
      <c r="IN84" s="112"/>
      <c r="IO84" s="112"/>
      <c r="IP84" s="112"/>
      <c r="IQ84" s="112"/>
      <c r="IR84" s="112"/>
      <c r="IS84" s="112"/>
      <c r="IT84" s="112"/>
      <c r="IU84" s="112"/>
      <c r="IV84" s="112"/>
      <c r="IW84" s="112"/>
      <c r="IX84" s="112"/>
      <c r="IY84" s="112"/>
      <c r="IZ84" s="112"/>
      <c r="JA84" s="112"/>
      <c r="JB84" s="112"/>
      <c r="JC84" s="112"/>
      <c r="JD84" s="112"/>
      <c r="JE84" s="112"/>
      <c r="JF84" s="112"/>
      <c r="JG84" s="112"/>
      <c r="JH84" s="112"/>
      <c r="JI84" s="112"/>
    </row>
    <row r="85" spans="2:269" ht="14.25" customHeight="1" x14ac:dyDescent="0.3">
      <c r="B85" s="115"/>
      <c r="C85" s="188"/>
      <c r="D85" s="115"/>
      <c r="E85" s="188" t="s">
        <v>834</v>
      </c>
      <c r="F85" s="188"/>
      <c r="G85" s="188" t="str">
        <f>":  "&amp;VLOOKUP($L$1,SISWA!$C$8:$W$58,13,FALSE)</f>
        <v xml:space="preserve">:  </v>
      </c>
      <c r="H85" s="188"/>
      <c r="I85" s="188"/>
      <c r="J85" s="188"/>
      <c r="K85" s="188"/>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row>
    <row r="86" spans="2:269" ht="17.25" x14ac:dyDescent="0.3">
      <c r="B86" s="115"/>
      <c r="C86" s="188"/>
      <c r="D86" s="115"/>
      <c r="E86" s="188" t="s">
        <v>835</v>
      </c>
      <c r="F86" s="188"/>
      <c r="G86" s="188" t="str">
        <f>":  "&amp;VLOOKUP($L$1,SISWA!$C$8:$W$58,14,FALSE)</f>
        <v xml:space="preserve">:  </v>
      </c>
      <c r="H86" s="188"/>
      <c r="I86" s="188"/>
      <c r="J86" s="188"/>
      <c r="K86" s="188"/>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row>
    <row r="87" spans="2:269" ht="17.25" x14ac:dyDescent="0.3">
      <c r="B87" s="115"/>
      <c r="C87" s="188"/>
      <c r="D87" s="115"/>
      <c r="E87" s="188" t="s">
        <v>819</v>
      </c>
      <c r="F87" s="188"/>
      <c r="G87" s="188" t="str">
        <f>":  "&amp;VLOOKUP($L$1,SISWA!$C$8:$W$58,15,FALSE)</f>
        <v xml:space="preserve">:  </v>
      </c>
      <c r="H87" s="188"/>
      <c r="I87" s="188"/>
      <c r="J87" s="188"/>
      <c r="K87" s="188"/>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row>
    <row r="88" spans="2:269" ht="17.25" x14ac:dyDescent="0.3">
      <c r="B88" s="115"/>
      <c r="C88" s="188"/>
      <c r="D88" s="115"/>
      <c r="E88" s="188" t="s">
        <v>820</v>
      </c>
      <c r="F88" s="188"/>
      <c r="G88" s="188" t="str">
        <f>":  "&amp;VLOOKUP($L$1,SISWA!$C$8:$W$58,16,FALSE)</f>
        <v xml:space="preserve">:  </v>
      </c>
      <c r="H88" s="188"/>
      <c r="I88" s="188"/>
      <c r="J88" s="188"/>
      <c r="K88" s="188"/>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row>
    <row r="89" spans="2:269" ht="17.25" x14ac:dyDescent="0.3">
      <c r="B89" s="115"/>
      <c r="C89" s="188"/>
      <c r="D89" s="115"/>
      <c r="E89" s="188" t="s">
        <v>821</v>
      </c>
      <c r="F89" s="188"/>
      <c r="G89" s="188" t="str">
        <f>":  "&amp;VLOOKUP($L$1,SISWA!$C$8:$W$58,17,FALSE)</f>
        <v xml:space="preserve">:  </v>
      </c>
      <c r="H89" s="188"/>
      <c r="I89" s="188"/>
      <c r="J89" s="188"/>
      <c r="K89" s="188"/>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12"/>
      <c r="BL89" s="112"/>
      <c r="BM89" s="112"/>
      <c r="BN89" s="112"/>
      <c r="BO89" s="112"/>
      <c r="BP89" s="112"/>
      <c r="BQ89" s="112"/>
      <c r="BR89" s="112"/>
      <c r="BS89" s="112"/>
      <c r="BT89" s="112"/>
      <c r="BU89" s="112"/>
      <c r="BV89" s="112"/>
      <c r="BW89" s="112"/>
      <c r="BX89" s="112"/>
      <c r="BY89" s="112"/>
      <c r="BZ89" s="112"/>
      <c r="CA89" s="112"/>
      <c r="CB89" s="112"/>
      <c r="CC89" s="112"/>
      <c r="CD89" s="112"/>
      <c r="CE89" s="112"/>
      <c r="CF89" s="112"/>
      <c r="CG89" s="112"/>
      <c r="CH89" s="112"/>
      <c r="CI89" s="112"/>
      <c r="CJ89" s="112"/>
      <c r="CK89" s="112"/>
      <c r="CL89" s="112"/>
      <c r="CM89" s="112"/>
      <c r="CN89" s="112"/>
      <c r="CO89" s="112"/>
      <c r="CP89" s="112"/>
      <c r="CQ89" s="112"/>
      <c r="CR89" s="112"/>
      <c r="CS89" s="112"/>
      <c r="CT89" s="112"/>
      <c r="CU89" s="112"/>
      <c r="CV89" s="112"/>
      <c r="CW89" s="112"/>
      <c r="CX89" s="112"/>
      <c r="CY89" s="112"/>
      <c r="CZ89" s="112"/>
      <c r="DA89" s="112"/>
      <c r="DB89" s="112"/>
      <c r="DC89" s="112"/>
      <c r="DD89" s="112"/>
      <c r="DE89" s="112"/>
      <c r="DF89" s="112"/>
      <c r="DG89" s="112"/>
      <c r="DH89" s="112"/>
      <c r="DI89" s="112"/>
      <c r="DJ89" s="112"/>
      <c r="DK89" s="112"/>
      <c r="DL89" s="112"/>
      <c r="DM89" s="112"/>
      <c r="DN89" s="112"/>
      <c r="DO89" s="112"/>
      <c r="DP89" s="112"/>
      <c r="DQ89" s="112"/>
      <c r="DR89" s="112"/>
      <c r="DS89" s="112"/>
      <c r="DT89" s="112"/>
      <c r="DU89" s="112"/>
      <c r="DV89" s="112"/>
      <c r="DW89" s="112"/>
      <c r="DX89" s="112"/>
      <c r="DY89" s="112"/>
      <c r="DZ89" s="112"/>
      <c r="EA89" s="112"/>
      <c r="EB89" s="112"/>
      <c r="EC89" s="112"/>
      <c r="ED89" s="112"/>
      <c r="EE89" s="112"/>
      <c r="EF89" s="112"/>
      <c r="EG89" s="112"/>
      <c r="EH89" s="112"/>
      <c r="EI89" s="112"/>
      <c r="EJ89" s="112"/>
      <c r="EK89" s="112"/>
      <c r="EL89" s="112"/>
      <c r="EM89" s="112"/>
      <c r="EN89" s="112"/>
      <c r="EO89" s="112"/>
      <c r="EP89" s="112"/>
      <c r="EQ89" s="112"/>
      <c r="ER89" s="112"/>
      <c r="ES89" s="112"/>
      <c r="ET89" s="112"/>
      <c r="EU89" s="112"/>
      <c r="EV89" s="112"/>
      <c r="EW89" s="112"/>
      <c r="EX89" s="112"/>
      <c r="EY89" s="112"/>
      <c r="EZ89" s="112"/>
      <c r="FA89" s="112"/>
      <c r="FB89" s="112"/>
      <c r="FC89" s="112"/>
      <c r="FD89" s="112"/>
      <c r="FE89" s="112"/>
      <c r="FF89" s="112"/>
      <c r="FG89" s="112"/>
      <c r="FH89" s="112"/>
      <c r="FI89" s="112"/>
      <c r="FJ89" s="112"/>
      <c r="FK89" s="112"/>
      <c r="FL89" s="112"/>
      <c r="FM89" s="112"/>
      <c r="FN89" s="112"/>
      <c r="FO89" s="112"/>
      <c r="FP89" s="112"/>
      <c r="FQ89" s="112"/>
      <c r="FR89" s="112"/>
      <c r="FS89" s="112"/>
      <c r="FT89" s="112"/>
      <c r="FU89" s="112"/>
      <c r="FV89" s="112"/>
      <c r="FW89" s="112"/>
      <c r="FX89" s="112"/>
      <c r="FY89" s="112"/>
      <c r="FZ89" s="112"/>
      <c r="GA89" s="112"/>
      <c r="GB89" s="112"/>
      <c r="GC89" s="112"/>
      <c r="GD89" s="112"/>
      <c r="GE89" s="112"/>
      <c r="GF89" s="112"/>
      <c r="GG89" s="112"/>
      <c r="GH89" s="112"/>
      <c r="GI89" s="112"/>
      <c r="GJ89" s="112"/>
      <c r="GK89" s="112"/>
      <c r="GL89" s="112"/>
      <c r="GM89" s="112"/>
      <c r="GN89" s="112"/>
      <c r="GO89" s="112"/>
      <c r="GP89" s="112"/>
      <c r="GQ89" s="112"/>
      <c r="GR89" s="112"/>
      <c r="GS89" s="112"/>
      <c r="GT89" s="112"/>
      <c r="GU89" s="112"/>
      <c r="GV89" s="112"/>
      <c r="GW89" s="112"/>
      <c r="GX89" s="112"/>
      <c r="GY89" s="112"/>
      <c r="GZ89" s="112"/>
      <c r="HA89" s="112"/>
      <c r="HB89" s="112"/>
      <c r="HC89" s="112"/>
      <c r="HD89" s="112"/>
      <c r="HE89" s="112"/>
      <c r="HF89" s="112"/>
      <c r="HG89" s="112"/>
      <c r="HH89" s="112"/>
      <c r="HI89" s="112"/>
      <c r="HJ89" s="112"/>
      <c r="HK89" s="112"/>
      <c r="HL89" s="112"/>
      <c r="HM89" s="112"/>
      <c r="HN89" s="112"/>
      <c r="HO89" s="112"/>
      <c r="HP89" s="112"/>
      <c r="HQ89" s="112"/>
      <c r="HR89" s="112"/>
      <c r="HS89" s="112"/>
      <c r="HT89" s="112"/>
      <c r="HU89" s="112"/>
      <c r="HV89" s="112"/>
      <c r="HW89" s="112"/>
      <c r="HX89" s="112"/>
      <c r="HY89" s="112"/>
      <c r="HZ89" s="112"/>
      <c r="IA89" s="112"/>
      <c r="IB89" s="112"/>
      <c r="IC89" s="112"/>
      <c r="ID89" s="112"/>
      <c r="IE89" s="112"/>
      <c r="IF89" s="112"/>
      <c r="IG89" s="112"/>
      <c r="IH89" s="112"/>
      <c r="II89" s="112"/>
      <c r="IJ89" s="112"/>
      <c r="IK89" s="112"/>
      <c r="IL89" s="112"/>
      <c r="IM89" s="112"/>
      <c r="IN89" s="112"/>
      <c r="IO89" s="112"/>
      <c r="IP89" s="112"/>
      <c r="IQ89" s="112"/>
      <c r="IR89" s="112"/>
      <c r="IS89" s="112"/>
      <c r="IT89" s="112"/>
      <c r="IU89" s="112"/>
      <c r="IV89" s="112"/>
      <c r="IW89" s="112"/>
      <c r="IX89" s="112"/>
      <c r="IY89" s="112"/>
      <c r="IZ89" s="112"/>
      <c r="JA89" s="112"/>
      <c r="JB89" s="112"/>
      <c r="JC89" s="112"/>
      <c r="JD89" s="112"/>
      <c r="JE89" s="112"/>
      <c r="JF89" s="112"/>
      <c r="JG89" s="112"/>
      <c r="JH89" s="112"/>
      <c r="JI89" s="112"/>
    </row>
    <row r="90" spans="2:269" ht="17.25" x14ac:dyDescent="0.3">
      <c r="B90" s="115"/>
      <c r="C90" s="188"/>
      <c r="D90" s="115"/>
      <c r="E90" s="188"/>
      <c r="F90" s="188"/>
      <c r="G90" s="188"/>
      <c r="H90" s="188"/>
      <c r="I90" s="188"/>
      <c r="J90" s="188"/>
      <c r="K90" s="188"/>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2"/>
      <c r="BJ90" s="112"/>
      <c r="BK90" s="112"/>
      <c r="BL90" s="112"/>
      <c r="BM90" s="112"/>
      <c r="BN90" s="112"/>
      <c r="BO90" s="112"/>
      <c r="BP90" s="112"/>
      <c r="BQ90" s="112"/>
      <c r="BR90" s="112"/>
      <c r="BS90" s="112"/>
      <c r="BT90" s="112"/>
      <c r="BU90" s="112"/>
      <c r="BV90" s="112"/>
      <c r="BW90" s="112"/>
      <c r="BX90" s="112"/>
      <c r="BY90" s="112"/>
      <c r="BZ90" s="112"/>
      <c r="CA90" s="112"/>
      <c r="CB90" s="112"/>
      <c r="CC90" s="112"/>
      <c r="CD90" s="112"/>
      <c r="CE90" s="112"/>
      <c r="CF90" s="112"/>
      <c r="CG90" s="112"/>
      <c r="CH90" s="112"/>
      <c r="CI90" s="112"/>
      <c r="CJ90" s="112"/>
      <c r="CK90" s="112"/>
      <c r="CL90" s="112"/>
      <c r="CM90" s="112"/>
      <c r="CN90" s="112"/>
      <c r="CO90" s="112"/>
      <c r="CP90" s="112"/>
      <c r="CQ90" s="112"/>
      <c r="CR90" s="112"/>
      <c r="CS90" s="112"/>
      <c r="CT90" s="112"/>
      <c r="CU90" s="112"/>
      <c r="CV90" s="112"/>
      <c r="CW90" s="112"/>
      <c r="CX90" s="112"/>
      <c r="CY90" s="112"/>
      <c r="CZ90" s="112"/>
      <c r="DA90" s="112"/>
      <c r="DB90" s="112"/>
      <c r="DC90" s="112"/>
      <c r="DD90" s="112"/>
      <c r="DE90" s="112"/>
      <c r="DF90" s="112"/>
      <c r="DG90" s="112"/>
      <c r="DH90" s="112"/>
      <c r="DI90" s="112"/>
      <c r="DJ90" s="112"/>
      <c r="DK90" s="112"/>
      <c r="DL90" s="112"/>
      <c r="DM90" s="112"/>
      <c r="DN90" s="112"/>
      <c r="DO90" s="112"/>
      <c r="DP90" s="112"/>
      <c r="DQ90" s="112"/>
      <c r="DR90" s="112"/>
      <c r="DS90" s="112"/>
      <c r="DT90" s="112"/>
      <c r="DU90" s="112"/>
      <c r="DV90" s="112"/>
      <c r="DW90" s="112"/>
      <c r="DX90" s="112"/>
      <c r="DY90" s="112"/>
      <c r="DZ90" s="112"/>
      <c r="EA90" s="112"/>
      <c r="EB90" s="112"/>
      <c r="EC90" s="112"/>
      <c r="ED90" s="112"/>
      <c r="EE90" s="112"/>
      <c r="EF90" s="112"/>
      <c r="EG90" s="112"/>
      <c r="EH90" s="112"/>
      <c r="EI90" s="112"/>
      <c r="EJ90" s="112"/>
      <c r="EK90" s="112"/>
      <c r="EL90" s="112"/>
      <c r="EM90" s="112"/>
      <c r="EN90" s="112"/>
      <c r="EO90" s="112"/>
      <c r="EP90" s="112"/>
      <c r="EQ90" s="112"/>
      <c r="ER90" s="112"/>
      <c r="ES90" s="112"/>
      <c r="ET90" s="112"/>
      <c r="EU90" s="112"/>
      <c r="EV90" s="112"/>
      <c r="EW90" s="112"/>
      <c r="EX90" s="112"/>
      <c r="EY90" s="112"/>
      <c r="EZ90" s="112"/>
      <c r="FA90" s="112"/>
      <c r="FB90" s="112"/>
      <c r="FC90" s="112"/>
      <c r="FD90" s="112"/>
      <c r="FE90" s="112"/>
      <c r="FF90" s="112"/>
      <c r="FG90" s="112"/>
      <c r="FH90" s="112"/>
      <c r="FI90" s="112"/>
      <c r="FJ90" s="112"/>
      <c r="FK90" s="112"/>
      <c r="FL90" s="112"/>
      <c r="FM90" s="112"/>
      <c r="FN90" s="112"/>
      <c r="FO90" s="112"/>
      <c r="FP90" s="112"/>
      <c r="FQ90" s="112"/>
      <c r="FR90" s="112"/>
      <c r="FS90" s="112"/>
      <c r="FT90" s="112"/>
      <c r="FU90" s="112"/>
      <c r="FV90" s="112"/>
      <c r="FW90" s="112"/>
      <c r="FX90" s="112"/>
      <c r="FY90" s="112"/>
      <c r="FZ90" s="112"/>
      <c r="GA90" s="112"/>
      <c r="GB90" s="112"/>
      <c r="GC90" s="112"/>
      <c r="GD90" s="112"/>
      <c r="GE90" s="112"/>
      <c r="GF90" s="112"/>
      <c r="GG90" s="112"/>
      <c r="GH90" s="112"/>
      <c r="GI90" s="112"/>
      <c r="GJ90" s="112"/>
      <c r="GK90" s="112"/>
      <c r="GL90" s="112"/>
      <c r="GM90" s="112"/>
      <c r="GN90" s="112"/>
      <c r="GO90" s="112"/>
      <c r="GP90" s="112"/>
      <c r="GQ90" s="112"/>
      <c r="GR90" s="112"/>
      <c r="GS90" s="112"/>
      <c r="GT90" s="112"/>
      <c r="GU90" s="112"/>
      <c r="GV90" s="112"/>
      <c r="GW90" s="112"/>
      <c r="GX90" s="112"/>
      <c r="GY90" s="112"/>
      <c r="GZ90" s="112"/>
      <c r="HA90" s="112"/>
      <c r="HB90" s="112"/>
      <c r="HC90" s="112"/>
      <c r="HD90" s="112"/>
      <c r="HE90" s="112"/>
      <c r="HF90" s="112"/>
      <c r="HG90" s="112"/>
      <c r="HH90" s="112"/>
      <c r="HI90" s="112"/>
      <c r="HJ90" s="112"/>
      <c r="HK90" s="112"/>
      <c r="HL90" s="112"/>
      <c r="HM90" s="112"/>
      <c r="HN90" s="112"/>
      <c r="HO90" s="112"/>
      <c r="HP90" s="112"/>
      <c r="HQ90" s="112"/>
      <c r="HR90" s="112"/>
      <c r="HS90" s="112"/>
      <c r="HT90" s="112"/>
      <c r="HU90" s="112"/>
      <c r="HV90" s="112"/>
      <c r="HW90" s="112"/>
      <c r="HX90" s="112"/>
      <c r="HY90" s="112"/>
      <c r="HZ90" s="112"/>
      <c r="IA90" s="112"/>
      <c r="IB90" s="112"/>
      <c r="IC90" s="112"/>
      <c r="ID90" s="112"/>
      <c r="IE90" s="112"/>
      <c r="IF90" s="112"/>
      <c r="IG90" s="112"/>
      <c r="IH90" s="112"/>
      <c r="II90" s="112"/>
      <c r="IJ90" s="112"/>
      <c r="IK90" s="112"/>
      <c r="IL90" s="112"/>
      <c r="IM90" s="112"/>
      <c r="IN90" s="112"/>
      <c r="IO90" s="112"/>
      <c r="IP90" s="112"/>
      <c r="IQ90" s="112"/>
      <c r="IR90" s="112"/>
      <c r="IS90" s="112"/>
      <c r="IT90" s="112"/>
      <c r="IU90" s="112"/>
      <c r="IV90" s="112"/>
      <c r="IW90" s="112"/>
      <c r="IX90" s="112"/>
      <c r="IY90" s="112"/>
      <c r="IZ90" s="112"/>
      <c r="JA90" s="112"/>
      <c r="JB90" s="112"/>
      <c r="JC90" s="112"/>
      <c r="JD90" s="112"/>
      <c r="JE90" s="112"/>
      <c r="JF90" s="112"/>
      <c r="JG90" s="112"/>
      <c r="JH90" s="112"/>
      <c r="JI90" s="112"/>
    </row>
    <row r="91" spans="2:269" ht="17.25" x14ac:dyDescent="0.3">
      <c r="B91" s="115"/>
      <c r="C91" s="188"/>
      <c r="D91" s="115"/>
      <c r="E91" s="188" t="s">
        <v>836</v>
      </c>
      <c r="F91" s="188"/>
      <c r="G91" s="188"/>
      <c r="H91" s="188"/>
      <c r="I91" s="188"/>
      <c r="J91" s="188"/>
      <c r="K91" s="188"/>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row>
    <row r="92" spans="2:269" ht="17.25" x14ac:dyDescent="0.3">
      <c r="B92" s="115"/>
      <c r="C92" s="188"/>
      <c r="D92" s="115"/>
      <c r="E92" s="188" t="s">
        <v>579</v>
      </c>
      <c r="F92" s="188"/>
      <c r="G92" s="188" t="str">
        <f>":  "&amp;VLOOKUP($L$1,SISWA!$C$8:$W$58,18,FALSE)</f>
        <v xml:space="preserve">:  </v>
      </c>
      <c r="H92" s="188"/>
      <c r="I92" s="188"/>
      <c r="J92" s="188"/>
      <c r="K92" s="188"/>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row>
    <row r="93" spans="2:269" ht="17.25" x14ac:dyDescent="0.3">
      <c r="B93" s="115"/>
      <c r="C93" s="188"/>
      <c r="D93" s="115"/>
      <c r="E93" s="188" t="s">
        <v>837</v>
      </c>
      <c r="F93" s="188"/>
      <c r="G93" s="188" t="str">
        <f>":  "&amp;VLOOKUP($L$1,SISWA!$C$8:$W$58,19,FALSE)</f>
        <v xml:space="preserve">:  </v>
      </c>
      <c r="H93" s="188"/>
      <c r="I93" s="188"/>
      <c r="J93" s="188"/>
      <c r="K93" s="188"/>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row>
    <row r="94" spans="2:269" ht="17.25" x14ac:dyDescent="0.3">
      <c r="B94" s="115"/>
      <c r="C94" s="188"/>
      <c r="D94" s="115"/>
      <c r="E94" s="188" t="s">
        <v>773</v>
      </c>
      <c r="F94" s="188"/>
      <c r="G94" s="188" t="str">
        <f>":  "&amp;VLOOKUP($L$1,SISWA!$C$8:$W$58,20,FALSE)</f>
        <v xml:space="preserve">:  </v>
      </c>
      <c r="H94" s="188"/>
      <c r="I94" s="188"/>
      <c r="J94" s="188"/>
      <c r="K94" s="188"/>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row>
    <row r="95" spans="2:269" ht="17.25" x14ac:dyDescent="0.3">
      <c r="B95" s="115"/>
      <c r="C95" s="188"/>
      <c r="D95" s="188"/>
      <c r="E95" s="188"/>
      <c r="F95" s="188"/>
      <c r="G95" s="188"/>
      <c r="H95" s="188"/>
      <c r="I95" s="188"/>
      <c r="J95" s="188"/>
      <c r="K95" s="188"/>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row>
    <row r="96" spans="2:269" ht="17.25" x14ac:dyDescent="0.3">
      <c r="B96" s="115"/>
      <c r="C96" s="188"/>
      <c r="D96" s="188"/>
      <c r="E96" s="188"/>
      <c r="F96" s="188"/>
      <c r="G96" s="188"/>
      <c r="H96" s="188"/>
      <c r="I96" s="188"/>
      <c r="J96" s="188"/>
      <c r="K96" s="188"/>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2"/>
      <c r="DV96" s="112"/>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2"/>
      <c r="GD96" s="112"/>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2"/>
      <c r="IL96" s="112"/>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row>
    <row r="97" spans="2:269" ht="17.25" x14ac:dyDescent="0.3">
      <c r="B97" s="115"/>
      <c r="C97" s="188"/>
      <c r="D97" s="188"/>
      <c r="E97" s="188"/>
      <c r="F97" s="188"/>
      <c r="G97" s="188"/>
      <c r="H97" s="188"/>
      <c r="I97" s="188"/>
      <c r="J97" s="188"/>
      <c r="K97" s="188"/>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c r="BU97" s="112"/>
      <c r="BV97" s="112"/>
      <c r="BW97" s="112"/>
      <c r="BX97" s="112"/>
      <c r="BY97" s="112"/>
      <c r="BZ97" s="112"/>
      <c r="CA97" s="112"/>
      <c r="CB97" s="112"/>
      <c r="CC97" s="112"/>
      <c r="CD97" s="112"/>
      <c r="CE97" s="112"/>
      <c r="CF97" s="112"/>
      <c r="CG97" s="112"/>
      <c r="CH97" s="112"/>
      <c r="CI97" s="112"/>
      <c r="CJ97" s="112"/>
      <c r="CK97" s="112"/>
      <c r="CL97" s="112"/>
      <c r="CM97" s="112"/>
      <c r="CN97" s="112"/>
      <c r="CO97" s="112"/>
      <c r="CP97" s="112"/>
      <c r="CQ97" s="112"/>
      <c r="CR97" s="112"/>
      <c r="CS97" s="112"/>
      <c r="CT97" s="112"/>
      <c r="CU97" s="112"/>
      <c r="CV97" s="112"/>
      <c r="CW97" s="112"/>
      <c r="CX97" s="112"/>
      <c r="CY97" s="112"/>
      <c r="CZ97" s="112"/>
      <c r="DA97" s="112"/>
      <c r="DB97" s="112"/>
      <c r="DC97" s="112"/>
      <c r="DD97" s="112"/>
      <c r="DE97" s="112"/>
      <c r="DF97" s="112"/>
      <c r="DG97" s="112"/>
      <c r="DH97" s="112"/>
      <c r="DI97" s="112"/>
      <c r="DJ97" s="112"/>
      <c r="DK97" s="112"/>
      <c r="DL97" s="112"/>
      <c r="DM97" s="112"/>
      <c r="DN97" s="112"/>
      <c r="DO97" s="112"/>
      <c r="DP97" s="112"/>
      <c r="DQ97" s="112"/>
      <c r="DR97" s="112"/>
      <c r="DS97" s="112"/>
      <c r="DT97" s="112"/>
      <c r="DU97" s="112"/>
      <c r="DV97" s="112"/>
      <c r="DW97" s="112"/>
      <c r="DX97" s="112"/>
      <c r="DY97" s="112"/>
      <c r="DZ97" s="112"/>
      <c r="EA97" s="112"/>
      <c r="EB97" s="112"/>
      <c r="EC97" s="112"/>
      <c r="ED97" s="112"/>
      <c r="EE97" s="112"/>
      <c r="EF97" s="112"/>
      <c r="EG97" s="112"/>
      <c r="EH97" s="112"/>
      <c r="EI97" s="112"/>
      <c r="EJ97" s="112"/>
      <c r="EK97" s="112"/>
      <c r="EL97" s="112"/>
      <c r="EM97" s="112"/>
      <c r="EN97" s="112"/>
      <c r="EO97" s="112"/>
      <c r="EP97" s="112"/>
      <c r="EQ97" s="112"/>
      <c r="ER97" s="112"/>
      <c r="ES97" s="112"/>
      <c r="ET97" s="112"/>
      <c r="EU97" s="112"/>
      <c r="EV97" s="112"/>
      <c r="EW97" s="112"/>
      <c r="EX97" s="112"/>
      <c r="EY97" s="112"/>
      <c r="EZ97" s="112"/>
      <c r="FA97" s="112"/>
      <c r="FB97" s="112"/>
      <c r="FC97" s="112"/>
      <c r="FD97" s="112"/>
      <c r="FE97" s="112"/>
      <c r="FF97" s="112"/>
      <c r="FG97" s="112"/>
      <c r="FH97" s="112"/>
      <c r="FI97" s="112"/>
      <c r="FJ97" s="112"/>
      <c r="FK97" s="112"/>
      <c r="FL97" s="112"/>
      <c r="FM97" s="112"/>
      <c r="FN97" s="112"/>
      <c r="FO97" s="112"/>
      <c r="FP97" s="112"/>
      <c r="FQ97" s="112"/>
      <c r="FR97" s="112"/>
      <c r="FS97" s="112"/>
      <c r="FT97" s="112"/>
      <c r="FU97" s="112"/>
      <c r="FV97" s="112"/>
      <c r="FW97" s="112"/>
      <c r="FX97" s="112"/>
      <c r="FY97" s="112"/>
      <c r="FZ97" s="112"/>
      <c r="GA97" s="112"/>
      <c r="GB97" s="112"/>
      <c r="GC97" s="112"/>
      <c r="GD97" s="112"/>
      <c r="GE97" s="112"/>
      <c r="GF97" s="112"/>
      <c r="GG97" s="112"/>
      <c r="GH97" s="112"/>
      <c r="GI97" s="112"/>
      <c r="GJ97" s="112"/>
      <c r="GK97" s="112"/>
      <c r="GL97" s="112"/>
      <c r="GM97" s="112"/>
      <c r="GN97" s="112"/>
      <c r="GO97" s="112"/>
      <c r="GP97" s="112"/>
      <c r="GQ97" s="112"/>
      <c r="GR97" s="112"/>
      <c r="GS97" s="112"/>
      <c r="GT97" s="112"/>
      <c r="GU97" s="112"/>
      <c r="GV97" s="112"/>
      <c r="GW97" s="112"/>
      <c r="GX97" s="112"/>
      <c r="GY97" s="112"/>
      <c r="GZ97" s="112"/>
      <c r="HA97" s="112"/>
      <c r="HB97" s="112"/>
      <c r="HC97" s="112"/>
      <c r="HD97" s="112"/>
      <c r="HE97" s="112"/>
      <c r="HF97" s="112"/>
      <c r="HG97" s="112"/>
      <c r="HH97" s="112"/>
      <c r="HI97" s="112"/>
      <c r="HJ97" s="112"/>
      <c r="HK97" s="112"/>
      <c r="HL97" s="112"/>
      <c r="HM97" s="112"/>
      <c r="HN97" s="112"/>
      <c r="HO97" s="112"/>
      <c r="HP97" s="112"/>
      <c r="HQ97" s="112"/>
      <c r="HR97" s="112"/>
      <c r="HS97" s="112"/>
      <c r="HT97" s="112"/>
      <c r="HU97" s="112"/>
      <c r="HV97" s="112"/>
      <c r="HW97" s="112"/>
      <c r="HX97" s="112"/>
      <c r="HY97" s="112"/>
      <c r="HZ97" s="112"/>
      <c r="IA97" s="112"/>
      <c r="IB97" s="112"/>
      <c r="IC97" s="112"/>
      <c r="ID97" s="112"/>
      <c r="IE97" s="112"/>
      <c r="IF97" s="112"/>
      <c r="IG97" s="112"/>
      <c r="IH97" s="112"/>
      <c r="II97" s="112"/>
      <c r="IJ97" s="112"/>
      <c r="IK97" s="112"/>
      <c r="IL97" s="112"/>
      <c r="IM97" s="112"/>
      <c r="IN97" s="112"/>
      <c r="IO97" s="112"/>
      <c r="IP97" s="112"/>
      <c r="IQ97" s="112"/>
      <c r="IR97" s="112"/>
      <c r="IS97" s="112"/>
      <c r="IT97" s="112"/>
      <c r="IU97" s="112"/>
      <c r="IV97" s="112"/>
      <c r="IW97" s="112"/>
      <c r="IX97" s="112"/>
      <c r="IY97" s="112"/>
      <c r="IZ97" s="112"/>
      <c r="JA97" s="112"/>
      <c r="JB97" s="112"/>
      <c r="JC97" s="112"/>
      <c r="JD97" s="112"/>
      <c r="JE97" s="112"/>
      <c r="JF97" s="112"/>
      <c r="JG97" s="112"/>
      <c r="JH97" s="112"/>
      <c r="JI97" s="112"/>
    </row>
    <row r="98" spans="2:269" ht="17.25" x14ac:dyDescent="0.3">
      <c r="B98" s="115"/>
      <c r="C98" s="188"/>
      <c r="D98" s="188"/>
      <c r="E98" s="188"/>
      <c r="F98" s="188"/>
      <c r="G98" s="188"/>
      <c r="H98" s="188"/>
      <c r="I98" s="188"/>
      <c r="J98" s="188"/>
      <c r="K98" s="188"/>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c r="BU98" s="112"/>
      <c r="BV98" s="112"/>
      <c r="BW98" s="112"/>
      <c r="BX98" s="112"/>
      <c r="BY98" s="112"/>
      <c r="BZ98" s="112"/>
      <c r="CA98" s="112"/>
      <c r="CB98" s="112"/>
      <c r="CC98" s="112"/>
      <c r="CD98" s="112"/>
      <c r="CE98" s="112"/>
      <c r="CF98" s="112"/>
      <c r="CG98" s="112"/>
      <c r="CH98" s="112"/>
      <c r="CI98" s="112"/>
      <c r="CJ98" s="112"/>
      <c r="CK98" s="112"/>
      <c r="CL98" s="112"/>
      <c r="CM98" s="112"/>
      <c r="CN98" s="112"/>
      <c r="CO98" s="112"/>
      <c r="CP98" s="112"/>
      <c r="CQ98" s="112"/>
      <c r="CR98" s="112"/>
      <c r="CS98" s="112"/>
      <c r="CT98" s="112"/>
      <c r="CU98" s="112"/>
      <c r="CV98" s="112"/>
      <c r="CW98" s="112"/>
      <c r="CX98" s="112"/>
      <c r="CY98" s="112"/>
      <c r="CZ98" s="112"/>
      <c r="DA98" s="112"/>
      <c r="DB98" s="112"/>
      <c r="DC98" s="112"/>
      <c r="DD98" s="112"/>
      <c r="DE98" s="112"/>
      <c r="DF98" s="112"/>
      <c r="DG98" s="112"/>
      <c r="DH98" s="112"/>
      <c r="DI98" s="112"/>
      <c r="DJ98" s="112"/>
      <c r="DK98" s="112"/>
      <c r="DL98" s="112"/>
      <c r="DM98" s="112"/>
      <c r="DN98" s="112"/>
      <c r="DO98" s="112"/>
      <c r="DP98" s="112"/>
      <c r="DQ98" s="112"/>
      <c r="DR98" s="112"/>
      <c r="DS98" s="112"/>
      <c r="DT98" s="112"/>
      <c r="DU98" s="112"/>
      <c r="DV98" s="112"/>
      <c r="DW98" s="112"/>
      <c r="DX98" s="112"/>
      <c r="DY98" s="112"/>
      <c r="DZ98" s="112"/>
      <c r="EA98" s="112"/>
      <c r="EB98" s="112"/>
      <c r="EC98" s="112"/>
      <c r="ED98" s="112"/>
      <c r="EE98" s="112"/>
      <c r="EF98" s="112"/>
      <c r="EG98" s="112"/>
      <c r="EH98" s="112"/>
      <c r="EI98" s="112"/>
      <c r="EJ98" s="112"/>
      <c r="EK98" s="112"/>
      <c r="EL98" s="112"/>
      <c r="EM98" s="112"/>
      <c r="EN98" s="112"/>
      <c r="EO98" s="112"/>
      <c r="EP98" s="112"/>
      <c r="EQ98" s="112"/>
      <c r="ER98" s="112"/>
      <c r="ES98" s="112"/>
      <c r="ET98" s="112"/>
      <c r="EU98" s="112"/>
      <c r="EV98" s="112"/>
      <c r="EW98" s="112"/>
      <c r="EX98" s="112"/>
      <c r="EY98" s="112"/>
      <c r="EZ98" s="112"/>
      <c r="FA98" s="112"/>
      <c r="FB98" s="112"/>
      <c r="FC98" s="112"/>
      <c r="FD98" s="112"/>
      <c r="FE98" s="112"/>
      <c r="FF98" s="112"/>
      <c r="FG98" s="112"/>
      <c r="FH98" s="112"/>
      <c r="FI98" s="112"/>
      <c r="FJ98" s="112"/>
      <c r="FK98" s="112"/>
      <c r="FL98" s="112"/>
      <c r="FM98" s="112"/>
      <c r="FN98" s="112"/>
      <c r="FO98" s="112"/>
      <c r="FP98" s="112"/>
      <c r="FQ98" s="112"/>
      <c r="FR98" s="112"/>
      <c r="FS98" s="112"/>
      <c r="FT98" s="112"/>
      <c r="FU98" s="112"/>
      <c r="FV98" s="112"/>
      <c r="FW98" s="112"/>
      <c r="FX98" s="112"/>
      <c r="FY98" s="112"/>
      <c r="FZ98" s="112"/>
      <c r="GA98" s="112"/>
      <c r="GB98" s="112"/>
      <c r="GC98" s="112"/>
      <c r="GD98" s="112"/>
      <c r="GE98" s="112"/>
      <c r="GF98" s="112"/>
      <c r="GG98" s="112"/>
      <c r="GH98" s="112"/>
      <c r="GI98" s="112"/>
      <c r="GJ98" s="112"/>
      <c r="GK98" s="112"/>
      <c r="GL98" s="112"/>
      <c r="GM98" s="112"/>
      <c r="GN98" s="112"/>
      <c r="GO98" s="112"/>
      <c r="GP98" s="112"/>
      <c r="GQ98" s="112"/>
      <c r="GR98" s="112"/>
      <c r="GS98" s="112"/>
      <c r="GT98" s="112"/>
      <c r="GU98" s="112"/>
      <c r="GV98" s="112"/>
      <c r="GW98" s="112"/>
      <c r="GX98" s="112"/>
      <c r="GY98" s="112"/>
      <c r="GZ98" s="112"/>
      <c r="HA98" s="112"/>
      <c r="HB98" s="112"/>
      <c r="HC98" s="112"/>
      <c r="HD98" s="112"/>
      <c r="HE98" s="112"/>
      <c r="HF98" s="112"/>
      <c r="HG98" s="112"/>
      <c r="HH98" s="112"/>
      <c r="HI98" s="112"/>
      <c r="HJ98" s="112"/>
      <c r="HK98" s="112"/>
      <c r="HL98" s="112"/>
      <c r="HM98" s="112"/>
      <c r="HN98" s="112"/>
      <c r="HO98" s="112"/>
      <c r="HP98" s="112"/>
      <c r="HQ98" s="112"/>
      <c r="HR98" s="112"/>
      <c r="HS98" s="112"/>
      <c r="HT98" s="112"/>
      <c r="HU98" s="112"/>
      <c r="HV98" s="112"/>
      <c r="HW98" s="112"/>
      <c r="HX98" s="112"/>
      <c r="HY98" s="112"/>
      <c r="HZ98" s="112"/>
      <c r="IA98" s="112"/>
      <c r="IB98" s="112"/>
      <c r="IC98" s="112"/>
      <c r="ID98" s="112"/>
      <c r="IE98" s="112"/>
      <c r="IF98" s="112"/>
      <c r="IG98" s="112"/>
      <c r="IH98" s="112"/>
      <c r="II98" s="112"/>
      <c r="IJ98" s="112"/>
      <c r="IK98" s="112"/>
      <c r="IL98" s="112"/>
      <c r="IM98" s="112"/>
      <c r="IN98" s="112"/>
      <c r="IO98" s="112"/>
      <c r="IP98" s="112"/>
      <c r="IQ98" s="112"/>
      <c r="IR98" s="112"/>
      <c r="IS98" s="112"/>
      <c r="IT98" s="112"/>
      <c r="IU98" s="112"/>
      <c r="IV98" s="112"/>
      <c r="IW98" s="112"/>
      <c r="IX98" s="112"/>
      <c r="IY98" s="112"/>
      <c r="IZ98" s="112"/>
      <c r="JA98" s="112"/>
      <c r="JB98" s="112"/>
      <c r="JC98" s="112"/>
      <c r="JD98" s="112"/>
      <c r="JE98" s="112"/>
      <c r="JF98" s="112"/>
      <c r="JG98" s="112"/>
      <c r="JH98" s="112"/>
      <c r="JI98" s="112"/>
    </row>
    <row r="99" spans="2:269" ht="15" customHeight="1" x14ac:dyDescent="0.3">
      <c r="B99" s="115"/>
      <c r="C99" s="188"/>
      <c r="D99" s="188"/>
      <c r="E99" s="188"/>
      <c r="F99" s="188"/>
      <c r="G99" s="188"/>
      <c r="H99" s="115"/>
      <c r="I99" s="188" t="s">
        <v>838</v>
      </c>
      <c r="J99" s="188"/>
      <c r="K99" s="188"/>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c r="BU99" s="112"/>
      <c r="BV99" s="112"/>
      <c r="BW99" s="112"/>
      <c r="BX99" s="112"/>
      <c r="BY99" s="112"/>
      <c r="BZ99" s="112"/>
      <c r="CA99" s="112"/>
      <c r="CB99" s="112"/>
      <c r="CC99" s="112"/>
      <c r="CD99" s="112"/>
      <c r="CE99" s="112"/>
      <c r="CF99" s="112"/>
      <c r="CG99" s="112"/>
      <c r="CH99" s="112"/>
      <c r="CI99" s="112"/>
      <c r="CJ99" s="112"/>
      <c r="CK99" s="112"/>
      <c r="CL99" s="112"/>
      <c r="CM99" s="112"/>
      <c r="CN99" s="112"/>
      <c r="CO99" s="112"/>
      <c r="CP99" s="112"/>
      <c r="CQ99" s="112"/>
      <c r="CR99" s="112"/>
      <c r="CS99" s="112"/>
      <c r="CT99" s="112"/>
      <c r="CU99" s="112"/>
      <c r="CV99" s="112"/>
      <c r="CW99" s="112"/>
      <c r="CX99" s="112"/>
      <c r="CY99" s="112"/>
      <c r="CZ99" s="112"/>
      <c r="DA99" s="112"/>
      <c r="DB99" s="112"/>
      <c r="DC99" s="112"/>
      <c r="DD99" s="112"/>
      <c r="DE99" s="112"/>
      <c r="DF99" s="112"/>
      <c r="DG99" s="112"/>
      <c r="DH99" s="112"/>
      <c r="DI99" s="112"/>
      <c r="DJ99" s="112"/>
      <c r="DK99" s="112"/>
      <c r="DL99" s="112"/>
      <c r="DM99" s="112"/>
      <c r="DN99" s="112"/>
      <c r="DO99" s="112"/>
      <c r="DP99" s="112"/>
      <c r="DQ99" s="112"/>
      <c r="DR99" s="112"/>
      <c r="DS99" s="112"/>
      <c r="DT99" s="112"/>
      <c r="DU99" s="112"/>
      <c r="DV99" s="112"/>
      <c r="DW99" s="112"/>
      <c r="DX99" s="112"/>
      <c r="DY99" s="112"/>
      <c r="DZ99" s="112"/>
      <c r="EA99" s="112"/>
      <c r="EB99" s="112"/>
      <c r="EC99" s="112"/>
      <c r="ED99" s="112"/>
      <c r="EE99" s="112"/>
      <c r="EF99" s="112"/>
      <c r="EG99" s="112"/>
      <c r="EH99" s="112"/>
      <c r="EI99" s="112"/>
      <c r="EJ99" s="112"/>
      <c r="EK99" s="112"/>
      <c r="EL99" s="112"/>
      <c r="EM99" s="112"/>
      <c r="EN99" s="112"/>
      <c r="EO99" s="112"/>
      <c r="EP99" s="112"/>
      <c r="EQ99" s="112"/>
      <c r="ER99" s="112"/>
      <c r="ES99" s="112"/>
      <c r="ET99" s="112"/>
      <c r="EU99" s="112"/>
      <c r="EV99" s="112"/>
      <c r="EW99" s="112"/>
      <c r="EX99" s="112"/>
      <c r="EY99" s="112"/>
      <c r="EZ99" s="112"/>
      <c r="FA99" s="112"/>
      <c r="FB99" s="112"/>
      <c r="FC99" s="112"/>
      <c r="FD99" s="112"/>
      <c r="FE99" s="112"/>
      <c r="FF99" s="112"/>
      <c r="FG99" s="112"/>
      <c r="FH99" s="112"/>
      <c r="FI99" s="112"/>
      <c r="FJ99" s="112"/>
      <c r="FK99" s="112"/>
      <c r="FL99" s="112"/>
      <c r="FM99" s="112"/>
      <c r="FN99" s="112"/>
      <c r="FO99" s="112"/>
      <c r="FP99" s="112"/>
      <c r="FQ99" s="112"/>
      <c r="FR99" s="112"/>
      <c r="FS99" s="112"/>
      <c r="FT99" s="112"/>
      <c r="FU99" s="112"/>
      <c r="FV99" s="112"/>
      <c r="FW99" s="112"/>
      <c r="FX99" s="112"/>
      <c r="FY99" s="112"/>
      <c r="FZ99" s="112"/>
      <c r="GA99" s="112"/>
      <c r="GB99" s="112"/>
      <c r="GC99" s="112"/>
      <c r="GD99" s="112"/>
      <c r="GE99" s="112"/>
      <c r="GF99" s="112"/>
      <c r="GG99" s="112"/>
      <c r="GH99" s="112"/>
      <c r="GI99" s="112"/>
      <c r="GJ99" s="112"/>
      <c r="GK99" s="112"/>
      <c r="GL99" s="112"/>
      <c r="GM99" s="112"/>
      <c r="GN99" s="112"/>
      <c r="GO99" s="112"/>
      <c r="GP99" s="112"/>
      <c r="GQ99" s="112"/>
      <c r="GR99" s="112"/>
      <c r="GS99" s="112"/>
      <c r="GT99" s="112"/>
      <c r="GU99" s="112"/>
      <c r="GV99" s="112"/>
      <c r="GW99" s="112"/>
      <c r="GX99" s="112"/>
      <c r="GY99" s="112"/>
      <c r="GZ99" s="112"/>
      <c r="HA99" s="112"/>
      <c r="HB99" s="112"/>
      <c r="HC99" s="112"/>
      <c r="HD99" s="112"/>
      <c r="HE99" s="112"/>
      <c r="HF99" s="112"/>
      <c r="HG99" s="112"/>
      <c r="HH99" s="112"/>
      <c r="HI99" s="112"/>
      <c r="HJ99" s="112"/>
      <c r="HK99" s="112"/>
      <c r="HL99" s="112"/>
      <c r="HM99" s="112"/>
      <c r="HN99" s="112"/>
      <c r="HO99" s="112"/>
      <c r="HP99" s="112"/>
      <c r="HQ99" s="112"/>
      <c r="HR99" s="112"/>
      <c r="HS99" s="112"/>
      <c r="HT99" s="112"/>
      <c r="HU99" s="112"/>
      <c r="HV99" s="112"/>
      <c r="HW99" s="112"/>
      <c r="HX99" s="112"/>
      <c r="HY99" s="112"/>
      <c r="HZ99" s="112"/>
      <c r="IA99" s="112"/>
      <c r="IB99" s="112"/>
      <c r="IC99" s="112"/>
      <c r="ID99" s="112"/>
      <c r="IE99" s="112"/>
      <c r="IF99" s="112"/>
      <c r="IG99" s="112"/>
      <c r="IH99" s="112"/>
      <c r="II99" s="112"/>
      <c r="IJ99" s="112"/>
      <c r="IK99" s="112"/>
      <c r="IL99" s="112"/>
      <c r="IM99" s="112"/>
      <c r="IN99" s="112"/>
      <c r="IO99" s="112"/>
      <c r="IP99" s="112"/>
      <c r="IQ99" s="112"/>
      <c r="IR99" s="112"/>
      <c r="IS99" s="112"/>
      <c r="IT99" s="112"/>
      <c r="IU99" s="112"/>
      <c r="IV99" s="112"/>
      <c r="IW99" s="112"/>
      <c r="IX99" s="112"/>
      <c r="IY99" s="112"/>
      <c r="IZ99" s="112"/>
      <c r="JA99" s="112"/>
      <c r="JB99" s="112"/>
      <c r="JC99" s="112"/>
      <c r="JD99" s="112"/>
      <c r="JE99" s="112"/>
      <c r="JF99" s="112"/>
      <c r="JG99" s="112"/>
      <c r="JH99" s="112"/>
      <c r="JI99" s="112"/>
    </row>
    <row r="100" spans="2:269" ht="17.25" x14ac:dyDescent="0.3">
      <c r="B100" s="115"/>
      <c r="C100" s="188"/>
      <c r="D100" s="188"/>
      <c r="E100" s="188"/>
      <c r="F100" s="188"/>
      <c r="G100" s="188"/>
      <c r="H100" s="115"/>
      <c r="I100" s="188"/>
      <c r="J100" s="188"/>
      <c r="K100" s="188"/>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c r="BU100" s="112"/>
      <c r="BV100" s="112"/>
      <c r="BW100" s="112"/>
      <c r="BX100" s="112"/>
      <c r="BY100" s="112"/>
      <c r="BZ100" s="112"/>
      <c r="CA100" s="112"/>
      <c r="CB100" s="112"/>
      <c r="CC100" s="112"/>
      <c r="CD100" s="112"/>
      <c r="CE100" s="112"/>
      <c r="CF100" s="112"/>
      <c r="CG100" s="112"/>
      <c r="CH100" s="112"/>
      <c r="CI100" s="112"/>
      <c r="CJ100" s="112"/>
      <c r="CK100" s="112"/>
      <c r="CL100" s="112"/>
      <c r="CM100" s="112"/>
      <c r="CN100" s="112"/>
      <c r="CO100" s="112"/>
      <c r="CP100" s="112"/>
      <c r="CQ100" s="112"/>
      <c r="CR100" s="112"/>
      <c r="CS100" s="112"/>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c r="DO100" s="112"/>
      <c r="DP100" s="112"/>
      <c r="DQ100" s="112"/>
      <c r="DR100" s="112"/>
      <c r="DS100" s="112"/>
      <c r="DT100" s="112"/>
      <c r="DU100" s="112"/>
      <c r="DV100" s="112"/>
      <c r="DW100" s="112"/>
      <c r="DX100" s="112"/>
      <c r="DY100" s="112"/>
      <c r="DZ100" s="112"/>
      <c r="EA100" s="112"/>
      <c r="EB100" s="112"/>
      <c r="EC100" s="112"/>
      <c r="ED100" s="112"/>
      <c r="EE100" s="112"/>
      <c r="EF100" s="112"/>
      <c r="EG100" s="112"/>
      <c r="EH100" s="112"/>
      <c r="EI100" s="112"/>
      <c r="EJ100" s="112"/>
      <c r="EK100" s="112"/>
      <c r="EL100" s="112"/>
      <c r="EM100" s="112"/>
      <c r="EN100" s="112"/>
      <c r="EO100" s="112"/>
      <c r="EP100" s="112"/>
      <c r="EQ100" s="112"/>
      <c r="ER100" s="112"/>
      <c r="ES100" s="112"/>
      <c r="ET100" s="112"/>
      <c r="EU100" s="112"/>
      <c r="EV100" s="112"/>
      <c r="EW100" s="112"/>
      <c r="EX100" s="112"/>
      <c r="EY100" s="112"/>
      <c r="EZ100" s="112"/>
      <c r="FA100" s="112"/>
      <c r="FB100" s="112"/>
      <c r="FC100" s="112"/>
      <c r="FD100" s="112"/>
      <c r="FE100" s="112"/>
      <c r="FF100" s="112"/>
      <c r="FG100" s="112"/>
      <c r="FH100" s="112"/>
      <c r="FI100" s="112"/>
      <c r="FJ100" s="112"/>
      <c r="FK100" s="112"/>
      <c r="FL100" s="112"/>
      <c r="FM100" s="112"/>
      <c r="FN100" s="112"/>
      <c r="FO100" s="112"/>
      <c r="FP100" s="112"/>
      <c r="FQ100" s="112"/>
      <c r="FR100" s="112"/>
      <c r="FS100" s="112"/>
      <c r="FT100" s="112"/>
      <c r="FU100" s="112"/>
      <c r="FV100" s="112"/>
      <c r="FW100" s="112"/>
      <c r="FX100" s="112"/>
      <c r="FY100" s="112"/>
      <c r="FZ100" s="112"/>
      <c r="GA100" s="112"/>
      <c r="GB100" s="112"/>
      <c r="GC100" s="112"/>
      <c r="GD100" s="112"/>
      <c r="GE100" s="112"/>
      <c r="GF100" s="112"/>
      <c r="GG100" s="112"/>
      <c r="GH100" s="112"/>
      <c r="GI100" s="112"/>
      <c r="GJ100" s="112"/>
      <c r="GK100" s="112"/>
      <c r="GL100" s="112"/>
      <c r="GM100" s="112"/>
      <c r="GN100" s="112"/>
      <c r="GO100" s="112"/>
      <c r="GP100" s="112"/>
      <c r="GQ100" s="112"/>
      <c r="GR100" s="112"/>
      <c r="GS100" s="112"/>
      <c r="GT100" s="112"/>
      <c r="GU100" s="112"/>
      <c r="GV100" s="112"/>
      <c r="GW100" s="112"/>
      <c r="GX100" s="112"/>
      <c r="GY100" s="112"/>
      <c r="GZ100" s="112"/>
      <c r="HA100" s="112"/>
      <c r="HB100" s="112"/>
      <c r="HC100" s="112"/>
      <c r="HD100" s="112"/>
      <c r="HE100" s="112"/>
      <c r="HF100" s="112"/>
      <c r="HG100" s="112"/>
      <c r="HH100" s="112"/>
      <c r="HI100" s="112"/>
      <c r="HJ100" s="112"/>
      <c r="HK100" s="112"/>
      <c r="HL100" s="112"/>
      <c r="HM100" s="112"/>
      <c r="HN100" s="112"/>
      <c r="HO100" s="112"/>
      <c r="HP100" s="112"/>
      <c r="HQ100" s="112"/>
      <c r="HR100" s="112"/>
      <c r="HS100" s="112"/>
      <c r="HT100" s="112"/>
      <c r="HU100" s="112"/>
      <c r="HV100" s="112"/>
      <c r="HW100" s="112"/>
      <c r="HX100" s="112"/>
      <c r="HY100" s="112"/>
      <c r="HZ100" s="112"/>
      <c r="IA100" s="112"/>
      <c r="IB100" s="112"/>
      <c r="IC100" s="112"/>
      <c r="ID100" s="112"/>
      <c r="IE100" s="112"/>
      <c r="IF100" s="112"/>
      <c r="IG100" s="112"/>
      <c r="IH100" s="112"/>
      <c r="II100" s="112"/>
      <c r="IJ100" s="112"/>
      <c r="IK100" s="112"/>
      <c r="IL100" s="112"/>
      <c r="IM100" s="112"/>
      <c r="IN100" s="112"/>
      <c r="IO100" s="112"/>
      <c r="IP100" s="112"/>
      <c r="IQ100" s="112"/>
      <c r="IR100" s="112"/>
      <c r="IS100" s="112"/>
      <c r="IT100" s="112"/>
      <c r="IU100" s="112"/>
      <c r="IV100" s="112"/>
      <c r="IW100" s="112"/>
      <c r="IX100" s="112"/>
      <c r="IY100" s="112"/>
      <c r="IZ100" s="112"/>
      <c r="JA100" s="112"/>
      <c r="JB100" s="112"/>
      <c r="JC100" s="112"/>
      <c r="JD100" s="112"/>
      <c r="JE100" s="112"/>
      <c r="JF100" s="112"/>
      <c r="JG100" s="112"/>
      <c r="JH100" s="112"/>
      <c r="JI100" s="112"/>
    </row>
    <row r="101" spans="2:269" ht="17.25" x14ac:dyDescent="0.3">
      <c r="B101" s="115"/>
      <c r="C101" s="188"/>
      <c r="D101" s="188"/>
      <c r="E101" s="188"/>
      <c r="F101" s="188"/>
      <c r="G101" s="188"/>
      <c r="H101" s="115"/>
      <c r="I101" s="188"/>
      <c r="J101" s="188"/>
      <c r="K101" s="188"/>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2"/>
      <c r="BJ101" s="112"/>
      <c r="BK101" s="112"/>
      <c r="BL101" s="112"/>
      <c r="BM101" s="112"/>
      <c r="BN101" s="112"/>
      <c r="BO101" s="112"/>
      <c r="BP101" s="112"/>
      <c r="BQ101" s="112"/>
      <c r="BR101" s="112"/>
      <c r="BS101" s="112"/>
      <c r="BT101" s="112"/>
      <c r="BU101" s="112"/>
      <c r="BV101" s="112"/>
      <c r="BW101" s="112"/>
      <c r="BX101" s="112"/>
      <c r="BY101" s="112"/>
      <c r="BZ101" s="112"/>
      <c r="CA101" s="112"/>
      <c r="CB101" s="112"/>
      <c r="CC101" s="112"/>
      <c r="CD101" s="112"/>
      <c r="CE101" s="112"/>
      <c r="CF101" s="112"/>
      <c r="CG101" s="112"/>
      <c r="CH101" s="112"/>
      <c r="CI101" s="112"/>
      <c r="CJ101" s="112"/>
      <c r="CK101" s="112"/>
      <c r="CL101" s="112"/>
      <c r="CM101" s="112"/>
      <c r="CN101" s="112"/>
      <c r="CO101" s="112"/>
      <c r="CP101" s="112"/>
      <c r="CQ101" s="112"/>
      <c r="CR101" s="112"/>
      <c r="CS101" s="112"/>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c r="DO101" s="112"/>
      <c r="DP101" s="112"/>
      <c r="DQ101" s="112"/>
      <c r="DR101" s="112"/>
      <c r="DS101" s="112"/>
      <c r="DT101" s="112"/>
      <c r="DU101" s="112"/>
      <c r="DV101" s="112"/>
      <c r="DW101" s="112"/>
      <c r="DX101" s="112"/>
      <c r="DY101" s="112"/>
      <c r="DZ101" s="112"/>
      <c r="EA101" s="112"/>
      <c r="EB101" s="112"/>
      <c r="EC101" s="112"/>
      <c r="ED101" s="112"/>
      <c r="EE101" s="112"/>
      <c r="EF101" s="112"/>
      <c r="EG101" s="112"/>
      <c r="EH101" s="112"/>
      <c r="EI101" s="112"/>
      <c r="EJ101" s="112"/>
      <c r="EK101" s="112"/>
      <c r="EL101" s="112"/>
      <c r="EM101" s="112"/>
      <c r="EN101" s="112"/>
      <c r="EO101" s="112"/>
      <c r="EP101" s="112"/>
      <c r="EQ101" s="112"/>
      <c r="ER101" s="112"/>
      <c r="ES101" s="112"/>
      <c r="ET101" s="112"/>
      <c r="EU101" s="112"/>
      <c r="EV101" s="112"/>
      <c r="EW101" s="112"/>
      <c r="EX101" s="112"/>
      <c r="EY101" s="112"/>
      <c r="EZ101" s="112"/>
      <c r="FA101" s="112"/>
      <c r="FB101" s="112"/>
      <c r="FC101" s="112"/>
      <c r="FD101" s="112"/>
      <c r="FE101" s="112"/>
      <c r="FF101" s="112"/>
      <c r="FG101" s="112"/>
      <c r="FH101" s="112"/>
      <c r="FI101" s="112"/>
      <c r="FJ101" s="112"/>
      <c r="FK101" s="112"/>
      <c r="FL101" s="112"/>
      <c r="FM101" s="112"/>
      <c r="FN101" s="112"/>
      <c r="FO101" s="112"/>
      <c r="FP101" s="112"/>
      <c r="FQ101" s="112"/>
      <c r="FR101" s="112"/>
      <c r="FS101" s="112"/>
      <c r="FT101" s="112"/>
      <c r="FU101" s="112"/>
      <c r="FV101" s="112"/>
      <c r="FW101" s="112"/>
      <c r="FX101" s="112"/>
      <c r="FY101" s="112"/>
      <c r="FZ101" s="112"/>
      <c r="GA101" s="112"/>
      <c r="GB101" s="112"/>
      <c r="GC101" s="112"/>
      <c r="GD101" s="112"/>
      <c r="GE101" s="112"/>
      <c r="GF101" s="112"/>
      <c r="GG101" s="112"/>
      <c r="GH101" s="112"/>
      <c r="GI101" s="112"/>
      <c r="GJ101" s="112"/>
      <c r="GK101" s="112"/>
      <c r="GL101" s="112"/>
      <c r="GM101" s="112"/>
      <c r="GN101" s="112"/>
      <c r="GO101" s="112"/>
      <c r="GP101" s="112"/>
      <c r="GQ101" s="112"/>
      <c r="GR101" s="112"/>
      <c r="GS101" s="112"/>
      <c r="GT101" s="112"/>
      <c r="GU101" s="112"/>
      <c r="GV101" s="112"/>
      <c r="GW101" s="112"/>
      <c r="GX101" s="112"/>
      <c r="GY101" s="112"/>
      <c r="GZ101" s="112"/>
      <c r="HA101" s="112"/>
      <c r="HB101" s="112"/>
      <c r="HC101" s="112"/>
      <c r="HD101" s="112"/>
      <c r="HE101" s="112"/>
      <c r="HF101" s="112"/>
      <c r="HG101" s="112"/>
      <c r="HH101" s="112"/>
      <c r="HI101" s="112"/>
      <c r="HJ101" s="112"/>
      <c r="HK101" s="112"/>
      <c r="HL101" s="112"/>
      <c r="HM101" s="112"/>
      <c r="HN101" s="112"/>
      <c r="HO101" s="112"/>
      <c r="HP101" s="112"/>
      <c r="HQ101" s="112"/>
      <c r="HR101" s="112"/>
      <c r="HS101" s="112"/>
      <c r="HT101" s="112"/>
      <c r="HU101" s="112"/>
      <c r="HV101" s="112"/>
      <c r="HW101" s="112"/>
      <c r="HX101" s="112"/>
      <c r="HY101" s="112"/>
      <c r="HZ101" s="112"/>
      <c r="IA101" s="112"/>
      <c r="IB101" s="112"/>
      <c r="IC101" s="112"/>
      <c r="ID101" s="112"/>
      <c r="IE101" s="112"/>
      <c r="IF101" s="112"/>
      <c r="IG101" s="112"/>
      <c r="IH101" s="112"/>
      <c r="II101" s="112"/>
      <c r="IJ101" s="112"/>
      <c r="IK101" s="112"/>
      <c r="IL101" s="112"/>
      <c r="IM101" s="112"/>
      <c r="IN101" s="112"/>
      <c r="IO101" s="112"/>
      <c r="IP101" s="112"/>
      <c r="IQ101" s="112"/>
      <c r="IR101" s="112"/>
      <c r="IS101" s="112"/>
      <c r="IT101" s="112"/>
      <c r="IU101" s="112"/>
      <c r="IV101" s="112"/>
      <c r="IW101" s="112"/>
      <c r="IX101" s="112"/>
      <c r="IY101" s="112"/>
      <c r="IZ101" s="112"/>
      <c r="JA101" s="112"/>
      <c r="JB101" s="112"/>
      <c r="JC101" s="112"/>
      <c r="JD101" s="112"/>
      <c r="JE101" s="112"/>
      <c r="JF101" s="112"/>
      <c r="JG101" s="112"/>
      <c r="JH101" s="112"/>
      <c r="JI101" s="112"/>
    </row>
    <row r="102" spans="2:269" ht="17.25" x14ac:dyDescent="0.3">
      <c r="B102" s="115"/>
      <c r="C102" s="188"/>
      <c r="D102" s="188"/>
      <c r="E102" s="188"/>
      <c r="F102" s="188"/>
      <c r="G102" s="188"/>
      <c r="H102" s="115"/>
      <c r="I102" s="188"/>
      <c r="J102" s="188"/>
      <c r="K102" s="188"/>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c r="DO102" s="112"/>
      <c r="DP102" s="112"/>
      <c r="DQ102" s="112"/>
      <c r="DR102" s="112"/>
      <c r="DS102" s="112"/>
      <c r="DT102" s="112"/>
      <c r="DU102" s="112"/>
      <c r="DV102" s="112"/>
      <c r="DW102" s="112"/>
      <c r="DX102" s="112"/>
      <c r="DY102" s="112"/>
      <c r="DZ102" s="112"/>
      <c r="EA102" s="112"/>
      <c r="EB102" s="112"/>
      <c r="EC102" s="112"/>
      <c r="ED102" s="112"/>
      <c r="EE102" s="112"/>
      <c r="EF102" s="112"/>
      <c r="EG102" s="112"/>
      <c r="EH102" s="112"/>
      <c r="EI102" s="112"/>
      <c r="EJ102" s="112"/>
      <c r="EK102" s="112"/>
      <c r="EL102" s="112"/>
      <c r="EM102" s="112"/>
      <c r="EN102" s="112"/>
      <c r="EO102" s="112"/>
      <c r="EP102" s="112"/>
      <c r="EQ102" s="112"/>
      <c r="ER102" s="112"/>
      <c r="ES102" s="112"/>
      <c r="ET102" s="112"/>
      <c r="EU102" s="112"/>
      <c r="EV102" s="112"/>
      <c r="EW102" s="112"/>
      <c r="EX102" s="112"/>
      <c r="EY102" s="112"/>
      <c r="EZ102" s="112"/>
      <c r="FA102" s="112"/>
      <c r="FB102" s="112"/>
      <c r="FC102" s="112"/>
      <c r="FD102" s="112"/>
      <c r="FE102" s="112"/>
      <c r="FF102" s="112"/>
      <c r="FG102" s="112"/>
      <c r="FH102" s="112"/>
      <c r="FI102" s="112"/>
      <c r="FJ102" s="112"/>
      <c r="FK102" s="112"/>
      <c r="FL102" s="112"/>
      <c r="FM102" s="112"/>
      <c r="FN102" s="112"/>
      <c r="FO102" s="112"/>
      <c r="FP102" s="112"/>
      <c r="FQ102" s="112"/>
      <c r="FR102" s="112"/>
      <c r="FS102" s="112"/>
      <c r="FT102" s="112"/>
      <c r="FU102" s="112"/>
      <c r="FV102" s="112"/>
      <c r="FW102" s="112"/>
      <c r="FX102" s="112"/>
      <c r="FY102" s="112"/>
      <c r="FZ102" s="112"/>
      <c r="GA102" s="112"/>
      <c r="GB102" s="112"/>
      <c r="GC102" s="112"/>
      <c r="GD102" s="112"/>
      <c r="GE102" s="112"/>
      <c r="GF102" s="112"/>
      <c r="GG102" s="112"/>
      <c r="GH102" s="112"/>
      <c r="GI102" s="112"/>
      <c r="GJ102" s="112"/>
      <c r="GK102" s="112"/>
      <c r="GL102" s="112"/>
      <c r="GM102" s="112"/>
      <c r="GN102" s="112"/>
      <c r="GO102" s="112"/>
      <c r="GP102" s="112"/>
      <c r="GQ102" s="112"/>
      <c r="GR102" s="112"/>
      <c r="GS102" s="112"/>
      <c r="GT102" s="112"/>
      <c r="GU102" s="112"/>
      <c r="GV102" s="112"/>
      <c r="GW102" s="112"/>
      <c r="GX102" s="112"/>
      <c r="GY102" s="112"/>
      <c r="GZ102" s="112"/>
      <c r="HA102" s="112"/>
      <c r="HB102" s="112"/>
      <c r="HC102" s="112"/>
      <c r="HD102" s="112"/>
      <c r="HE102" s="112"/>
      <c r="HF102" s="112"/>
      <c r="HG102" s="112"/>
      <c r="HH102" s="112"/>
      <c r="HI102" s="112"/>
      <c r="HJ102" s="112"/>
      <c r="HK102" s="112"/>
      <c r="HL102" s="112"/>
      <c r="HM102" s="112"/>
      <c r="HN102" s="112"/>
      <c r="HO102" s="112"/>
      <c r="HP102" s="112"/>
      <c r="HQ102" s="112"/>
      <c r="HR102" s="112"/>
      <c r="HS102" s="112"/>
      <c r="HT102" s="112"/>
      <c r="HU102" s="112"/>
      <c r="HV102" s="112"/>
      <c r="HW102" s="112"/>
      <c r="HX102" s="112"/>
      <c r="HY102" s="112"/>
      <c r="HZ102" s="112"/>
      <c r="IA102" s="112"/>
      <c r="IB102" s="112"/>
      <c r="IC102" s="112"/>
      <c r="ID102" s="112"/>
      <c r="IE102" s="112"/>
      <c r="IF102" s="112"/>
      <c r="IG102" s="112"/>
      <c r="IH102" s="112"/>
      <c r="II102" s="112"/>
      <c r="IJ102" s="112"/>
      <c r="IK102" s="112"/>
      <c r="IL102" s="112"/>
      <c r="IM102" s="112"/>
      <c r="IN102" s="112"/>
      <c r="IO102" s="112"/>
      <c r="IP102" s="112"/>
      <c r="IQ102" s="112"/>
      <c r="IR102" s="112"/>
      <c r="IS102" s="112"/>
      <c r="IT102" s="112"/>
      <c r="IU102" s="112"/>
      <c r="IV102" s="112"/>
      <c r="IW102" s="112"/>
      <c r="IX102" s="112"/>
      <c r="IY102" s="112"/>
      <c r="IZ102" s="112"/>
      <c r="JA102" s="112"/>
      <c r="JB102" s="112"/>
      <c r="JC102" s="112"/>
      <c r="JD102" s="112"/>
      <c r="JE102" s="112"/>
      <c r="JF102" s="112"/>
      <c r="JG102" s="112"/>
      <c r="JH102" s="112"/>
      <c r="JI102" s="112"/>
    </row>
    <row r="103" spans="2:269" ht="17.25" x14ac:dyDescent="0.3">
      <c r="B103" s="115"/>
      <c r="C103" s="188"/>
      <c r="D103" s="188"/>
      <c r="E103" s="188"/>
      <c r="F103" s="188"/>
      <c r="G103" s="188"/>
      <c r="H103" s="115"/>
      <c r="I103" s="192" t="str">
        <f>HOME!E13</f>
        <v>SUYATI,S.Pd</v>
      </c>
      <c r="J103" s="188"/>
      <c r="K103" s="188"/>
      <c r="N103" s="112"/>
      <c r="O103" s="112"/>
      <c r="P103" s="112"/>
      <c r="Q103" s="112"/>
      <c r="R103" s="112"/>
      <c r="S103" s="112"/>
      <c r="T103" s="112"/>
      <c r="U103" s="112"/>
      <c r="V103" s="112"/>
      <c r="W103" s="112"/>
      <c r="X103" s="112"/>
      <c r="Y103" s="112"/>
      <c r="Z103" s="112"/>
      <c r="AA103" s="112"/>
      <c r="AB103" s="112"/>
      <c r="AC103" s="112"/>
      <c r="AD103" s="112"/>
      <c r="AE103" s="112"/>
      <c r="AF103" s="112"/>
      <c r="AG103" s="112"/>
      <c r="AH103" s="112"/>
      <c r="AI103" s="112"/>
      <c r="AJ103" s="112"/>
      <c r="AK103" s="112"/>
      <c r="AL103" s="112"/>
      <c r="AM103" s="112"/>
      <c r="AN103" s="112"/>
      <c r="AO103" s="112"/>
      <c r="AP103" s="112"/>
      <c r="AQ103" s="112"/>
      <c r="AR103" s="112"/>
      <c r="AS103" s="112"/>
      <c r="AT103" s="112"/>
      <c r="AU103" s="112"/>
      <c r="AV103" s="112"/>
      <c r="AW103" s="112"/>
      <c r="AX103" s="112"/>
      <c r="AY103" s="112"/>
      <c r="AZ103" s="112"/>
      <c r="BA103" s="112"/>
      <c r="BB103" s="112"/>
      <c r="BC103" s="112"/>
      <c r="BD103" s="112"/>
      <c r="BE103" s="112"/>
      <c r="BF103" s="112"/>
      <c r="BG103" s="112"/>
      <c r="BH103" s="112"/>
      <c r="BI103" s="112"/>
      <c r="BJ103" s="112"/>
      <c r="BK103" s="112"/>
      <c r="BL103" s="112"/>
      <c r="BM103" s="112"/>
      <c r="BN103" s="112"/>
      <c r="BO103" s="112"/>
      <c r="BP103" s="112"/>
      <c r="BQ103" s="112"/>
      <c r="BR103" s="112"/>
      <c r="BS103" s="112"/>
      <c r="BT103" s="112"/>
      <c r="BU103" s="112"/>
      <c r="BV103" s="112"/>
      <c r="BW103" s="112"/>
      <c r="BX103" s="112"/>
      <c r="BY103" s="112"/>
      <c r="BZ103" s="112"/>
      <c r="CA103" s="112"/>
      <c r="CB103" s="112"/>
      <c r="CC103" s="112"/>
      <c r="CD103" s="112"/>
      <c r="CE103" s="112"/>
      <c r="CF103" s="112"/>
      <c r="CG103" s="112"/>
      <c r="CH103" s="112"/>
      <c r="CI103" s="112"/>
      <c r="CJ103" s="112"/>
      <c r="CK103" s="112"/>
      <c r="CL103" s="112"/>
      <c r="CM103" s="112"/>
      <c r="CN103" s="112"/>
      <c r="CO103" s="112"/>
      <c r="CP103" s="112"/>
      <c r="CQ103" s="112"/>
      <c r="CR103" s="112"/>
      <c r="CS103" s="112"/>
      <c r="CT103" s="112"/>
      <c r="CU103" s="112"/>
      <c r="CV103" s="112"/>
      <c r="CW103" s="112"/>
      <c r="CX103" s="112"/>
      <c r="CY103" s="112"/>
      <c r="CZ103" s="112"/>
      <c r="DA103" s="112"/>
      <c r="DB103" s="112"/>
      <c r="DC103" s="112"/>
      <c r="DD103" s="112"/>
      <c r="DE103" s="112"/>
      <c r="DF103" s="112"/>
      <c r="DG103" s="112"/>
      <c r="DH103" s="112"/>
      <c r="DI103" s="112"/>
      <c r="DJ103" s="112"/>
      <c r="DK103" s="112"/>
      <c r="DL103" s="112"/>
      <c r="DM103" s="112"/>
      <c r="DN103" s="112"/>
      <c r="DO103" s="112"/>
      <c r="DP103" s="112"/>
      <c r="DQ103" s="112"/>
      <c r="DR103" s="112"/>
      <c r="DS103" s="112"/>
      <c r="DT103" s="112"/>
      <c r="DU103" s="112"/>
      <c r="DV103" s="112"/>
      <c r="DW103" s="112"/>
      <c r="DX103" s="112"/>
      <c r="DY103" s="112"/>
      <c r="DZ103" s="112"/>
      <c r="EA103" s="112"/>
      <c r="EB103" s="112"/>
      <c r="EC103" s="112"/>
      <c r="ED103" s="112"/>
      <c r="EE103" s="112"/>
      <c r="EF103" s="112"/>
      <c r="EG103" s="112"/>
      <c r="EH103" s="112"/>
      <c r="EI103" s="112"/>
      <c r="EJ103" s="112"/>
      <c r="EK103" s="112"/>
      <c r="EL103" s="112"/>
      <c r="EM103" s="112"/>
      <c r="EN103" s="112"/>
      <c r="EO103" s="112"/>
      <c r="EP103" s="112"/>
      <c r="EQ103" s="112"/>
      <c r="ER103" s="112"/>
      <c r="ES103" s="112"/>
      <c r="ET103" s="112"/>
      <c r="EU103" s="112"/>
      <c r="EV103" s="112"/>
      <c r="EW103" s="112"/>
      <c r="EX103" s="112"/>
      <c r="EY103" s="112"/>
      <c r="EZ103" s="112"/>
      <c r="FA103" s="112"/>
      <c r="FB103" s="112"/>
      <c r="FC103" s="112"/>
      <c r="FD103" s="112"/>
      <c r="FE103" s="112"/>
      <c r="FF103" s="112"/>
      <c r="FG103" s="112"/>
      <c r="FH103" s="112"/>
      <c r="FI103" s="112"/>
      <c r="FJ103" s="112"/>
      <c r="FK103" s="112"/>
      <c r="FL103" s="112"/>
      <c r="FM103" s="112"/>
      <c r="FN103" s="112"/>
      <c r="FO103" s="112"/>
      <c r="FP103" s="112"/>
      <c r="FQ103" s="112"/>
      <c r="FR103" s="112"/>
      <c r="FS103" s="112"/>
      <c r="FT103" s="112"/>
      <c r="FU103" s="112"/>
      <c r="FV103" s="112"/>
      <c r="FW103" s="112"/>
      <c r="FX103" s="112"/>
      <c r="FY103" s="112"/>
      <c r="FZ103" s="112"/>
      <c r="GA103" s="112"/>
      <c r="GB103" s="112"/>
      <c r="GC103" s="112"/>
      <c r="GD103" s="112"/>
      <c r="GE103" s="112"/>
      <c r="GF103" s="112"/>
      <c r="GG103" s="112"/>
      <c r="GH103" s="112"/>
      <c r="GI103" s="112"/>
      <c r="GJ103" s="112"/>
      <c r="GK103" s="112"/>
      <c r="GL103" s="112"/>
      <c r="GM103" s="112"/>
      <c r="GN103" s="112"/>
      <c r="GO103" s="112"/>
      <c r="GP103" s="112"/>
      <c r="GQ103" s="112"/>
      <c r="GR103" s="112"/>
      <c r="GS103" s="112"/>
      <c r="GT103" s="112"/>
      <c r="GU103" s="112"/>
      <c r="GV103" s="112"/>
      <c r="GW103" s="112"/>
      <c r="GX103" s="112"/>
      <c r="GY103" s="112"/>
      <c r="GZ103" s="112"/>
      <c r="HA103" s="112"/>
      <c r="HB103" s="112"/>
      <c r="HC103" s="112"/>
      <c r="HD103" s="112"/>
      <c r="HE103" s="112"/>
      <c r="HF103" s="112"/>
      <c r="HG103" s="112"/>
      <c r="HH103" s="112"/>
      <c r="HI103" s="112"/>
      <c r="HJ103" s="112"/>
      <c r="HK103" s="112"/>
      <c r="HL103" s="112"/>
      <c r="HM103" s="112"/>
      <c r="HN103" s="112"/>
      <c r="HO103" s="112"/>
      <c r="HP103" s="112"/>
      <c r="HQ103" s="112"/>
      <c r="HR103" s="112"/>
      <c r="HS103" s="112"/>
      <c r="HT103" s="112"/>
      <c r="HU103" s="112"/>
      <c r="HV103" s="112"/>
      <c r="HW103" s="112"/>
      <c r="HX103" s="112"/>
      <c r="HY103" s="112"/>
      <c r="HZ103" s="112"/>
      <c r="IA103" s="112"/>
      <c r="IB103" s="112"/>
      <c r="IC103" s="112"/>
      <c r="ID103" s="112"/>
      <c r="IE103" s="112"/>
      <c r="IF103" s="112"/>
      <c r="IG103" s="112"/>
      <c r="IH103" s="112"/>
      <c r="II103" s="112"/>
      <c r="IJ103" s="112"/>
      <c r="IK103" s="112"/>
      <c r="IL103" s="112"/>
      <c r="IM103" s="112"/>
      <c r="IN103" s="112"/>
      <c r="IO103" s="112"/>
      <c r="IP103" s="112"/>
      <c r="IQ103" s="112"/>
      <c r="IR103" s="112"/>
      <c r="IS103" s="112"/>
      <c r="IT103" s="112"/>
      <c r="IU103" s="112"/>
      <c r="IV103" s="112"/>
      <c r="IW103" s="112"/>
      <c r="IX103" s="112"/>
      <c r="IY103" s="112"/>
      <c r="IZ103" s="112"/>
      <c r="JA103" s="112"/>
      <c r="JB103" s="112"/>
      <c r="JC103" s="112"/>
      <c r="JD103" s="112"/>
      <c r="JE103" s="112"/>
      <c r="JF103" s="112"/>
      <c r="JG103" s="112"/>
      <c r="JH103" s="112"/>
      <c r="JI103" s="112"/>
    </row>
    <row r="104" spans="2:269" ht="15" customHeight="1" x14ac:dyDescent="0.3">
      <c r="B104" s="115"/>
      <c r="C104" s="188"/>
      <c r="D104" s="188"/>
      <c r="E104" s="188"/>
      <c r="F104" s="188"/>
      <c r="G104" s="188"/>
      <c r="H104" s="115"/>
      <c r="I104" s="188" t="str">
        <f>"NIP. "&amp;HOME!E14</f>
        <v>NIP. 198405052019032012</v>
      </c>
      <c r="J104" s="193"/>
      <c r="K104" s="188"/>
      <c r="N104" s="112"/>
      <c r="O104" s="112"/>
      <c r="P104" s="112"/>
      <c r="Q104" s="112"/>
      <c r="R104" s="112"/>
      <c r="S104" s="112"/>
      <c r="T104" s="112"/>
      <c r="U104" s="112"/>
      <c r="V104" s="112"/>
      <c r="W104" s="112"/>
      <c r="X104" s="112"/>
      <c r="Y104" s="112"/>
      <c r="Z104" s="112"/>
      <c r="AA104" s="112"/>
      <c r="AB104" s="112"/>
      <c r="AC104" s="112"/>
      <c r="AD104" s="112"/>
      <c r="AE104" s="112"/>
      <c r="AF104" s="112"/>
      <c r="AG104" s="112"/>
      <c r="AH104" s="112"/>
      <c r="AI104" s="112"/>
      <c r="AJ104" s="112"/>
      <c r="AK104" s="112"/>
      <c r="AL104" s="112"/>
      <c r="AM104" s="112"/>
      <c r="AN104" s="112"/>
      <c r="AO104" s="112"/>
      <c r="AP104" s="112"/>
      <c r="AQ104" s="112"/>
      <c r="AR104" s="112"/>
      <c r="AS104" s="112"/>
      <c r="AT104" s="112"/>
      <c r="AU104" s="112"/>
      <c r="AV104" s="112"/>
      <c r="AW104" s="112"/>
      <c r="AX104" s="112"/>
      <c r="AY104" s="112"/>
      <c r="AZ104" s="112"/>
      <c r="BA104" s="112"/>
      <c r="BB104" s="112"/>
      <c r="BC104" s="112"/>
      <c r="BD104" s="112"/>
      <c r="BE104" s="112"/>
      <c r="BF104" s="112"/>
      <c r="BG104" s="112"/>
      <c r="BH104" s="112"/>
      <c r="BI104" s="112"/>
      <c r="BJ104" s="112"/>
      <c r="BK104" s="112"/>
      <c r="BL104" s="112"/>
      <c r="BM104" s="112"/>
      <c r="BN104" s="112"/>
      <c r="BO104" s="112"/>
      <c r="BP104" s="112"/>
      <c r="BQ104" s="112"/>
      <c r="BR104" s="112"/>
      <c r="BS104" s="112"/>
      <c r="BT104" s="112"/>
      <c r="BU104" s="112"/>
      <c r="BV104" s="112"/>
      <c r="BW104" s="112"/>
      <c r="BX104" s="112"/>
      <c r="BY104" s="112"/>
      <c r="BZ104" s="112"/>
      <c r="CA104" s="112"/>
      <c r="CB104" s="112"/>
      <c r="CC104" s="112"/>
      <c r="CD104" s="112"/>
      <c r="CE104" s="112"/>
      <c r="CF104" s="112"/>
      <c r="CG104" s="112"/>
      <c r="CH104" s="112"/>
      <c r="CI104" s="112"/>
      <c r="CJ104" s="112"/>
      <c r="CK104" s="112"/>
      <c r="CL104" s="112"/>
      <c r="CM104" s="112"/>
      <c r="CN104" s="112"/>
      <c r="CO104" s="112"/>
      <c r="CP104" s="112"/>
      <c r="CQ104" s="112"/>
      <c r="CR104" s="112"/>
      <c r="CS104" s="112"/>
      <c r="CT104" s="112"/>
      <c r="CU104" s="112"/>
      <c r="CV104" s="112"/>
      <c r="CW104" s="112"/>
      <c r="CX104" s="112"/>
      <c r="CY104" s="112"/>
      <c r="CZ104" s="112"/>
      <c r="DA104" s="112"/>
      <c r="DB104" s="112"/>
      <c r="DC104" s="112"/>
      <c r="DD104" s="112"/>
      <c r="DE104" s="112"/>
      <c r="DF104" s="112"/>
      <c r="DG104" s="112"/>
      <c r="DH104" s="112"/>
      <c r="DI104" s="112"/>
      <c r="DJ104" s="112"/>
      <c r="DK104" s="112"/>
      <c r="DL104" s="112"/>
      <c r="DM104" s="112"/>
      <c r="DN104" s="112"/>
      <c r="DO104" s="112"/>
      <c r="DP104" s="112"/>
      <c r="DQ104" s="112"/>
      <c r="DR104" s="112"/>
      <c r="DS104" s="112"/>
      <c r="DT104" s="112"/>
      <c r="DU104" s="112"/>
      <c r="DV104" s="112"/>
      <c r="DW104" s="112"/>
      <c r="DX104" s="112"/>
      <c r="DY104" s="112"/>
      <c r="DZ104" s="112"/>
      <c r="EA104" s="112"/>
      <c r="EB104" s="112"/>
      <c r="EC104" s="112"/>
      <c r="ED104" s="112"/>
      <c r="EE104" s="112"/>
      <c r="EF104" s="112"/>
      <c r="EG104" s="112"/>
      <c r="EH104" s="112"/>
      <c r="EI104" s="112"/>
      <c r="EJ104" s="112"/>
      <c r="EK104" s="112"/>
      <c r="EL104" s="112"/>
      <c r="EM104" s="112"/>
      <c r="EN104" s="112"/>
      <c r="EO104" s="112"/>
      <c r="EP104" s="112"/>
      <c r="EQ104" s="112"/>
      <c r="ER104" s="112"/>
      <c r="ES104" s="112"/>
      <c r="ET104" s="112"/>
      <c r="EU104" s="112"/>
      <c r="EV104" s="112"/>
      <c r="EW104" s="112"/>
      <c r="EX104" s="112"/>
      <c r="EY104" s="112"/>
      <c r="EZ104" s="112"/>
      <c r="FA104" s="112"/>
      <c r="FB104" s="112"/>
      <c r="FC104" s="112"/>
      <c r="FD104" s="112"/>
      <c r="FE104" s="112"/>
      <c r="FF104" s="112"/>
      <c r="FG104" s="112"/>
      <c r="FH104" s="112"/>
      <c r="FI104" s="112"/>
      <c r="FJ104" s="112"/>
      <c r="FK104" s="112"/>
      <c r="FL104" s="112"/>
      <c r="FM104" s="112"/>
      <c r="FN104" s="112"/>
      <c r="FO104" s="112"/>
      <c r="FP104" s="112"/>
      <c r="FQ104" s="112"/>
      <c r="FR104" s="112"/>
      <c r="FS104" s="112"/>
      <c r="FT104" s="112"/>
      <c r="FU104" s="112"/>
      <c r="FV104" s="112"/>
      <c r="FW104" s="112"/>
      <c r="FX104" s="112"/>
      <c r="FY104" s="112"/>
      <c r="FZ104" s="112"/>
      <c r="GA104" s="112"/>
      <c r="GB104" s="112"/>
      <c r="GC104" s="112"/>
      <c r="GD104" s="112"/>
      <c r="GE104" s="112"/>
      <c r="GF104" s="112"/>
      <c r="GG104" s="112"/>
      <c r="GH104" s="112"/>
      <c r="GI104" s="112"/>
      <c r="GJ104" s="112"/>
      <c r="GK104" s="112"/>
      <c r="GL104" s="112"/>
      <c r="GM104" s="112"/>
      <c r="GN104" s="112"/>
      <c r="GO104" s="112"/>
      <c r="GP104" s="112"/>
      <c r="GQ104" s="112"/>
      <c r="GR104" s="112"/>
      <c r="GS104" s="112"/>
      <c r="GT104" s="112"/>
      <c r="GU104" s="112"/>
      <c r="GV104" s="112"/>
      <c r="GW104" s="112"/>
      <c r="GX104" s="112"/>
      <c r="GY104" s="112"/>
      <c r="GZ104" s="112"/>
      <c r="HA104" s="112"/>
      <c r="HB104" s="112"/>
      <c r="HC104" s="112"/>
      <c r="HD104" s="112"/>
      <c r="HE104" s="112"/>
      <c r="HF104" s="112"/>
      <c r="HG104" s="112"/>
      <c r="HH104" s="112"/>
      <c r="HI104" s="112"/>
      <c r="HJ104" s="112"/>
      <c r="HK104" s="112"/>
      <c r="HL104" s="112"/>
      <c r="HM104" s="112"/>
      <c r="HN104" s="112"/>
      <c r="HO104" s="112"/>
      <c r="HP104" s="112"/>
      <c r="HQ104" s="112"/>
      <c r="HR104" s="112"/>
      <c r="HS104" s="112"/>
      <c r="HT104" s="112"/>
      <c r="HU104" s="112"/>
      <c r="HV104" s="112"/>
      <c r="HW104" s="112"/>
      <c r="HX104" s="112"/>
      <c r="HY104" s="112"/>
      <c r="HZ104" s="112"/>
      <c r="IA104" s="112"/>
      <c r="IB104" s="112"/>
      <c r="IC104" s="112"/>
      <c r="ID104" s="112"/>
      <c r="IE104" s="112"/>
      <c r="IF104" s="112"/>
      <c r="IG104" s="112"/>
      <c r="IH104" s="112"/>
      <c r="II104" s="112"/>
      <c r="IJ104" s="112"/>
      <c r="IK104" s="112"/>
      <c r="IL104" s="112"/>
      <c r="IM104" s="112"/>
      <c r="IN104" s="112"/>
      <c r="IO104" s="112"/>
      <c r="IP104" s="112"/>
      <c r="IQ104" s="112"/>
      <c r="IR104" s="112"/>
      <c r="IS104" s="112"/>
      <c r="IT104" s="112"/>
      <c r="IU104" s="112"/>
      <c r="IV104" s="112"/>
      <c r="IW104" s="112"/>
      <c r="IX104" s="112"/>
      <c r="IY104" s="112"/>
      <c r="IZ104" s="112"/>
      <c r="JA104" s="112"/>
      <c r="JB104" s="112"/>
      <c r="JC104" s="112"/>
      <c r="JD104" s="112"/>
      <c r="JE104" s="112"/>
      <c r="JF104" s="112"/>
      <c r="JG104" s="112"/>
      <c r="JH104" s="112"/>
      <c r="JI104" s="112"/>
    </row>
    <row r="105" spans="2:269" ht="15" customHeight="1" x14ac:dyDescent="0.3">
      <c r="B105" s="115"/>
      <c r="C105" s="188"/>
      <c r="D105" s="188"/>
      <c r="E105" s="188"/>
      <c r="F105" s="188"/>
      <c r="G105" s="188"/>
      <c r="H105" s="115"/>
      <c r="I105" s="188"/>
      <c r="J105" s="188"/>
      <c r="K105" s="188"/>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c r="BK105" s="112"/>
      <c r="BL105" s="112"/>
      <c r="BM105" s="112"/>
      <c r="BN105" s="112"/>
      <c r="BO105" s="112"/>
      <c r="BP105" s="112"/>
      <c r="BQ105" s="112"/>
      <c r="BR105" s="112"/>
      <c r="BS105" s="112"/>
      <c r="BT105" s="112"/>
      <c r="BU105" s="112"/>
      <c r="BV105" s="112"/>
      <c r="BW105" s="112"/>
      <c r="BX105" s="112"/>
      <c r="BY105" s="112"/>
      <c r="BZ105" s="112"/>
      <c r="CA105" s="112"/>
      <c r="CB105" s="112"/>
      <c r="CC105" s="112"/>
      <c r="CD105" s="112"/>
      <c r="CE105" s="112"/>
      <c r="CF105" s="112"/>
      <c r="CG105" s="112"/>
      <c r="CH105" s="112"/>
      <c r="CI105" s="112"/>
      <c r="CJ105" s="112"/>
      <c r="CK105" s="112"/>
      <c r="CL105" s="112"/>
      <c r="CM105" s="112"/>
      <c r="CN105" s="112"/>
      <c r="CO105" s="112"/>
      <c r="CP105" s="112"/>
      <c r="CQ105" s="112"/>
      <c r="CR105" s="112"/>
      <c r="CS105" s="112"/>
      <c r="CT105" s="112"/>
      <c r="CU105" s="112"/>
      <c r="CV105" s="112"/>
      <c r="CW105" s="112"/>
      <c r="CX105" s="112"/>
      <c r="CY105" s="112"/>
      <c r="CZ105" s="112"/>
      <c r="DA105" s="112"/>
      <c r="DB105" s="112"/>
      <c r="DC105" s="112"/>
      <c r="DD105" s="112"/>
      <c r="DE105" s="112"/>
      <c r="DF105" s="112"/>
      <c r="DG105" s="112"/>
      <c r="DH105" s="112"/>
      <c r="DI105" s="112"/>
      <c r="DJ105" s="112"/>
      <c r="DK105" s="112"/>
      <c r="DL105" s="112"/>
      <c r="DM105" s="112"/>
      <c r="DN105" s="112"/>
      <c r="DO105" s="112"/>
      <c r="DP105" s="112"/>
      <c r="DQ105" s="112"/>
      <c r="DR105" s="112"/>
      <c r="DS105" s="112"/>
      <c r="DT105" s="112"/>
      <c r="DU105" s="112"/>
      <c r="DV105" s="112"/>
      <c r="DW105" s="112"/>
      <c r="DX105" s="112"/>
      <c r="DY105" s="112"/>
      <c r="DZ105" s="112"/>
      <c r="EA105" s="112"/>
      <c r="EB105" s="112"/>
      <c r="EC105" s="112"/>
      <c r="ED105" s="112"/>
      <c r="EE105" s="112"/>
      <c r="EF105" s="112"/>
      <c r="EG105" s="112"/>
      <c r="EH105" s="112"/>
      <c r="EI105" s="112"/>
      <c r="EJ105" s="112"/>
      <c r="EK105" s="112"/>
      <c r="EL105" s="112"/>
      <c r="EM105" s="112"/>
      <c r="EN105" s="112"/>
      <c r="EO105" s="112"/>
      <c r="EP105" s="112"/>
      <c r="EQ105" s="112"/>
      <c r="ER105" s="112"/>
      <c r="ES105" s="112"/>
      <c r="ET105" s="112"/>
      <c r="EU105" s="112"/>
      <c r="EV105" s="112"/>
      <c r="EW105" s="112"/>
      <c r="EX105" s="112"/>
      <c r="EY105" s="112"/>
      <c r="EZ105" s="112"/>
      <c r="FA105" s="112"/>
      <c r="FB105" s="112"/>
      <c r="FC105" s="112"/>
      <c r="FD105" s="112"/>
      <c r="FE105" s="112"/>
      <c r="FF105" s="112"/>
      <c r="FG105" s="112"/>
      <c r="FH105" s="112"/>
      <c r="FI105" s="112"/>
      <c r="FJ105" s="112"/>
      <c r="FK105" s="112"/>
      <c r="FL105" s="112"/>
      <c r="FM105" s="112"/>
      <c r="FN105" s="112"/>
      <c r="FO105" s="112"/>
      <c r="FP105" s="112"/>
      <c r="FQ105" s="112"/>
      <c r="FR105" s="112"/>
      <c r="FS105" s="112"/>
      <c r="FT105" s="112"/>
      <c r="FU105" s="112"/>
      <c r="FV105" s="112"/>
      <c r="FW105" s="112"/>
      <c r="FX105" s="112"/>
      <c r="FY105" s="112"/>
      <c r="FZ105" s="112"/>
      <c r="GA105" s="112"/>
      <c r="GB105" s="112"/>
      <c r="GC105" s="112"/>
      <c r="GD105" s="112"/>
      <c r="GE105" s="112"/>
      <c r="GF105" s="112"/>
      <c r="GG105" s="112"/>
      <c r="GH105" s="112"/>
      <c r="GI105" s="112"/>
      <c r="GJ105" s="112"/>
      <c r="GK105" s="112"/>
      <c r="GL105" s="112"/>
      <c r="GM105" s="112"/>
      <c r="GN105" s="112"/>
      <c r="GO105" s="112"/>
      <c r="GP105" s="112"/>
      <c r="GQ105" s="112"/>
      <c r="GR105" s="112"/>
      <c r="GS105" s="112"/>
      <c r="GT105" s="112"/>
      <c r="GU105" s="112"/>
      <c r="GV105" s="112"/>
      <c r="GW105" s="112"/>
      <c r="GX105" s="112"/>
      <c r="GY105" s="112"/>
      <c r="GZ105" s="112"/>
      <c r="HA105" s="112"/>
      <c r="HB105" s="112"/>
      <c r="HC105" s="112"/>
      <c r="HD105" s="112"/>
      <c r="HE105" s="112"/>
      <c r="HF105" s="112"/>
      <c r="HG105" s="112"/>
      <c r="HH105" s="112"/>
      <c r="HI105" s="112"/>
      <c r="HJ105" s="112"/>
      <c r="HK105" s="112"/>
      <c r="HL105" s="112"/>
      <c r="HM105" s="112"/>
      <c r="HN105" s="112"/>
      <c r="HO105" s="112"/>
      <c r="HP105" s="112"/>
      <c r="HQ105" s="112"/>
      <c r="HR105" s="112"/>
      <c r="HS105" s="112"/>
      <c r="HT105" s="112"/>
      <c r="HU105" s="112"/>
      <c r="HV105" s="112"/>
      <c r="HW105" s="112"/>
      <c r="HX105" s="112"/>
      <c r="HY105" s="112"/>
      <c r="HZ105" s="112"/>
      <c r="IA105" s="112"/>
      <c r="IB105" s="112"/>
      <c r="IC105" s="112"/>
      <c r="ID105" s="112"/>
      <c r="IE105" s="112"/>
      <c r="IF105" s="112"/>
      <c r="IG105" s="112"/>
      <c r="IH105" s="112"/>
      <c r="II105" s="112"/>
      <c r="IJ105" s="112"/>
      <c r="IK105" s="112"/>
      <c r="IL105" s="112"/>
      <c r="IM105" s="112"/>
      <c r="IN105" s="112"/>
      <c r="IO105" s="112"/>
      <c r="IP105" s="112"/>
      <c r="IQ105" s="112"/>
      <c r="IR105" s="112"/>
      <c r="IS105" s="112"/>
      <c r="IT105" s="112"/>
      <c r="IU105" s="112"/>
      <c r="IV105" s="112"/>
      <c r="IW105" s="112"/>
      <c r="IX105" s="112"/>
      <c r="IY105" s="112"/>
      <c r="IZ105" s="112"/>
      <c r="JA105" s="112"/>
      <c r="JB105" s="112"/>
      <c r="JC105" s="112"/>
      <c r="JD105" s="112"/>
      <c r="JE105" s="112"/>
      <c r="JF105" s="112"/>
      <c r="JG105" s="112"/>
      <c r="JH105" s="112"/>
      <c r="JI105" s="112"/>
    </row>
    <row r="106" spans="2:269" ht="15" customHeight="1" x14ac:dyDescent="0.3">
      <c r="B106" s="115"/>
      <c r="C106" s="188"/>
      <c r="D106" s="188"/>
      <c r="E106" s="188"/>
      <c r="F106" s="188"/>
      <c r="G106" s="188"/>
      <c r="H106" s="188"/>
      <c r="I106" s="188"/>
      <c r="J106" s="188"/>
      <c r="K106" s="188"/>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c r="AQ106" s="112"/>
      <c r="AR106" s="112"/>
      <c r="AS106" s="112"/>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c r="BU106" s="112"/>
      <c r="BV106" s="112"/>
      <c r="BW106" s="112"/>
      <c r="BX106" s="112"/>
      <c r="BY106" s="112"/>
      <c r="BZ106" s="112"/>
      <c r="CA106" s="112"/>
      <c r="CB106" s="112"/>
      <c r="CC106" s="112"/>
      <c r="CD106" s="112"/>
      <c r="CE106" s="112"/>
      <c r="CF106" s="112"/>
      <c r="CG106" s="112"/>
      <c r="CH106" s="112"/>
      <c r="CI106" s="112"/>
      <c r="CJ106" s="112"/>
      <c r="CK106" s="112"/>
      <c r="CL106" s="112"/>
      <c r="CM106" s="112"/>
      <c r="CN106" s="112"/>
      <c r="CO106" s="112"/>
      <c r="CP106" s="112"/>
      <c r="CQ106" s="112"/>
      <c r="CR106" s="112"/>
      <c r="CS106" s="112"/>
      <c r="CT106" s="112"/>
      <c r="CU106" s="112"/>
      <c r="CV106" s="112"/>
      <c r="CW106" s="112"/>
      <c r="CX106" s="112"/>
      <c r="CY106" s="112"/>
      <c r="CZ106" s="112"/>
      <c r="DA106" s="112"/>
      <c r="DB106" s="112"/>
      <c r="DC106" s="112"/>
      <c r="DD106" s="112"/>
      <c r="DE106" s="112"/>
      <c r="DF106" s="112"/>
      <c r="DG106" s="112"/>
      <c r="DH106" s="112"/>
      <c r="DI106" s="112"/>
      <c r="DJ106" s="112"/>
      <c r="DK106" s="112"/>
      <c r="DL106" s="112"/>
      <c r="DM106" s="112"/>
      <c r="DN106" s="112"/>
      <c r="DO106" s="112"/>
      <c r="DP106" s="112"/>
      <c r="DQ106" s="112"/>
      <c r="DR106" s="112"/>
      <c r="DS106" s="112"/>
      <c r="DT106" s="112"/>
      <c r="DU106" s="112"/>
      <c r="DV106" s="112"/>
      <c r="DW106" s="112"/>
      <c r="DX106" s="112"/>
      <c r="DY106" s="112"/>
      <c r="DZ106" s="112"/>
      <c r="EA106" s="112"/>
      <c r="EB106" s="112"/>
      <c r="EC106" s="112"/>
      <c r="ED106" s="112"/>
      <c r="EE106" s="112"/>
      <c r="EF106" s="112"/>
      <c r="EG106" s="112"/>
      <c r="EH106" s="112"/>
      <c r="EI106" s="112"/>
      <c r="EJ106" s="112"/>
      <c r="EK106" s="112"/>
      <c r="EL106" s="112"/>
      <c r="EM106" s="112"/>
      <c r="EN106" s="112"/>
      <c r="EO106" s="112"/>
      <c r="EP106" s="112"/>
      <c r="EQ106" s="112"/>
      <c r="ER106" s="112"/>
      <c r="ES106" s="112"/>
      <c r="ET106" s="112"/>
      <c r="EU106" s="112"/>
      <c r="EV106" s="112"/>
      <c r="EW106" s="112"/>
      <c r="EX106" s="112"/>
      <c r="EY106" s="112"/>
      <c r="EZ106" s="112"/>
      <c r="FA106" s="112"/>
      <c r="FB106" s="112"/>
      <c r="FC106" s="112"/>
      <c r="FD106" s="112"/>
      <c r="FE106" s="112"/>
      <c r="FF106" s="112"/>
      <c r="FG106" s="112"/>
      <c r="FH106" s="112"/>
      <c r="FI106" s="112"/>
      <c r="FJ106" s="112"/>
      <c r="FK106" s="112"/>
      <c r="FL106" s="112"/>
      <c r="FM106" s="112"/>
      <c r="FN106" s="112"/>
      <c r="FO106" s="112"/>
      <c r="FP106" s="112"/>
      <c r="FQ106" s="112"/>
      <c r="FR106" s="112"/>
      <c r="FS106" s="112"/>
      <c r="FT106" s="112"/>
      <c r="FU106" s="112"/>
      <c r="FV106" s="112"/>
      <c r="FW106" s="112"/>
      <c r="FX106" s="112"/>
      <c r="FY106" s="112"/>
      <c r="FZ106" s="112"/>
      <c r="GA106" s="112"/>
      <c r="GB106" s="112"/>
      <c r="GC106" s="112"/>
      <c r="GD106" s="112"/>
      <c r="GE106" s="112"/>
      <c r="GF106" s="112"/>
      <c r="GG106" s="112"/>
      <c r="GH106" s="112"/>
      <c r="GI106" s="112"/>
      <c r="GJ106" s="112"/>
      <c r="GK106" s="112"/>
      <c r="GL106" s="112"/>
      <c r="GM106" s="112"/>
      <c r="GN106" s="112"/>
      <c r="GO106" s="112"/>
      <c r="GP106" s="112"/>
      <c r="GQ106" s="112"/>
      <c r="GR106" s="112"/>
      <c r="GS106" s="112"/>
      <c r="GT106" s="112"/>
      <c r="GU106" s="112"/>
      <c r="GV106" s="112"/>
      <c r="GW106" s="112"/>
      <c r="GX106" s="112"/>
      <c r="GY106" s="112"/>
      <c r="GZ106" s="112"/>
      <c r="HA106" s="112"/>
      <c r="HB106" s="112"/>
      <c r="HC106" s="112"/>
      <c r="HD106" s="112"/>
      <c r="HE106" s="112"/>
      <c r="HF106" s="112"/>
      <c r="HG106" s="112"/>
      <c r="HH106" s="112"/>
      <c r="HI106" s="112"/>
      <c r="HJ106" s="112"/>
      <c r="HK106" s="112"/>
      <c r="HL106" s="112"/>
      <c r="HM106" s="112"/>
      <c r="HN106" s="112"/>
      <c r="HO106" s="112"/>
      <c r="HP106" s="112"/>
      <c r="HQ106" s="112"/>
      <c r="HR106" s="112"/>
      <c r="HS106" s="112"/>
      <c r="HT106" s="112"/>
      <c r="HU106" s="112"/>
      <c r="HV106" s="112"/>
      <c r="HW106" s="112"/>
      <c r="HX106" s="112"/>
      <c r="HY106" s="112"/>
      <c r="HZ106" s="112"/>
      <c r="IA106" s="112"/>
      <c r="IB106" s="112"/>
      <c r="IC106" s="112"/>
      <c r="ID106" s="112"/>
      <c r="IE106" s="112"/>
      <c r="IF106" s="112"/>
      <c r="IG106" s="112"/>
      <c r="IH106" s="112"/>
      <c r="II106" s="112"/>
      <c r="IJ106" s="112"/>
      <c r="IK106" s="112"/>
      <c r="IL106" s="112"/>
      <c r="IM106" s="112"/>
      <c r="IN106" s="112"/>
      <c r="IO106" s="112"/>
      <c r="IP106" s="112"/>
      <c r="IQ106" s="112"/>
      <c r="IR106" s="112"/>
      <c r="IS106" s="112"/>
      <c r="IT106" s="112"/>
      <c r="IU106" s="112"/>
      <c r="IV106" s="112"/>
      <c r="IW106" s="112"/>
      <c r="IX106" s="112"/>
      <c r="IY106" s="112"/>
      <c r="IZ106" s="112"/>
      <c r="JA106" s="112"/>
      <c r="JB106" s="112"/>
      <c r="JC106" s="112"/>
      <c r="JD106" s="112"/>
      <c r="JE106" s="112"/>
      <c r="JF106" s="112"/>
      <c r="JG106" s="112"/>
      <c r="JH106" s="112"/>
      <c r="JI106" s="112"/>
    </row>
    <row r="107" spans="2:269" ht="15" customHeight="1" x14ac:dyDescent="0.3">
      <c r="B107" s="115"/>
      <c r="C107" s="188"/>
      <c r="D107" s="188"/>
      <c r="E107" s="188"/>
      <c r="F107" s="188"/>
      <c r="G107" s="188"/>
      <c r="H107" s="188"/>
      <c r="I107" s="188"/>
      <c r="J107" s="188"/>
      <c r="K107" s="188"/>
      <c r="N107" s="112"/>
      <c r="O107" s="112"/>
      <c r="P107" s="112"/>
      <c r="Q107" s="112"/>
      <c r="R107" s="112"/>
      <c r="S107" s="112"/>
      <c r="T107" s="112"/>
      <c r="U107" s="112"/>
      <c r="V107" s="112"/>
      <c r="W107" s="112"/>
      <c r="X107" s="112"/>
      <c r="Y107" s="112"/>
      <c r="Z107" s="112"/>
      <c r="AA107" s="112"/>
      <c r="AB107" s="112"/>
      <c r="AC107" s="112"/>
      <c r="AD107" s="112"/>
      <c r="AE107" s="112"/>
      <c r="AF107" s="112"/>
      <c r="AG107" s="112"/>
      <c r="AH107" s="112"/>
      <c r="AI107" s="112"/>
      <c r="AJ107" s="112"/>
      <c r="AK107" s="112"/>
      <c r="AL107" s="112"/>
      <c r="AM107" s="112"/>
      <c r="AN107" s="112"/>
      <c r="AO107" s="112"/>
      <c r="AP107" s="112"/>
      <c r="AQ107" s="112"/>
      <c r="AR107" s="112"/>
      <c r="AS107" s="112"/>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c r="BU107" s="112"/>
      <c r="BV107" s="112"/>
      <c r="BW107" s="112"/>
      <c r="BX107" s="112"/>
      <c r="BY107" s="112"/>
      <c r="BZ107" s="112"/>
      <c r="CA107" s="112"/>
      <c r="CB107" s="112"/>
      <c r="CC107" s="112"/>
      <c r="CD107" s="112"/>
      <c r="CE107" s="112"/>
      <c r="CF107" s="112"/>
      <c r="CG107" s="112"/>
      <c r="CH107" s="112"/>
      <c r="CI107" s="112"/>
      <c r="CJ107" s="112"/>
      <c r="CK107" s="112"/>
      <c r="CL107" s="112"/>
      <c r="CM107" s="112"/>
      <c r="CN107" s="112"/>
      <c r="CO107" s="112"/>
      <c r="CP107" s="112"/>
      <c r="CQ107" s="112"/>
      <c r="CR107" s="112"/>
      <c r="CS107" s="112"/>
      <c r="CT107" s="112"/>
      <c r="CU107" s="112"/>
      <c r="CV107" s="112"/>
      <c r="CW107" s="112"/>
      <c r="CX107" s="112"/>
      <c r="CY107" s="112"/>
      <c r="CZ107" s="112"/>
      <c r="DA107" s="112"/>
      <c r="DB107" s="112"/>
      <c r="DC107" s="112"/>
      <c r="DD107" s="112"/>
      <c r="DE107" s="112"/>
      <c r="DF107" s="112"/>
      <c r="DG107" s="112"/>
      <c r="DH107" s="112"/>
      <c r="DI107" s="112"/>
      <c r="DJ107" s="112"/>
      <c r="DK107" s="112"/>
      <c r="DL107" s="112"/>
      <c r="DM107" s="112"/>
      <c r="DN107" s="112"/>
      <c r="DO107" s="112"/>
      <c r="DP107" s="112"/>
      <c r="DQ107" s="112"/>
      <c r="DR107" s="112"/>
      <c r="DS107" s="112"/>
      <c r="DT107" s="112"/>
      <c r="DU107" s="112"/>
      <c r="DV107" s="112"/>
      <c r="DW107" s="112"/>
      <c r="DX107" s="112"/>
      <c r="DY107" s="112"/>
      <c r="DZ107" s="112"/>
      <c r="EA107" s="112"/>
      <c r="EB107" s="112"/>
      <c r="EC107" s="112"/>
      <c r="ED107" s="112"/>
      <c r="EE107" s="112"/>
      <c r="EF107" s="112"/>
      <c r="EG107" s="112"/>
      <c r="EH107" s="112"/>
      <c r="EI107" s="112"/>
      <c r="EJ107" s="112"/>
      <c r="EK107" s="112"/>
      <c r="EL107" s="112"/>
      <c r="EM107" s="112"/>
      <c r="EN107" s="112"/>
      <c r="EO107" s="112"/>
      <c r="EP107" s="112"/>
      <c r="EQ107" s="112"/>
      <c r="ER107" s="112"/>
      <c r="ES107" s="112"/>
      <c r="ET107" s="112"/>
      <c r="EU107" s="112"/>
      <c r="EV107" s="112"/>
      <c r="EW107" s="112"/>
      <c r="EX107" s="112"/>
      <c r="EY107" s="112"/>
      <c r="EZ107" s="112"/>
      <c r="FA107" s="112"/>
      <c r="FB107" s="112"/>
      <c r="FC107" s="112"/>
      <c r="FD107" s="112"/>
      <c r="FE107" s="112"/>
      <c r="FF107" s="112"/>
      <c r="FG107" s="112"/>
      <c r="FH107" s="112"/>
      <c r="FI107" s="112"/>
      <c r="FJ107" s="112"/>
      <c r="FK107" s="112"/>
      <c r="FL107" s="112"/>
      <c r="FM107" s="112"/>
      <c r="FN107" s="112"/>
      <c r="FO107" s="112"/>
      <c r="FP107" s="112"/>
      <c r="FQ107" s="112"/>
      <c r="FR107" s="112"/>
      <c r="FS107" s="112"/>
      <c r="FT107" s="112"/>
      <c r="FU107" s="112"/>
      <c r="FV107" s="112"/>
      <c r="FW107" s="112"/>
      <c r="FX107" s="112"/>
      <c r="FY107" s="112"/>
      <c r="FZ107" s="112"/>
      <c r="GA107" s="112"/>
      <c r="GB107" s="112"/>
      <c r="GC107" s="112"/>
      <c r="GD107" s="112"/>
      <c r="GE107" s="112"/>
      <c r="GF107" s="112"/>
      <c r="GG107" s="112"/>
      <c r="GH107" s="112"/>
      <c r="GI107" s="112"/>
      <c r="GJ107" s="112"/>
      <c r="GK107" s="112"/>
      <c r="GL107" s="112"/>
      <c r="GM107" s="112"/>
      <c r="GN107" s="112"/>
      <c r="GO107" s="112"/>
      <c r="GP107" s="112"/>
      <c r="GQ107" s="112"/>
      <c r="GR107" s="112"/>
      <c r="GS107" s="112"/>
      <c r="GT107" s="112"/>
      <c r="GU107" s="112"/>
      <c r="GV107" s="112"/>
      <c r="GW107" s="112"/>
      <c r="GX107" s="112"/>
      <c r="GY107" s="112"/>
      <c r="GZ107" s="112"/>
      <c r="HA107" s="112"/>
      <c r="HB107" s="112"/>
      <c r="HC107" s="112"/>
      <c r="HD107" s="112"/>
      <c r="HE107" s="112"/>
      <c r="HF107" s="112"/>
      <c r="HG107" s="112"/>
      <c r="HH107" s="112"/>
      <c r="HI107" s="112"/>
      <c r="HJ107" s="112"/>
      <c r="HK107" s="112"/>
      <c r="HL107" s="112"/>
      <c r="HM107" s="112"/>
      <c r="HN107" s="112"/>
      <c r="HO107" s="112"/>
      <c r="HP107" s="112"/>
      <c r="HQ107" s="112"/>
      <c r="HR107" s="112"/>
      <c r="HS107" s="112"/>
      <c r="HT107" s="112"/>
      <c r="HU107" s="112"/>
      <c r="HV107" s="112"/>
      <c r="HW107" s="112"/>
      <c r="HX107" s="112"/>
      <c r="HY107" s="112"/>
      <c r="HZ107" s="112"/>
      <c r="IA107" s="112"/>
      <c r="IB107" s="112"/>
      <c r="IC107" s="112"/>
      <c r="ID107" s="112"/>
      <c r="IE107" s="112"/>
      <c r="IF107" s="112"/>
      <c r="IG107" s="112"/>
      <c r="IH107" s="112"/>
      <c r="II107" s="112"/>
      <c r="IJ107" s="112"/>
      <c r="IK107" s="112"/>
      <c r="IL107" s="112"/>
      <c r="IM107" s="112"/>
      <c r="IN107" s="112"/>
      <c r="IO107" s="112"/>
      <c r="IP107" s="112"/>
      <c r="IQ107" s="112"/>
      <c r="IR107" s="112"/>
      <c r="IS107" s="112"/>
      <c r="IT107" s="112"/>
      <c r="IU107" s="112"/>
      <c r="IV107" s="112"/>
      <c r="IW107" s="112"/>
      <c r="IX107" s="112"/>
      <c r="IY107" s="112"/>
      <c r="IZ107" s="112"/>
      <c r="JA107" s="112"/>
      <c r="JB107" s="112"/>
      <c r="JC107" s="112"/>
      <c r="JD107" s="112"/>
      <c r="JE107" s="112"/>
      <c r="JF107" s="112"/>
      <c r="JG107" s="112"/>
      <c r="JH107" s="112"/>
      <c r="JI107" s="112"/>
    </row>
    <row r="108" spans="2:269" hidden="1" x14ac:dyDescent="0.3">
      <c r="N108" s="112"/>
      <c r="O108" s="112"/>
      <c r="P108" s="112"/>
      <c r="Q108" s="112"/>
      <c r="R108" s="112"/>
      <c r="S108" s="112"/>
      <c r="T108" s="112"/>
      <c r="U108" s="112"/>
      <c r="V108" s="112"/>
      <c r="W108" s="112"/>
      <c r="X108" s="112"/>
      <c r="Y108" s="112"/>
      <c r="Z108" s="112"/>
      <c r="AA108" s="112"/>
      <c r="AB108" s="112"/>
      <c r="AC108" s="112"/>
      <c r="AD108" s="112"/>
      <c r="AE108" s="112"/>
      <c r="AF108" s="112"/>
      <c r="AG108" s="112"/>
      <c r="AH108" s="112"/>
      <c r="AI108" s="112"/>
      <c r="AJ108" s="112"/>
      <c r="AK108" s="112"/>
      <c r="AL108" s="112"/>
      <c r="AM108" s="112"/>
      <c r="AN108" s="112"/>
      <c r="AO108" s="112"/>
      <c r="AP108" s="112"/>
      <c r="AQ108" s="112"/>
      <c r="AR108" s="112"/>
      <c r="AS108" s="112"/>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c r="BU108" s="112"/>
      <c r="BV108" s="112"/>
      <c r="BW108" s="112"/>
      <c r="BX108" s="112"/>
      <c r="BY108" s="112"/>
      <c r="BZ108" s="112"/>
      <c r="CA108" s="112"/>
      <c r="CB108" s="112"/>
      <c r="CC108" s="112"/>
      <c r="CD108" s="112"/>
      <c r="CE108" s="112"/>
      <c r="CF108" s="112"/>
      <c r="CG108" s="112"/>
      <c r="CH108" s="112"/>
      <c r="CI108" s="112"/>
      <c r="CJ108" s="112"/>
      <c r="CK108" s="112"/>
      <c r="CL108" s="112"/>
      <c r="CM108" s="112"/>
      <c r="CN108" s="112"/>
      <c r="CO108" s="112"/>
      <c r="CP108" s="112"/>
      <c r="CQ108" s="112"/>
      <c r="CR108" s="112"/>
      <c r="CS108" s="112"/>
      <c r="CT108" s="112"/>
      <c r="CU108" s="112"/>
      <c r="CV108" s="112"/>
      <c r="CW108" s="112"/>
      <c r="CX108" s="112"/>
      <c r="CY108" s="112"/>
      <c r="CZ108" s="112"/>
      <c r="DA108" s="112"/>
      <c r="DB108" s="112"/>
      <c r="DC108" s="112"/>
      <c r="DD108" s="112"/>
      <c r="DE108" s="112"/>
      <c r="DF108" s="112"/>
      <c r="DG108" s="112"/>
      <c r="DH108" s="112"/>
      <c r="DI108" s="112"/>
      <c r="DJ108" s="112"/>
      <c r="DK108" s="112"/>
      <c r="DL108" s="112"/>
      <c r="DM108" s="112"/>
      <c r="DN108" s="112"/>
      <c r="DO108" s="112"/>
      <c r="DP108" s="112"/>
      <c r="DQ108" s="112"/>
      <c r="DR108" s="112"/>
      <c r="DS108" s="112"/>
      <c r="DT108" s="112"/>
      <c r="DU108" s="112"/>
      <c r="DV108" s="112"/>
      <c r="DW108" s="112"/>
      <c r="DX108" s="112"/>
      <c r="DY108" s="112"/>
      <c r="DZ108" s="112"/>
      <c r="EA108" s="112"/>
      <c r="EB108" s="112"/>
      <c r="EC108" s="112"/>
      <c r="ED108" s="112"/>
      <c r="EE108" s="112"/>
      <c r="EF108" s="112"/>
      <c r="EG108" s="112"/>
      <c r="EH108" s="112"/>
      <c r="EI108" s="112"/>
      <c r="EJ108" s="112"/>
      <c r="EK108" s="112"/>
      <c r="EL108" s="112"/>
      <c r="EM108" s="112"/>
      <c r="EN108" s="112"/>
      <c r="EO108" s="112"/>
      <c r="EP108" s="112"/>
      <c r="EQ108" s="112"/>
      <c r="ER108" s="112"/>
      <c r="ES108" s="112"/>
      <c r="ET108" s="112"/>
      <c r="EU108" s="112"/>
      <c r="EV108" s="112"/>
      <c r="EW108" s="112"/>
      <c r="EX108" s="112"/>
      <c r="EY108" s="112"/>
      <c r="EZ108" s="112"/>
      <c r="FA108" s="112"/>
      <c r="FB108" s="112"/>
      <c r="FC108" s="112"/>
      <c r="FD108" s="112"/>
      <c r="FE108" s="112"/>
      <c r="FF108" s="112"/>
      <c r="FG108" s="112"/>
      <c r="FH108" s="112"/>
      <c r="FI108" s="112"/>
      <c r="FJ108" s="112"/>
      <c r="FK108" s="112"/>
      <c r="FL108" s="112"/>
      <c r="FM108" s="112"/>
      <c r="FN108" s="112"/>
      <c r="FO108" s="112"/>
      <c r="FP108" s="112"/>
      <c r="FQ108" s="112"/>
      <c r="FR108" s="112"/>
      <c r="FS108" s="112"/>
      <c r="FT108" s="112"/>
      <c r="FU108" s="112"/>
      <c r="FV108" s="112"/>
      <c r="FW108" s="112"/>
      <c r="FX108" s="112"/>
      <c r="FY108" s="112"/>
      <c r="FZ108" s="112"/>
      <c r="GA108" s="112"/>
      <c r="GB108" s="112"/>
      <c r="GC108" s="112"/>
      <c r="GD108" s="112"/>
      <c r="GE108" s="112"/>
      <c r="GF108" s="112"/>
      <c r="GG108" s="112"/>
      <c r="GH108" s="112"/>
      <c r="GI108" s="112"/>
      <c r="GJ108" s="112"/>
      <c r="GK108" s="112"/>
      <c r="GL108" s="112"/>
      <c r="GM108" s="112"/>
      <c r="GN108" s="112"/>
      <c r="GO108" s="112"/>
      <c r="GP108" s="112"/>
      <c r="GQ108" s="112"/>
      <c r="GR108" s="112"/>
      <c r="GS108" s="112"/>
      <c r="GT108" s="112"/>
      <c r="GU108" s="112"/>
      <c r="GV108" s="112"/>
      <c r="GW108" s="112"/>
      <c r="GX108" s="112"/>
      <c r="GY108" s="112"/>
      <c r="GZ108" s="112"/>
      <c r="HA108" s="112"/>
      <c r="HB108" s="112"/>
      <c r="HC108" s="112"/>
      <c r="HD108" s="112"/>
      <c r="HE108" s="112"/>
      <c r="HF108" s="112"/>
      <c r="HG108" s="112"/>
      <c r="HH108" s="112"/>
      <c r="HI108" s="112"/>
      <c r="HJ108" s="112"/>
      <c r="HK108" s="112"/>
      <c r="HL108" s="112"/>
      <c r="HM108" s="112"/>
      <c r="HN108" s="112"/>
      <c r="HO108" s="112"/>
      <c r="HP108" s="112"/>
      <c r="HQ108" s="112"/>
      <c r="HR108" s="112"/>
      <c r="HS108" s="112"/>
      <c r="HT108" s="112"/>
      <c r="HU108" s="112"/>
      <c r="HV108" s="112"/>
      <c r="HW108" s="112"/>
      <c r="HX108" s="112"/>
      <c r="HY108" s="112"/>
      <c r="HZ108" s="112"/>
      <c r="IA108" s="112"/>
      <c r="IB108" s="112"/>
      <c r="IC108" s="112"/>
      <c r="ID108" s="112"/>
      <c r="IE108" s="112"/>
      <c r="IF108" s="112"/>
      <c r="IG108" s="112"/>
      <c r="IH108" s="112"/>
      <c r="II108" s="112"/>
      <c r="IJ108" s="112"/>
      <c r="IK108" s="112"/>
      <c r="IL108" s="112"/>
      <c r="IM108" s="112"/>
      <c r="IN108" s="112"/>
      <c r="IO108" s="112"/>
      <c r="IP108" s="112"/>
      <c r="IQ108" s="112"/>
      <c r="IR108" s="112"/>
      <c r="IS108" s="112"/>
      <c r="IT108" s="112"/>
      <c r="IU108" s="112"/>
      <c r="IV108" s="112"/>
      <c r="IW108" s="112"/>
      <c r="IX108" s="112"/>
      <c r="IY108" s="112"/>
      <c r="IZ108" s="112"/>
      <c r="JA108" s="112"/>
      <c r="JB108" s="112"/>
      <c r="JC108" s="112"/>
      <c r="JD108" s="112"/>
      <c r="JE108" s="112"/>
      <c r="JF108" s="112"/>
      <c r="JG108" s="112"/>
      <c r="JH108" s="112"/>
      <c r="JI108" s="112"/>
    </row>
    <row r="109" spans="2:269" hidden="1" x14ac:dyDescent="0.3">
      <c r="N109" s="112"/>
      <c r="O109" s="112"/>
      <c r="P109" s="112"/>
      <c r="Q109" s="112"/>
      <c r="R109" s="112"/>
      <c r="S109" s="112"/>
      <c r="T109" s="112"/>
      <c r="U109" s="112"/>
      <c r="V109" s="112"/>
      <c r="W109" s="112"/>
      <c r="X109" s="112"/>
      <c r="Y109" s="112"/>
      <c r="Z109" s="112"/>
      <c r="AA109" s="112"/>
      <c r="AB109" s="112"/>
      <c r="AC109" s="112"/>
      <c r="AD109" s="112"/>
      <c r="AE109" s="112"/>
      <c r="AF109" s="112"/>
      <c r="AG109" s="112"/>
      <c r="AH109" s="112"/>
      <c r="AI109" s="112"/>
      <c r="AJ109" s="112"/>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c r="BU109" s="112"/>
      <c r="BV109" s="112"/>
      <c r="BW109" s="112"/>
      <c r="BX109" s="112"/>
      <c r="BY109" s="112"/>
      <c r="BZ109" s="112"/>
      <c r="CA109" s="112"/>
      <c r="CB109" s="112"/>
      <c r="CC109" s="112"/>
      <c r="CD109" s="112"/>
      <c r="CE109" s="112"/>
      <c r="CF109" s="112"/>
      <c r="CG109" s="112"/>
      <c r="CH109" s="112"/>
      <c r="CI109" s="112"/>
      <c r="CJ109" s="112"/>
      <c r="CK109" s="112"/>
      <c r="CL109" s="112"/>
      <c r="CM109" s="112"/>
      <c r="CN109" s="112"/>
      <c r="CO109" s="112"/>
      <c r="CP109" s="112"/>
      <c r="CQ109" s="112"/>
      <c r="CR109" s="112"/>
      <c r="CS109" s="112"/>
      <c r="CT109" s="112"/>
      <c r="CU109" s="112"/>
      <c r="CV109" s="112"/>
      <c r="CW109" s="112"/>
      <c r="CX109" s="112"/>
      <c r="CY109" s="112"/>
      <c r="CZ109" s="112"/>
      <c r="DA109" s="112"/>
      <c r="DB109" s="112"/>
      <c r="DC109" s="112"/>
      <c r="DD109" s="112"/>
      <c r="DE109" s="112"/>
      <c r="DF109" s="112"/>
      <c r="DG109" s="112"/>
      <c r="DH109" s="112"/>
      <c r="DI109" s="112"/>
      <c r="DJ109" s="112"/>
      <c r="DK109" s="112"/>
      <c r="DL109" s="112"/>
      <c r="DM109" s="112"/>
      <c r="DN109" s="112"/>
      <c r="DO109" s="112"/>
      <c r="DP109" s="112"/>
      <c r="DQ109" s="112"/>
      <c r="DR109" s="112"/>
      <c r="DS109" s="112"/>
      <c r="DT109" s="112"/>
      <c r="DU109" s="112"/>
      <c r="DV109" s="112"/>
      <c r="DW109" s="112"/>
      <c r="DX109" s="112"/>
      <c r="DY109" s="112"/>
      <c r="DZ109" s="112"/>
      <c r="EA109" s="112"/>
      <c r="EB109" s="112"/>
      <c r="EC109" s="112"/>
      <c r="ED109" s="112"/>
      <c r="EE109" s="112"/>
      <c r="EF109" s="112"/>
      <c r="EG109" s="112"/>
      <c r="EH109" s="112"/>
      <c r="EI109" s="112"/>
      <c r="EJ109" s="112"/>
      <c r="EK109" s="112"/>
      <c r="EL109" s="112"/>
      <c r="EM109" s="112"/>
      <c r="EN109" s="112"/>
      <c r="EO109" s="112"/>
      <c r="EP109" s="112"/>
      <c r="EQ109" s="112"/>
      <c r="ER109" s="112"/>
      <c r="ES109" s="112"/>
      <c r="ET109" s="112"/>
      <c r="EU109" s="112"/>
      <c r="EV109" s="112"/>
      <c r="EW109" s="112"/>
      <c r="EX109" s="112"/>
      <c r="EY109" s="112"/>
      <c r="EZ109" s="112"/>
      <c r="FA109" s="112"/>
      <c r="FB109" s="112"/>
      <c r="FC109" s="112"/>
      <c r="FD109" s="112"/>
      <c r="FE109" s="112"/>
      <c r="FF109" s="112"/>
      <c r="FG109" s="112"/>
      <c r="FH109" s="112"/>
      <c r="FI109" s="112"/>
      <c r="FJ109" s="112"/>
      <c r="FK109" s="112"/>
      <c r="FL109" s="112"/>
      <c r="FM109" s="112"/>
      <c r="FN109" s="112"/>
      <c r="FO109" s="112"/>
      <c r="FP109" s="112"/>
      <c r="FQ109" s="112"/>
      <c r="FR109" s="112"/>
      <c r="FS109" s="112"/>
      <c r="FT109" s="112"/>
      <c r="FU109" s="112"/>
      <c r="FV109" s="112"/>
      <c r="FW109" s="112"/>
      <c r="FX109" s="112"/>
      <c r="FY109" s="112"/>
      <c r="FZ109" s="112"/>
      <c r="GA109" s="112"/>
      <c r="GB109" s="112"/>
      <c r="GC109" s="112"/>
      <c r="GD109" s="112"/>
      <c r="GE109" s="112"/>
      <c r="GF109" s="112"/>
      <c r="GG109" s="112"/>
      <c r="GH109" s="112"/>
      <c r="GI109" s="112"/>
      <c r="GJ109" s="112"/>
      <c r="GK109" s="112"/>
      <c r="GL109" s="112"/>
      <c r="GM109" s="112"/>
      <c r="GN109" s="112"/>
      <c r="GO109" s="112"/>
      <c r="GP109" s="112"/>
      <c r="GQ109" s="112"/>
      <c r="GR109" s="112"/>
      <c r="GS109" s="112"/>
      <c r="GT109" s="112"/>
      <c r="GU109" s="112"/>
      <c r="GV109" s="112"/>
      <c r="GW109" s="112"/>
      <c r="GX109" s="112"/>
      <c r="GY109" s="112"/>
      <c r="GZ109" s="112"/>
      <c r="HA109" s="112"/>
      <c r="HB109" s="112"/>
      <c r="HC109" s="112"/>
      <c r="HD109" s="112"/>
      <c r="HE109" s="112"/>
      <c r="HF109" s="112"/>
      <c r="HG109" s="112"/>
      <c r="HH109" s="112"/>
      <c r="HI109" s="112"/>
      <c r="HJ109" s="112"/>
      <c r="HK109" s="112"/>
      <c r="HL109" s="112"/>
      <c r="HM109" s="112"/>
      <c r="HN109" s="112"/>
      <c r="HO109" s="112"/>
      <c r="HP109" s="112"/>
      <c r="HQ109" s="112"/>
      <c r="HR109" s="112"/>
      <c r="HS109" s="112"/>
      <c r="HT109" s="112"/>
      <c r="HU109" s="112"/>
      <c r="HV109" s="112"/>
      <c r="HW109" s="112"/>
      <c r="HX109" s="112"/>
      <c r="HY109" s="112"/>
      <c r="HZ109" s="112"/>
      <c r="IA109" s="112"/>
      <c r="IB109" s="112"/>
      <c r="IC109" s="112"/>
      <c r="ID109" s="112"/>
      <c r="IE109" s="112"/>
      <c r="IF109" s="112"/>
      <c r="IG109" s="112"/>
      <c r="IH109" s="112"/>
      <c r="II109" s="112"/>
      <c r="IJ109" s="112"/>
      <c r="IK109" s="112"/>
      <c r="IL109" s="112"/>
      <c r="IM109" s="112"/>
      <c r="IN109" s="112"/>
      <c r="IO109" s="112"/>
      <c r="IP109" s="112"/>
      <c r="IQ109" s="112"/>
      <c r="IR109" s="112"/>
      <c r="IS109" s="112"/>
      <c r="IT109" s="112"/>
      <c r="IU109" s="112"/>
      <c r="IV109" s="112"/>
      <c r="IW109" s="112"/>
      <c r="IX109" s="112"/>
      <c r="IY109" s="112"/>
      <c r="IZ109" s="112"/>
      <c r="JA109" s="112"/>
      <c r="JB109" s="112"/>
      <c r="JC109" s="112"/>
      <c r="JD109" s="112"/>
      <c r="JE109" s="112"/>
      <c r="JF109" s="112"/>
      <c r="JG109" s="112"/>
      <c r="JH109" s="112"/>
      <c r="JI109" s="112"/>
    </row>
    <row r="110" spans="2:269" hidden="1" x14ac:dyDescent="0.3">
      <c r="N110" s="112"/>
      <c r="O110" s="112"/>
      <c r="P110" s="112"/>
      <c r="Q110" s="112"/>
      <c r="R110" s="112"/>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12"/>
      <c r="AN110" s="112"/>
      <c r="AO110" s="112"/>
      <c r="AP110" s="112"/>
      <c r="AQ110" s="112"/>
      <c r="AR110" s="112"/>
      <c r="AS110" s="112"/>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c r="BU110" s="112"/>
      <c r="BV110" s="112"/>
      <c r="BW110" s="112"/>
      <c r="BX110" s="112"/>
      <c r="BY110" s="112"/>
      <c r="BZ110" s="112"/>
      <c r="CA110" s="112"/>
      <c r="CB110" s="112"/>
      <c r="CC110" s="112"/>
      <c r="CD110" s="112"/>
      <c r="CE110" s="112"/>
      <c r="CF110" s="112"/>
      <c r="CG110" s="112"/>
      <c r="CH110" s="112"/>
      <c r="CI110" s="112"/>
      <c r="CJ110" s="112"/>
      <c r="CK110" s="112"/>
      <c r="CL110" s="112"/>
      <c r="CM110" s="112"/>
      <c r="CN110" s="112"/>
      <c r="CO110" s="112"/>
      <c r="CP110" s="112"/>
      <c r="CQ110" s="112"/>
      <c r="CR110" s="112"/>
      <c r="CS110" s="112"/>
      <c r="CT110" s="112"/>
      <c r="CU110" s="112"/>
      <c r="CV110" s="112"/>
      <c r="CW110" s="112"/>
      <c r="CX110" s="112"/>
      <c r="CY110" s="112"/>
      <c r="CZ110" s="112"/>
      <c r="DA110" s="112"/>
      <c r="DB110" s="112"/>
      <c r="DC110" s="112"/>
      <c r="DD110" s="112"/>
      <c r="DE110" s="112"/>
      <c r="DF110" s="112"/>
      <c r="DG110" s="112"/>
      <c r="DH110" s="112"/>
      <c r="DI110" s="112"/>
      <c r="DJ110" s="112"/>
      <c r="DK110" s="112"/>
      <c r="DL110" s="112"/>
      <c r="DM110" s="112"/>
      <c r="DN110" s="112"/>
      <c r="DO110" s="112"/>
      <c r="DP110" s="112"/>
      <c r="DQ110" s="112"/>
      <c r="DR110" s="112"/>
      <c r="DS110" s="112"/>
      <c r="DT110" s="112"/>
      <c r="DU110" s="112"/>
      <c r="DV110" s="112"/>
      <c r="DW110" s="112"/>
      <c r="DX110" s="112"/>
      <c r="DY110" s="112"/>
      <c r="DZ110" s="112"/>
      <c r="EA110" s="112"/>
      <c r="EB110" s="112"/>
      <c r="EC110" s="112"/>
      <c r="ED110" s="112"/>
      <c r="EE110" s="112"/>
      <c r="EF110" s="112"/>
      <c r="EG110" s="112"/>
      <c r="EH110" s="112"/>
      <c r="EI110" s="112"/>
      <c r="EJ110" s="112"/>
      <c r="EK110" s="112"/>
      <c r="EL110" s="112"/>
      <c r="EM110" s="112"/>
      <c r="EN110" s="112"/>
      <c r="EO110" s="112"/>
      <c r="EP110" s="112"/>
      <c r="EQ110" s="112"/>
      <c r="ER110" s="112"/>
      <c r="ES110" s="112"/>
      <c r="ET110" s="112"/>
      <c r="EU110" s="112"/>
      <c r="EV110" s="112"/>
      <c r="EW110" s="112"/>
      <c r="EX110" s="112"/>
      <c r="EY110" s="112"/>
      <c r="EZ110" s="112"/>
      <c r="FA110" s="112"/>
      <c r="FB110" s="112"/>
      <c r="FC110" s="112"/>
      <c r="FD110" s="112"/>
      <c r="FE110" s="112"/>
      <c r="FF110" s="112"/>
      <c r="FG110" s="112"/>
      <c r="FH110" s="112"/>
      <c r="FI110" s="112"/>
      <c r="FJ110" s="112"/>
      <c r="FK110" s="112"/>
      <c r="FL110" s="112"/>
      <c r="FM110" s="112"/>
      <c r="FN110" s="112"/>
      <c r="FO110" s="112"/>
      <c r="FP110" s="112"/>
      <c r="FQ110" s="112"/>
      <c r="FR110" s="112"/>
      <c r="FS110" s="112"/>
      <c r="FT110" s="112"/>
      <c r="FU110" s="112"/>
      <c r="FV110" s="112"/>
      <c r="FW110" s="112"/>
      <c r="FX110" s="112"/>
      <c r="FY110" s="112"/>
      <c r="FZ110" s="112"/>
      <c r="GA110" s="112"/>
      <c r="GB110" s="112"/>
      <c r="GC110" s="112"/>
      <c r="GD110" s="112"/>
      <c r="GE110" s="112"/>
      <c r="GF110" s="112"/>
      <c r="GG110" s="112"/>
      <c r="GH110" s="112"/>
      <c r="GI110" s="112"/>
      <c r="GJ110" s="112"/>
      <c r="GK110" s="112"/>
      <c r="GL110" s="112"/>
      <c r="GM110" s="112"/>
      <c r="GN110" s="112"/>
      <c r="GO110" s="112"/>
      <c r="GP110" s="112"/>
      <c r="GQ110" s="112"/>
      <c r="GR110" s="112"/>
      <c r="GS110" s="112"/>
      <c r="GT110" s="112"/>
      <c r="GU110" s="112"/>
      <c r="GV110" s="112"/>
      <c r="GW110" s="112"/>
      <c r="GX110" s="112"/>
      <c r="GY110" s="112"/>
      <c r="GZ110" s="112"/>
      <c r="HA110" s="112"/>
      <c r="HB110" s="112"/>
      <c r="HC110" s="112"/>
      <c r="HD110" s="112"/>
      <c r="HE110" s="112"/>
      <c r="HF110" s="112"/>
      <c r="HG110" s="112"/>
      <c r="HH110" s="112"/>
      <c r="HI110" s="112"/>
      <c r="HJ110" s="112"/>
      <c r="HK110" s="112"/>
      <c r="HL110" s="112"/>
      <c r="HM110" s="112"/>
      <c r="HN110" s="112"/>
      <c r="HO110" s="112"/>
      <c r="HP110" s="112"/>
      <c r="HQ110" s="112"/>
      <c r="HR110" s="112"/>
      <c r="HS110" s="112"/>
      <c r="HT110" s="112"/>
      <c r="HU110" s="112"/>
      <c r="HV110" s="112"/>
      <c r="HW110" s="112"/>
      <c r="HX110" s="112"/>
      <c r="HY110" s="112"/>
      <c r="HZ110" s="112"/>
      <c r="IA110" s="112"/>
      <c r="IB110" s="112"/>
      <c r="IC110" s="112"/>
      <c r="ID110" s="112"/>
      <c r="IE110" s="112"/>
      <c r="IF110" s="112"/>
      <c r="IG110" s="112"/>
      <c r="IH110" s="112"/>
      <c r="II110" s="112"/>
      <c r="IJ110" s="112"/>
      <c r="IK110" s="112"/>
      <c r="IL110" s="112"/>
      <c r="IM110" s="112"/>
      <c r="IN110" s="112"/>
      <c r="IO110" s="112"/>
      <c r="IP110" s="112"/>
      <c r="IQ110" s="112"/>
      <c r="IR110" s="112"/>
      <c r="IS110" s="112"/>
      <c r="IT110" s="112"/>
      <c r="IU110" s="112"/>
      <c r="IV110" s="112"/>
      <c r="IW110" s="112"/>
      <c r="IX110" s="112"/>
      <c r="IY110" s="112"/>
      <c r="IZ110" s="112"/>
      <c r="JA110" s="112"/>
      <c r="JB110" s="112"/>
      <c r="JC110" s="112"/>
      <c r="JD110" s="112"/>
      <c r="JE110" s="112"/>
      <c r="JF110" s="112"/>
      <c r="JG110" s="112"/>
      <c r="JH110" s="112"/>
      <c r="JI110" s="112"/>
    </row>
    <row r="111" spans="2:269" hidden="1" x14ac:dyDescent="0.3">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c r="BK111" s="112"/>
      <c r="BL111" s="112"/>
      <c r="BM111" s="112"/>
      <c r="BN111" s="112"/>
      <c r="BO111" s="112"/>
      <c r="BP111" s="112"/>
      <c r="BQ111" s="112"/>
      <c r="BR111" s="112"/>
      <c r="BS111" s="112"/>
      <c r="BT111" s="112"/>
      <c r="BU111" s="112"/>
      <c r="BV111" s="112"/>
      <c r="BW111" s="112"/>
      <c r="BX111" s="112"/>
      <c r="BY111" s="112"/>
      <c r="BZ111" s="112"/>
      <c r="CA111" s="112"/>
      <c r="CB111" s="112"/>
      <c r="CC111" s="112"/>
      <c r="CD111" s="112"/>
      <c r="CE111" s="112"/>
      <c r="CF111" s="112"/>
      <c r="CG111" s="112"/>
      <c r="CH111" s="112"/>
      <c r="CI111" s="112"/>
      <c r="CJ111" s="112"/>
      <c r="CK111" s="112"/>
      <c r="CL111" s="112"/>
      <c r="CM111" s="112"/>
      <c r="CN111" s="112"/>
      <c r="CO111" s="112"/>
      <c r="CP111" s="112"/>
      <c r="CQ111" s="112"/>
      <c r="CR111" s="112"/>
      <c r="CS111" s="112"/>
      <c r="CT111" s="112"/>
      <c r="CU111" s="112"/>
      <c r="CV111" s="112"/>
      <c r="CW111" s="112"/>
      <c r="CX111" s="112"/>
      <c r="CY111" s="112"/>
      <c r="CZ111" s="112"/>
      <c r="DA111" s="112"/>
      <c r="DB111" s="112"/>
      <c r="DC111" s="112"/>
      <c r="DD111" s="112"/>
      <c r="DE111" s="112"/>
      <c r="DF111" s="112"/>
      <c r="DG111" s="112"/>
      <c r="DH111" s="112"/>
      <c r="DI111" s="112"/>
      <c r="DJ111" s="112"/>
      <c r="DK111" s="112"/>
      <c r="DL111" s="112"/>
      <c r="DM111" s="112"/>
      <c r="DN111" s="112"/>
      <c r="DO111" s="112"/>
      <c r="DP111" s="112"/>
      <c r="DQ111" s="112"/>
      <c r="DR111" s="112"/>
      <c r="DS111" s="112"/>
      <c r="DT111" s="112"/>
      <c r="DU111" s="112"/>
      <c r="DV111" s="112"/>
      <c r="DW111" s="112"/>
      <c r="DX111" s="112"/>
      <c r="DY111" s="112"/>
      <c r="DZ111" s="112"/>
      <c r="EA111" s="112"/>
      <c r="EB111" s="112"/>
      <c r="EC111" s="112"/>
      <c r="ED111" s="112"/>
      <c r="EE111" s="112"/>
      <c r="EF111" s="112"/>
      <c r="EG111" s="112"/>
      <c r="EH111" s="112"/>
      <c r="EI111" s="112"/>
      <c r="EJ111" s="112"/>
      <c r="EK111" s="112"/>
      <c r="EL111" s="112"/>
      <c r="EM111" s="112"/>
      <c r="EN111" s="112"/>
      <c r="EO111" s="112"/>
      <c r="EP111" s="112"/>
      <c r="EQ111" s="112"/>
      <c r="ER111" s="112"/>
      <c r="ES111" s="112"/>
      <c r="ET111" s="112"/>
      <c r="EU111" s="112"/>
      <c r="EV111" s="112"/>
      <c r="EW111" s="112"/>
      <c r="EX111" s="112"/>
      <c r="EY111" s="112"/>
      <c r="EZ111" s="112"/>
      <c r="FA111" s="112"/>
      <c r="FB111" s="112"/>
      <c r="FC111" s="112"/>
      <c r="FD111" s="112"/>
      <c r="FE111" s="112"/>
      <c r="FF111" s="112"/>
      <c r="FG111" s="112"/>
      <c r="FH111" s="112"/>
      <c r="FI111" s="112"/>
      <c r="FJ111" s="112"/>
      <c r="FK111" s="112"/>
      <c r="FL111" s="112"/>
      <c r="FM111" s="112"/>
      <c r="FN111" s="112"/>
      <c r="FO111" s="112"/>
      <c r="FP111" s="112"/>
      <c r="FQ111" s="112"/>
      <c r="FR111" s="112"/>
      <c r="FS111" s="112"/>
      <c r="FT111" s="112"/>
      <c r="FU111" s="112"/>
      <c r="FV111" s="112"/>
      <c r="FW111" s="112"/>
      <c r="FX111" s="112"/>
      <c r="FY111" s="112"/>
      <c r="FZ111" s="112"/>
      <c r="GA111" s="112"/>
      <c r="GB111" s="112"/>
      <c r="GC111" s="112"/>
      <c r="GD111" s="112"/>
      <c r="GE111" s="112"/>
      <c r="GF111" s="112"/>
      <c r="GG111" s="112"/>
      <c r="GH111" s="112"/>
      <c r="GI111" s="112"/>
      <c r="GJ111" s="112"/>
      <c r="GK111" s="112"/>
      <c r="GL111" s="112"/>
      <c r="GM111" s="112"/>
      <c r="GN111" s="112"/>
      <c r="GO111" s="112"/>
      <c r="GP111" s="112"/>
      <c r="GQ111" s="112"/>
      <c r="GR111" s="112"/>
      <c r="GS111" s="112"/>
      <c r="GT111" s="112"/>
      <c r="GU111" s="112"/>
      <c r="GV111" s="112"/>
      <c r="GW111" s="112"/>
      <c r="GX111" s="112"/>
      <c r="GY111" s="112"/>
      <c r="GZ111" s="112"/>
      <c r="HA111" s="112"/>
      <c r="HB111" s="112"/>
      <c r="HC111" s="112"/>
      <c r="HD111" s="112"/>
      <c r="HE111" s="112"/>
      <c r="HF111" s="112"/>
      <c r="HG111" s="112"/>
      <c r="HH111" s="112"/>
      <c r="HI111" s="112"/>
      <c r="HJ111" s="112"/>
      <c r="HK111" s="112"/>
      <c r="HL111" s="112"/>
      <c r="HM111" s="112"/>
      <c r="HN111" s="112"/>
      <c r="HO111" s="112"/>
      <c r="HP111" s="112"/>
      <c r="HQ111" s="112"/>
      <c r="HR111" s="112"/>
      <c r="HS111" s="112"/>
      <c r="HT111" s="112"/>
      <c r="HU111" s="112"/>
      <c r="HV111" s="112"/>
      <c r="HW111" s="112"/>
      <c r="HX111" s="112"/>
      <c r="HY111" s="112"/>
      <c r="HZ111" s="112"/>
      <c r="IA111" s="112"/>
      <c r="IB111" s="112"/>
      <c r="IC111" s="112"/>
      <c r="ID111" s="112"/>
      <c r="IE111" s="112"/>
      <c r="IF111" s="112"/>
      <c r="IG111" s="112"/>
      <c r="IH111" s="112"/>
      <c r="II111" s="112"/>
      <c r="IJ111" s="112"/>
      <c r="IK111" s="112"/>
      <c r="IL111" s="112"/>
      <c r="IM111" s="112"/>
      <c r="IN111" s="112"/>
      <c r="IO111" s="112"/>
      <c r="IP111" s="112"/>
      <c r="IQ111" s="112"/>
      <c r="IR111" s="112"/>
      <c r="IS111" s="112"/>
      <c r="IT111" s="112"/>
      <c r="IU111" s="112"/>
      <c r="IV111" s="112"/>
      <c r="IW111" s="112"/>
      <c r="IX111" s="112"/>
      <c r="IY111" s="112"/>
      <c r="IZ111" s="112"/>
      <c r="JA111" s="112"/>
      <c r="JB111" s="112"/>
      <c r="JC111" s="112"/>
      <c r="JD111" s="112"/>
      <c r="JE111" s="112"/>
      <c r="JF111" s="112"/>
      <c r="JG111" s="112"/>
      <c r="JH111" s="112"/>
      <c r="JI111" s="112"/>
    </row>
    <row r="112" spans="2:269" s="111" customFormat="1" hidden="1" x14ac:dyDescent="0.3">
      <c r="L112" s="113"/>
      <c r="M112" s="113"/>
      <c r="N112" s="114"/>
      <c r="O112" s="114"/>
      <c r="P112" s="114"/>
      <c r="Q112" s="114"/>
      <c r="R112" s="114"/>
      <c r="S112" s="114"/>
      <c r="T112" s="114"/>
      <c r="U112" s="114"/>
      <c r="V112" s="114"/>
      <c r="W112" s="114"/>
      <c r="X112" s="114"/>
      <c r="Y112" s="114"/>
      <c r="Z112" s="114"/>
      <c r="AA112" s="114"/>
      <c r="AB112" s="114"/>
      <c r="AC112" s="114"/>
      <c r="AD112" s="114"/>
      <c r="AE112" s="114"/>
      <c r="AF112" s="114"/>
      <c r="AG112" s="114"/>
      <c r="AH112" s="114"/>
      <c r="AI112" s="114"/>
      <c r="AJ112" s="114"/>
      <c r="AK112" s="114"/>
      <c r="AL112" s="114"/>
      <c r="AM112" s="114"/>
      <c r="AN112" s="114"/>
      <c r="AO112" s="114"/>
      <c r="AP112" s="114"/>
      <c r="AQ112" s="114"/>
      <c r="AR112" s="114"/>
      <c r="AS112" s="114"/>
      <c r="AT112" s="114"/>
      <c r="AU112" s="114"/>
      <c r="AV112" s="114"/>
      <c r="AW112" s="114"/>
      <c r="AX112" s="114"/>
      <c r="AY112" s="114"/>
      <c r="AZ112" s="114"/>
      <c r="BA112" s="114"/>
      <c r="BB112" s="114"/>
      <c r="BC112" s="114"/>
      <c r="BD112" s="114"/>
      <c r="BE112" s="114"/>
      <c r="BF112" s="114"/>
      <c r="BG112" s="114"/>
      <c r="BH112" s="114"/>
      <c r="BI112" s="114"/>
      <c r="BJ112" s="114"/>
      <c r="BK112" s="114"/>
      <c r="BL112" s="114"/>
      <c r="BM112" s="114"/>
      <c r="BN112" s="114"/>
      <c r="BO112" s="114"/>
      <c r="BP112" s="114"/>
      <c r="BQ112" s="114"/>
      <c r="BR112" s="114"/>
      <c r="BS112" s="114"/>
      <c r="BT112" s="114"/>
      <c r="BU112" s="114"/>
      <c r="BV112" s="114"/>
      <c r="BW112" s="114"/>
      <c r="BX112" s="114"/>
      <c r="BY112" s="114"/>
      <c r="BZ112" s="114"/>
      <c r="CA112" s="114"/>
      <c r="CB112" s="114"/>
      <c r="CC112" s="114"/>
      <c r="CD112" s="114"/>
      <c r="CE112" s="114"/>
      <c r="CF112" s="114"/>
      <c r="CG112" s="114"/>
      <c r="CH112" s="114"/>
      <c r="CI112" s="114"/>
      <c r="CJ112" s="114"/>
      <c r="CK112" s="114"/>
      <c r="CL112" s="114"/>
      <c r="CM112" s="114"/>
      <c r="CN112" s="114"/>
      <c r="CO112" s="114"/>
      <c r="CP112" s="114"/>
      <c r="CQ112" s="114"/>
      <c r="CR112" s="114"/>
      <c r="CS112" s="114"/>
      <c r="CT112" s="114"/>
      <c r="CU112" s="114"/>
      <c r="CV112" s="114"/>
      <c r="CW112" s="114"/>
      <c r="CX112" s="114"/>
      <c r="CY112" s="114"/>
      <c r="CZ112" s="114"/>
      <c r="DA112" s="114"/>
      <c r="DB112" s="114"/>
      <c r="DC112" s="114"/>
      <c r="DD112" s="114"/>
      <c r="DE112" s="114"/>
      <c r="DF112" s="114"/>
      <c r="DG112" s="114"/>
      <c r="DH112" s="114"/>
      <c r="DI112" s="114"/>
      <c r="DJ112" s="114"/>
      <c r="DK112" s="114"/>
      <c r="DL112" s="114"/>
      <c r="DM112" s="114"/>
      <c r="DN112" s="114"/>
      <c r="DO112" s="114"/>
      <c r="DP112" s="114"/>
      <c r="DQ112" s="114"/>
      <c r="DR112" s="114"/>
      <c r="DS112" s="114"/>
      <c r="DT112" s="114"/>
      <c r="DU112" s="114"/>
      <c r="DV112" s="114"/>
      <c r="DW112" s="114"/>
      <c r="DX112" s="114"/>
      <c r="DY112" s="114"/>
      <c r="DZ112" s="114"/>
      <c r="EA112" s="114"/>
      <c r="EB112" s="114"/>
      <c r="EC112" s="114"/>
      <c r="ED112" s="114"/>
      <c r="EE112" s="114"/>
      <c r="EF112" s="114"/>
      <c r="EG112" s="114"/>
      <c r="EH112" s="114"/>
      <c r="EI112" s="114"/>
      <c r="EJ112" s="114"/>
      <c r="EK112" s="114"/>
      <c r="EL112" s="114"/>
      <c r="EM112" s="114"/>
      <c r="EN112" s="114"/>
      <c r="EO112" s="114"/>
      <c r="EP112" s="114"/>
      <c r="EQ112" s="114"/>
      <c r="ER112" s="114"/>
      <c r="ES112" s="114"/>
      <c r="ET112" s="114"/>
      <c r="EU112" s="114"/>
      <c r="EV112" s="114"/>
      <c r="EW112" s="114"/>
      <c r="EX112" s="114"/>
      <c r="EY112" s="114"/>
      <c r="EZ112" s="114"/>
      <c r="FA112" s="114"/>
      <c r="FB112" s="114"/>
      <c r="FC112" s="114"/>
      <c r="FD112" s="114"/>
      <c r="FE112" s="114"/>
      <c r="FF112" s="114"/>
      <c r="FG112" s="114"/>
      <c r="FH112" s="114"/>
      <c r="FI112" s="114"/>
      <c r="FJ112" s="114"/>
      <c r="FK112" s="114"/>
      <c r="FL112" s="114"/>
      <c r="FM112" s="114"/>
      <c r="FN112" s="114"/>
      <c r="FO112" s="114"/>
      <c r="FP112" s="114"/>
      <c r="FQ112" s="114"/>
      <c r="FR112" s="114"/>
      <c r="FS112" s="114"/>
      <c r="FT112" s="114"/>
      <c r="FU112" s="114"/>
      <c r="FV112" s="114"/>
      <c r="FW112" s="114"/>
      <c r="FX112" s="114"/>
      <c r="FY112" s="114"/>
      <c r="FZ112" s="114"/>
      <c r="GA112" s="114"/>
      <c r="GB112" s="114"/>
      <c r="GC112" s="114"/>
      <c r="GD112" s="114"/>
      <c r="GE112" s="114"/>
      <c r="GF112" s="114"/>
      <c r="GG112" s="114"/>
      <c r="GH112" s="114"/>
      <c r="GI112" s="114"/>
      <c r="GJ112" s="114"/>
      <c r="GK112" s="114"/>
      <c r="GL112" s="114"/>
      <c r="GM112" s="114"/>
      <c r="GN112" s="114"/>
      <c r="GO112" s="114"/>
      <c r="GP112" s="114"/>
      <c r="GQ112" s="114"/>
      <c r="GR112" s="114"/>
      <c r="GS112" s="114"/>
      <c r="GT112" s="114"/>
      <c r="GU112" s="114"/>
      <c r="GV112" s="114"/>
      <c r="GW112" s="114"/>
      <c r="GX112" s="114"/>
      <c r="GY112" s="114"/>
      <c r="GZ112" s="114"/>
      <c r="HA112" s="114"/>
      <c r="HB112" s="114"/>
      <c r="HC112" s="114"/>
      <c r="HD112" s="114"/>
      <c r="HE112" s="114"/>
      <c r="HF112" s="114"/>
      <c r="HG112" s="114"/>
      <c r="HH112" s="114"/>
      <c r="HI112" s="114"/>
      <c r="HJ112" s="114"/>
      <c r="HK112" s="114"/>
      <c r="HL112" s="114"/>
      <c r="HM112" s="114"/>
      <c r="HN112" s="114"/>
      <c r="HO112" s="114"/>
      <c r="HP112" s="114"/>
      <c r="HQ112" s="114"/>
      <c r="HR112" s="114"/>
      <c r="HS112" s="114"/>
      <c r="HT112" s="114"/>
      <c r="HU112" s="114"/>
      <c r="HV112" s="114"/>
      <c r="HW112" s="114"/>
      <c r="HX112" s="114"/>
      <c r="HY112" s="114"/>
      <c r="HZ112" s="114"/>
      <c r="IA112" s="114"/>
      <c r="IB112" s="114"/>
      <c r="IC112" s="114"/>
      <c r="ID112" s="114"/>
      <c r="IE112" s="114"/>
      <c r="IF112" s="114"/>
      <c r="IG112" s="114"/>
      <c r="IH112" s="114"/>
      <c r="II112" s="114"/>
      <c r="IJ112" s="114"/>
      <c r="IK112" s="114"/>
      <c r="IL112" s="114"/>
      <c r="IM112" s="114"/>
      <c r="IN112" s="114"/>
      <c r="IO112" s="114"/>
      <c r="IP112" s="114"/>
      <c r="IQ112" s="114"/>
      <c r="IR112" s="114"/>
      <c r="IS112" s="114"/>
      <c r="IT112" s="114"/>
      <c r="IU112" s="114"/>
      <c r="IV112" s="114"/>
      <c r="IW112" s="114"/>
      <c r="IX112" s="114"/>
      <c r="IY112" s="114"/>
      <c r="IZ112" s="114"/>
      <c r="JA112" s="114"/>
      <c r="JB112" s="114"/>
      <c r="JC112" s="114"/>
      <c r="JD112" s="114"/>
      <c r="JE112" s="114"/>
      <c r="JF112" s="114"/>
      <c r="JG112" s="114"/>
      <c r="JH112" s="114"/>
      <c r="JI112" s="114"/>
    </row>
    <row r="113" spans="12:269" s="111" customFormat="1" hidden="1" x14ac:dyDescent="0.3">
      <c r="L113" s="113"/>
      <c r="M113" s="113"/>
      <c r="N113" s="114"/>
      <c r="O113" s="114"/>
      <c r="P113" s="114"/>
      <c r="Q113" s="114"/>
      <c r="R113" s="114"/>
      <c r="S113" s="114"/>
      <c r="T113" s="114"/>
      <c r="U113" s="114"/>
      <c r="V113" s="114"/>
      <c r="W113" s="114"/>
      <c r="X113" s="114"/>
      <c r="Y113" s="114"/>
      <c r="Z113" s="114"/>
      <c r="AA113" s="114"/>
      <c r="AB113" s="114"/>
      <c r="AC113" s="114"/>
      <c r="AD113" s="114"/>
      <c r="AE113" s="114"/>
      <c r="AF113" s="114"/>
      <c r="AG113" s="114"/>
      <c r="AH113" s="114"/>
      <c r="AI113" s="114"/>
      <c r="AJ113" s="114"/>
      <c r="AK113" s="114"/>
      <c r="AL113" s="114"/>
      <c r="AM113" s="114"/>
      <c r="AN113" s="114"/>
      <c r="AO113" s="114"/>
      <c r="AP113" s="114"/>
      <c r="AQ113" s="114"/>
      <c r="AR113" s="114"/>
      <c r="AS113" s="114"/>
      <c r="AT113" s="114"/>
      <c r="AU113" s="114"/>
      <c r="AV113" s="114"/>
      <c r="AW113" s="114"/>
      <c r="AX113" s="114"/>
      <c r="AY113" s="114"/>
      <c r="AZ113" s="114"/>
      <c r="BA113" s="114"/>
      <c r="BB113" s="114"/>
      <c r="BC113" s="114"/>
      <c r="BD113" s="114"/>
      <c r="BE113" s="114"/>
      <c r="BF113" s="114"/>
      <c r="BG113" s="114"/>
      <c r="BH113" s="114"/>
      <c r="BI113" s="114"/>
      <c r="BJ113" s="114"/>
      <c r="BK113" s="114"/>
      <c r="BL113" s="114"/>
      <c r="BM113" s="114"/>
      <c r="BN113" s="114"/>
      <c r="BO113" s="114"/>
      <c r="BP113" s="114"/>
      <c r="BQ113" s="114"/>
      <c r="BR113" s="114"/>
      <c r="BS113" s="114"/>
      <c r="BT113" s="114"/>
      <c r="BU113" s="114"/>
      <c r="BV113" s="114"/>
      <c r="BW113" s="114"/>
      <c r="BX113" s="114"/>
      <c r="BY113" s="114"/>
      <c r="BZ113" s="114"/>
      <c r="CA113" s="114"/>
      <c r="CB113" s="114"/>
      <c r="CC113" s="114"/>
      <c r="CD113" s="114"/>
      <c r="CE113" s="114"/>
      <c r="CF113" s="114"/>
      <c r="CG113" s="114"/>
      <c r="CH113" s="114"/>
      <c r="CI113" s="114"/>
      <c r="CJ113" s="114"/>
      <c r="CK113" s="114"/>
      <c r="CL113" s="114"/>
      <c r="CM113" s="114"/>
      <c r="CN113" s="114"/>
      <c r="CO113" s="114"/>
      <c r="CP113" s="114"/>
      <c r="CQ113" s="114"/>
      <c r="CR113" s="114"/>
      <c r="CS113" s="114"/>
      <c r="CT113" s="114"/>
      <c r="CU113" s="114"/>
      <c r="CV113" s="114"/>
      <c r="CW113" s="114"/>
      <c r="CX113" s="114"/>
      <c r="CY113" s="114"/>
      <c r="CZ113" s="114"/>
      <c r="DA113" s="114"/>
      <c r="DB113" s="114"/>
      <c r="DC113" s="114"/>
      <c r="DD113" s="114"/>
      <c r="DE113" s="114"/>
      <c r="DF113" s="114"/>
      <c r="DG113" s="114"/>
      <c r="DH113" s="114"/>
      <c r="DI113" s="114"/>
      <c r="DJ113" s="114"/>
      <c r="DK113" s="114"/>
      <c r="DL113" s="114"/>
      <c r="DM113" s="114"/>
      <c r="DN113" s="114"/>
      <c r="DO113" s="114"/>
      <c r="DP113" s="114"/>
      <c r="DQ113" s="114"/>
      <c r="DR113" s="114"/>
      <c r="DS113" s="114"/>
      <c r="DT113" s="114"/>
      <c r="DU113" s="114"/>
      <c r="DV113" s="114"/>
      <c r="DW113" s="114"/>
      <c r="DX113" s="114"/>
      <c r="DY113" s="114"/>
      <c r="DZ113" s="114"/>
      <c r="EA113" s="114"/>
      <c r="EB113" s="114"/>
      <c r="EC113" s="114"/>
      <c r="ED113" s="114"/>
      <c r="EE113" s="114"/>
      <c r="EF113" s="114"/>
      <c r="EG113" s="114"/>
      <c r="EH113" s="114"/>
      <c r="EI113" s="114"/>
      <c r="EJ113" s="114"/>
      <c r="EK113" s="114"/>
      <c r="EL113" s="114"/>
      <c r="EM113" s="114"/>
      <c r="EN113" s="114"/>
      <c r="EO113" s="114"/>
      <c r="EP113" s="114"/>
      <c r="EQ113" s="114"/>
      <c r="ER113" s="114"/>
      <c r="ES113" s="114"/>
      <c r="ET113" s="114"/>
      <c r="EU113" s="114"/>
      <c r="EV113" s="114"/>
      <c r="EW113" s="114"/>
      <c r="EX113" s="114"/>
      <c r="EY113" s="114"/>
      <c r="EZ113" s="114"/>
      <c r="FA113" s="114"/>
      <c r="FB113" s="114"/>
      <c r="FC113" s="114"/>
      <c r="FD113" s="114"/>
      <c r="FE113" s="114"/>
      <c r="FF113" s="114"/>
      <c r="FG113" s="114"/>
      <c r="FH113" s="114"/>
      <c r="FI113" s="114"/>
      <c r="FJ113" s="114"/>
      <c r="FK113" s="114"/>
      <c r="FL113" s="114"/>
      <c r="FM113" s="114"/>
      <c r="FN113" s="114"/>
      <c r="FO113" s="114"/>
      <c r="FP113" s="114"/>
      <c r="FQ113" s="114"/>
      <c r="FR113" s="114"/>
      <c r="FS113" s="114"/>
      <c r="FT113" s="114"/>
      <c r="FU113" s="114"/>
      <c r="FV113" s="114"/>
      <c r="FW113" s="114"/>
      <c r="FX113" s="114"/>
      <c r="FY113" s="114"/>
      <c r="FZ113" s="114"/>
      <c r="GA113" s="114"/>
      <c r="GB113" s="114"/>
      <c r="GC113" s="114"/>
      <c r="GD113" s="114"/>
      <c r="GE113" s="114"/>
      <c r="GF113" s="114"/>
      <c r="GG113" s="114"/>
      <c r="GH113" s="114"/>
      <c r="GI113" s="114"/>
      <c r="GJ113" s="114"/>
      <c r="GK113" s="114"/>
      <c r="GL113" s="114"/>
      <c r="GM113" s="114"/>
      <c r="GN113" s="114"/>
      <c r="GO113" s="114"/>
      <c r="GP113" s="114"/>
      <c r="GQ113" s="114"/>
      <c r="GR113" s="114"/>
      <c r="GS113" s="114"/>
      <c r="GT113" s="114"/>
      <c r="GU113" s="114"/>
      <c r="GV113" s="114"/>
      <c r="GW113" s="114"/>
      <c r="GX113" s="114"/>
      <c r="GY113" s="114"/>
      <c r="GZ113" s="114"/>
      <c r="HA113" s="114"/>
      <c r="HB113" s="114"/>
      <c r="HC113" s="114"/>
      <c r="HD113" s="114"/>
      <c r="HE113" s="114"/>
      <c r="HF113" s="114"/>
      <c r="HG113" s="114"/>
      <c r="HH113" s="114"/>
      <c r="HI113" s="114"/>
      <c r="HJ113" s="114"/>
      <c r="HK113" s="114"/>
      <c r="HL113" s="114"/>
      <c r="HM113" s="114"/>
      <c r="HN113" s="114"/>
      <c r="HO113" s="114"/>
      <c r="HP113" s="114"/>
      <c r="HQ113" s="114"/>
      <c r="HR113" s="114"/>
      <c r="HS113" s="114"/>
      <c r="HT113" s="114"/>
      <c r="HU113" s="114"/>
      <c r="HV113" s="114"/>
      <c r="HW113" s="114"/>
      <c r="HX113" s="114"/>
      <c r="HY113" s="114"/>
      <c r="HZ113" s="114"/>
      <c r="IA113" s="114"/>
      <c r="IB113" s="114"/>
      <c r="IC113" s="114"/>
      <c r="ID113" s="114"/>
      <c r="IE113" s="114"/>
      <c r="IF113" s="114"/>
      <c r="IG113" s="114"/>
      <c r="IH113" s="114"/>
      <c r="II113" s="114"/>
      <c r="IJ113" s="114"/>
      <c r="IK113" s="114"/>
      <c r="IL113" s="114"/>
      <c r="IM113" s="114"/>
      <c r="IN113" s="114"/>
      <c r="IO113" s="114"/>
      <c r="IP113" s="114"/>
      <c r="IQ113" s="114"/>
      <c r="IR113" s="114"/>
      <c r="IS113" s="114"/>
      <c r="IT113" s="114"/>
      <c r="IU113" s="114"/>
      <c r="IV113" s="114"/>
      <c r="IW113" s="114"/>
      <c r="IX113" s="114"/>
      <c r="IY113" s="114"/>
      <c r="IZ113" s="114"/>
      <c r="JA113" s="114"/>
      <c r="JB113" s="114"/>
      <c r="JC113" s="114"/>
      <c r="JD113" s="114"/>
      <c r="JE113" s="114"/>
      <c r="JF113" s="114"/>
      <c r="JG113" s="114"/>
      <c r="JH113" s="114"/>
      <c r="JI113" s="114"/>
    </row>
    <row r="114" spans="12:269" s="111" customFormat="1" hidden="1" x14ac:dyDescent="0.3">
      <c r="L114" s="113"/>
      <c r="M114" s="113"/>
      <c r="N114" s="114"/>
      <c r="O114" s="114"/>
      <c r="P114" s="114"/>
      <c r="Q114" s="114"/>
      <c r="R114" s="114"/>
      <c r="S114" s="114"/>
      <c r="T114" s="114"/>
      <c r="U114" s="114"/>
      <c r="V114" s="114"/>
      <c r="W114" s="114"/>
      <c r="X114" s="114"/>
      <c r="Y114" s="114"/>
      <c r="Z114" s="114"/>
      <c r="AA114" s="114"/>
      <c r="AB114" s="114"/>
      <c r="AC114" s="114"/>
      <c r="AD114" s="114"/>
      <c r="AE114" s="114"/>
      <c r="AF114" s="114"/>
      <c r="AG114" s="114"/>
      <c r="AH114" s="114"/>
      <c r="AI114" s="114"/>
      <c r="AJ114" s="114"/>
      <c r="AK114" s="114"/>
      <c r="AL114" s="114"/>
      <c r="AM114" s="114"/>
      <c r="AN114" s="114"/>
      <c r="AO114" s="114"/>
      <c r="AP114" s="114"/>
      <c r="AQ114" s="114"/>
      <c r="AR114" s="114"/>
      <c r="AS114" s="114"/>
      <c r="AT114" s="114"/>
      <c r="AU114" s="114"/>
      <c r="AV114" s="114"/>
      <c r="AW114" s="114"/>
      <c r="AX114" s="114"/>
      <c r="AY114" s="114"/>
      <c r="AZ114" s="114"/>
      <c r="BA114" s="114"/>
      <c r="BB114" s="114"/>
      <c r="BC114" s="114"/>
      <c r="BD114" s="114"/>
      <c r="BE114" s="114"/>
      <c r="BF114" s="114"/>
      <c r="BG114" s="114"/>
      <c r="BH114" s="114"/>
      <c r="BI114" s="114"/>
      <c r="BJ114" s="114"/>
      <c r="BK114" s="114"/>
      <c r="BL114" s="114"/>
      <c r="BM114" s="114"/>
      <c r="BN114" s="114"/>
      <c r="BO114" s="114"/>
      <c r="BP114" s="114"/>
      <c r="BQ114" s="114"/>
      <c r="BR114" s="114"/>
      <c r="BS114" s="114"/>
      <c r="BT114" s="114"/>
      <c r="BU114" s="114"/>
      <c r="BV114" s="114"/>
      <c r="BW114" s="114"/>
      <c r="BX114" s="114"/>
      <c r="BY114" s="114"/>
      <c r="BZ114" s="114"/>
      <c r="CA114" s="114"/>
      <c r="CB114" s="114"/>
      <c r="CC114" s="114"/>
      <c r="CD114" s="114"/>
      <c r="CE114" s="114"/>
      <c r="CF114" s="114"/>
      <c r="CG114" s="114"/>
      <c r="CH114" s="114"/>
      <c r="CI114" s="114"/>
      <c r="CJ114" s="114"/>
      <c r="CK114" s="114"/>
      <c r="CL114" s="114"/>
      <c r="CM114" s="114"/>
      <c r="CN114" s="114"/>
      <c r="CO114" s="114"/>
      <c r="CP114" s="114"/>
      <c r="CQ114" s="114"/>
      <c r="CR114" s="114"/>
      <c r="CS114" s="114"/>
      <c r="CT114" s="114"/>
      <c r="CU114" s="114"/>
      <c r="CV114" s="114"/>
      <c r="CW114" s="114"/>
      <c r="CX114" s="114"/>
      <c r="CY114" s="114"/>
      <c r="CZ114" s="114"/>
      <c r="DA114" s="114"/>
      <c r="DB114" s="114"/>
      <c r="DC114" s="114"/>
      <c r="DD114" s="114"/>
      <c r="DE114" s="114"/>
      <c r="DF114" s="114"/>
      <c r="DG114" s="114"/>
      <c r="DH114" s="114"/>
      <c r="DI114" s="114"/>
      <c r="DJ114" s="114"/>
      <c r="DK114" s="114"/>
      <c r="DL114" s="114"/>
      <c r="DM114" s="114"/>
      <c r="DN114" s="114"/>
      <c r="DO114" s="114"/>
      <c r="DP114" s="114"/>
      <c r="DQ114" s="114"/>
      <c r="DR114" s="114"/>
      <c r="DS114" s="114"/>
      <c r="DT114" s="114"/>
      <c r="DU114" s="114"/>
      <c r="DV114" s="114"/>
      <c r="DW114" s="114"/>
      <c r="DX114" s="114"/>
      <c r="DY114" s="114"/>
      <c r="DZ114" s="114"/>
      <c r="EA114" s="114"/>
      <c r="EB114" s="114"/>
      <c r="EC114" s="114"/>
      <c r="ED114" s="114"/>
      <c r="EE114" s="114"/>
      <c r="EF114" s="114"/>
      <c r="EG114" s="114"/>
      <c r="EH114" s="114"/>
      <c r="EI114" s="114"/>
      <c r="EJ114" s="114"/>
      <c r="EK114" s="114"/>
      <c r="EL114" s="114"/>
      <c r="EM114" s="114"/>
      <c r="EN114" s="114"/>
      <c r="EO114" s="114"/>
      <c r="EP114" s="114"/>
      <c r="EQ114" s="114"/>
      <c r="ER114" s="114"/>
      <c r="ES114" s="114"/>
      <c r="ET114" s="114"/>
      <c r="EU114" s="114"/>
      <c r="EV114" s="114"/>
      <c r="EW114" s="114"/>
      <c r="EX114" s="114"/>
      <c r="EY114" s="114"/>
      <c r="EZ114" s="114"/>
      <c r="FA114" s="114"/>
      <c r="FB114" s="114"/>
      <c r="FC114" s="114"/>
      <c r="FD114" s="114"/>
      <c r="FE114" s="114"/>
      <c r="FF114" s="114"/>
      <c r="FG114" s="114"/>
      <c r="FH114" s="114"/>
      <c r="FI114" s="114"/>
      <c r="FJ114" s="114"/>
      <c r="FK114" s="114"/>
      <c r="FL114" s="114"/>
      <c r="FM114" s="114"/>
      <c r="FN114" s="114"/>
      <c r="FO114" s="114"/>
      <c r="FP114" s="114"/>
      <c r="FQ114" s="114"/>
      <c r="FR114" s="114"/>
      <c r="FS114" s="114"/>
      <c r="FT114" s="114"/>
      <c r="FU114" s="114"/>
      <c r="FV114" s="114"/>
      <c r="FW114" s="114"/>
      <c r="FX114" s="114"/>
      <c r="FY114" s="114"/>
      <c r="FZ114" s="114"/>
      <c r="GA114" s="114"/>
      <c r="GB114" s="114"/>
      <c r="GC114" s="114"/>
      <c r="GD114" s="114"/>
      <c r="GE114" s="114"/>
      <c r="GF114" s="114"/>
      <c r="GG114" s="114"/>
      <c r="GH114" s="114"/>
      <c r="GI114" s="114"/>
      <c r="GJ114" s="114"/>
      <c r="GK114" s="114"/>
      <c r="GL114" s="114"/>
      <c r="GM114" s="114"/>
      <c r="GN114" s="114"/>
      <c r="GO114" s="114"/>
      <c r="GP114" s="114"/>
      <c r="GQ114" s="114"/>
      <c r="GR114" s="114"/>
      <c r="GS114" s="114"/>
      <c r="GT114" s="114"/>
      <c r="GU114" s="114"/>
      <c r="GV114" s="114"/>
      <c r="GW114" s="114"/>
      <c r="GX114" s="114"/>
      <c r="GY114" s="114"/>
      <c r="GZ114" s="114"/>
      <c r="HA114" s="114"/>
      <c r="HB114" s="114"/>
      <c r="HC114" s="114"/>
      <c r="HD114" s="114"/>
      <c r="HE114" s="114"/>
      <c r="HF114" s="114"/>
      <c r="HG114" s="114"/>
      <c r="HH114" s="114"/>
      <c r="HI114" s="114"/>
      <c r="HJ114" s="114"/>
      <c r="HK114" s="114"/>
      <c r="HL114" s="114"/>
      <c r="HM114" s="114"/>
      <c r="HN114" s="114"/>
      <c r="HO114" s="114"/>
      <c r="HP114" s="114"/>
      <c r="HQ114" s="114"/>
      <c r="HR114" s="114"/>
      <c r="HS114" s="114"/>
      <c r="HT114" s="114"/>
      <c r="HU114" s="114"/>
      <c r="HV114" s="114"/>
      <c r="HW114" s="114"/>
      <c r="HX114" s="114"/>
      <c r="HY114" s="114"/>
      <c r="HZ114" s="114"/>
      <c r="IA114" s="114"/>
      <c r="IB114" s="114"/>
      <c r="IC114" s="114"/>
      <c r="ID114" s="114"/>
      <c r="IE114" s="114"/>
      <c r="IF114" s="114"/>
      <c r="IG114" s="114"/>
      <c r="IH114" s="114"/>
      <c r="II114" s="114"/>
      <c r="IJ114" s="114"/>
      <c r="IK114" s="114"/>
      <c r="IL114" s="114"/>
      <c r="IM114" s="114"/>
      <c r="IN114" s="114"/>
      <c r="IO114" s="114"/>
      <c r="IP114" s="114"/>
      <c r="IQ114" s="114"/>
      <c r="IR114" s="114"/>
      <c r="IS114" s="114"/>
      <c r="IT114" s="114"/>
      <c r="IU114" s="114"/>
      <c r="IV114" s="114"/>
      <c r="IW114" s="114"/>
      <c r="IX114" s="114"/>
      <c r="IY114" s="114"/>
      <c r="IZ114" s="114"/>
      <c r="JA114" s="114"/>
      <c r="JB114" s="114"/>
      <c r="JC114" s="114"/>
      <c r="JD114" s="114"/>
      <c r="JE114" s="114"/>
      <c r="JF114" s="114"/>
      <c r="JG114" s="114"/>
      <c r="JH114" s="114"/>
      <c r="JI114" s="114"/>
    </row>
    <row r="115" spans="12:269" s="111" customFormat="1" hidden="1" x14ac:dyDescent="0.3">
      <c r="L115" s="113"/>
      <c r="M115" s="113"/>
      <c r="N115" s="114"/>
      <c r="O115" s="114"/>
      <c r="P115" s="114"/>
      <c r="Q115" s="114"/>
      <c r="R115" s="114"/>
      <c r="S115" s="114"/>
      <c r="T115" s="114"/>
      <c r="U115" s="114"/>
      <c r="V115" s="114"/>
      <c r="W115" s="114"/>
      <c r="X115" s="114"/>
      <c r="Y115" s="114"/>
      <c r="Z115" s="114"/>
      <c r="AA115" s="114"/>
      <c r="AB115" s="114"/>
      <c r="AC115" s="114"/>
      <c r="AD115" s="114"/>
      <c r="AE115" s="114"/>
      <c r="AF115" s="114"/>
      <c r="AG115" s="114"/>
      <c r="AH115" s="114"/>
      <c r="AI115" s="114"/>
      <c r="AJ115" s="114"/>
      <c r="AK115" s="114"/>
      <c r="AL115" s="114"/>
      <c r="AM115" s="114"/>
      <c r="AN115" s="114"/>
      <c r="AO115" s="114"/>
      <c r="AP115" s="114"/>
      <c r="AQ115" s="114"/>
      <c r="AR115" s="114"/>
      <c r="AS115" s="114"/>
      <c r="AT115" s="114"/>
      <c r="AU115" s="114"/>
      <c r="AV115" s="114"/>
      <c r="AW115" s="114"/>
      <c r="AX115" s="114"/>
      <c r="AY115" s="114"/>
      <c r="AZ115" s="114"/>
      <c r="BA115" s="114"/>
      <c r="BB115" s="114"/>
      <c r="BC115" s="114"/>
      <c r="BD115" s="114"/>
      <c r="BE115" s="114"/>
      <c r="BF115" s="114"/>
      <c r="BG115" s="114"/>
      <c r="BH115" s="114"/>
      <c r="BI115" s="114"/>
      <c r="BJ115" s="114"/>
      <c r="BK115" s="114"/>
      <c r="BL115" s="114"/>
      <c r="BM115" s="114"/>
      <c r="BN115" s="114"/>
      <c r="BO115" s="114"/>
      <c r="BP115" s="114"/>
      <c r="BQ115" s="114"/>
      <c r="BR115" s="114"/>
      <c r="BS115" s="114"/>
      <c r="BT115" s="114"/>
      <c r="BU115" s="114"/>
      <c r="BV115" s="114"/>
      <c r="BW115" s="114"/>
      <c r="BX115" s="114"/>
      <c r="BY115" s="114"/>
      <c r="BZ115" s="114"/>
      <c r="CA115" s="114"/>
      <c r="CB115" s="114"/>
      <c r="CC115" s="114"/>
      <c r="CD115" s="114"/>
      <c r="CE115" s="114"/>
      <c r="CF115" s="114"/>
      <c r="CG115" s="114"/>
      <c r="CH115" s="114"/>
      <c r="CI115" s="114"/>
      <c r="CJ115" s="114"/>
      <c r="CK115" s="114"/>
      <c r="CL115" s="114"/>
      <c r="CM115" s="114"/>
      <c r="CN115" s="114"/>
      <c r="CO115" s="114"/>
      <c r="CP115" s="114"/>
      <c r="CQ115" s="114"/>
      <c r="CR115" s="114"/>
      <c r="CS115" s="114"/>
      <c r="CT115" s="114"/>
      <c r="CU115" s="114"/>
      <c r="CV115" s="114"/>
      <c r="CW115" s="114"/>
      <c r="CX115" s="114"/>
      <c r="CY115" s="114"/>
      <c r="CZ115" s="114"/>
      <c r="DA115" s="114"/>
      <c r="DB115" s="114"/>
      <c r="DC115" s="114"/>
      <c r="DD115" s="114"/>
      <c r="DE115" s="114"/>
      <c r="DF115" s="114"/>
      <c r="DG115" s="114"/>
      <c r="DH115" s="114"/>
      <c r="DI115" s="114"/>
      <c r="DJ115" s="114"/>
      <c r="DK115" s="114"/>
      <c r="DL115" s="114"/>
      <c r="DM115" s="114"/>
      <c r="DN115" s="114"/>
      <c r="DO115" s="114"/>
      <c r="DP115" s="114"/>
      <c r="DQ115" s="114"/>
      <c r="DR115" s="114"/>
      <c r="DS115" s="114"/>
      <c r="DT115" s="114"/>
      <c r="DU115" s="114"/>
      <c r="DV115" s="114"/>
      <c r="DW115" s="114"/>
      <c r="DX115" s="114"/>
      <c r="DY115" s="114"/>
      <c r="DZ115" s="114"/>
      <c r="EA115" s="114"/>
      <c r="EB115" s="114"/>
      <c r="EC115" s="114"/>
      <c r="ED115" s="114"/>
      <c r="EE115" s="114"/>
      <c r="EF115" s="114"/>
      <c r="EG115" s="114"/>
      <c r="EH115" s="114"/>
      <c r="EI115" s="114"/>
      <c r="EJ115" s="114"/>
      <c r="EK115" s="114"/>
      <c r="EL115" s="114"/>
      <c r="EM115" s="114"/>
      <c r="EN115" s="114"/>
      <c r="EO115" s="114"/>
      <c r="EP115" s="114"/>
      <c r="EQ115" s="114"/>
      <c r="ER115" s="114"/>
      <c r="ES115" s="114"/>
      <c r="ET115" s="114"/>
      <c r="EU115" s="114"/>
      <c r="EV115" s="114"/>
      <c r="EW115" s="114"/>
      <c r="EX115" s="114"/>
      <c r="EY115" s="114"/>
      <c r="EZ115" s="114"/>
      <c r="FA115" s="114"/>
      <c r="FB115" s="114"/>
      <c r="FC115" s="114"/>
      <c r="FD115" s="114"/>
      <c r="FE115" s="114"/>
      <c r="FF115" s="114"/>
      <c r="FG115" s="114"/>
      <c r="FH115" s="114"/>
      <c r="FI115" s="114"/>
      <c r="FJ115" s="114"/>
      <c r="FK115" s="114"/>
      <c r="FL115" s="114"/>
      <c r="FM115" s="114"/>
      <c r="FN115" s="114"/>
      <c r="FO115" s="114"/>
      <c r="FP115" s="114"/>
      <c r="FQ115" s="114"/>
      <c r="FR115" s="114"/>
      <c r="FS115" s="114"/>
      <c r="FT115" s="114"/>
      <c r="FU115" s="114"/>
      <c r="FV115" s="114"/>
      <c r="FW115" s="114"/>
      <c r="FX115" s="114"/>
      <c r="FY115" s="114"/>
      <c r="FZ115" s="114"/>
      <c r="GA115" s="114"/>
      <c r="GB115" s="114"/>
      <c r="GC115" s="114"/>
      <c r="GD115" s="114"/>
      <c r="GE115" s="114"/>
      <c r="GF115" s="114"/>
      <c r="GG115" s="114"/>
      <c r="GH115" s="114"/>
      <c r="GI115" s="114"/>
      <c r="GJ115" s="114"/>
      <c r="GK115" s="114"/>
      <c r="GL115" s="114"/>
      <c r="GM115" s="114"/>
      <c r="GN115" s="114"/>
      <c r="GO115" s="114"/>
      <c r="GP115" s="114"/>
      <c r="GQ115" s="114"/>
      <c r="GR115" s="114"/>
      <c r="GS115" s="114"/>
      <c r="GT115" s="114"/>
      <c r="GU115" s="114"/>
      <c r="GV115" s="114"/>
      <c r="GW115" s="114"/>
      <c r="GX115" s="114"/>
      <c r="GY115" s="114"/>
      <c r="GZ115" s="114"/>
      <c r="HA115" s="114"/>
      <c r="HB115" s="114"/>
      <c r="HC115" s="114"/>
      <c r="HD115" s="114"/>
      <c r="HE115" s="114"/>
      <c r="HF115" s="114"/>
      <c r="HG115" s="114"/>
      <c r="HH115" s="114"/>
      <c r="HI115" s="114"/>
      <c r="HJ115" s="114"/>
      <c r="HK115" s="114"/>
      <c r="HL115" s="114"/>
      <c r="HM115" s="114"/>
      <c r="HN115" s="114"/>
      <c r="HO115" s="114"/>
      <c r="HP115" s="114"/>
      <c r="HQ115" s="114"/>
      <c r="HR115" s="114"/>
      <c r="HS115" s="114"/>
      <c r="HT115" s="114"/>
      <c r="HU115" s="114"/>
      <c r="HV115" s="114"/>
      <c r="HW115" s="114"/>
      <c r="HX115" s="114"/>
      <c r="HY115" s="114"/>
      <c r="HZ115" s="114"/>
      <c r="IA115" s="114"/>
      <c r="IB115" s="114"/>
      <c r="IC115" s="114"/>
      <c r="ID115" s="114"/>
      <c r="IE115" s="114"/>
      <c r="IF115" s="114"/>
      <c r="IG115" s="114"/>
      <c r="IH115" s="114"/>
      <c r="II115" s="114"/>
      <c r="IJ115" s="114"/>
      <c r="IK115" s="114"/>
      <c r="IL115" s="114"/>
      <c r="IM115" s="114"/>
      <c r="IN115" s="114"/>
      <c r="IO115" s="114"/>
      <c r="IP115" s="114"/>
      <c r="IQ115" s="114"/>
      <c r="IR115" s="114"/>
      <c r="IS115" s="114"/>
      <c r="IT115" s="114"/>
      <c r="IU115" s="114"/>
      <c r="IV115" s="114"/>
      <c r="IW115" s="114"/>
      <c r="IX115" s="114"/>
      <c r="IY115" s="114"/>
      <c r="IZ115" s="114"/>
      <c r="JA115" s="114"/>
      <c r="JB115" s="114"/>
      <c r="JC115" s="114"/>
      <c r="JD115" s="114"/>
      <c r="JE115" s="114"/>
      <c r="JF115" s="114"/>
      <c r="JG115" s="114"/>
      <c r="JH115" s="114"/>
      <c r="JI115" s="114"/>
    </row>
    <row r="116" spans="12:269" s="111" customFormat="1" hidden="1" x14ac:dyDescent="0.3">
      <c r="L116" s="113"/>
      <c r="M116" s="113"/>
      <c r="N116" s="114"/>
      <c r="O116" s="114"/>
      <c r="P116" s="114"/>
      <c r="Q116" s="114"/>
      <c r="R116" s="114"/>
      <c r="S116" s="114"/>
      <c r="T116" s="114"/>
      <c r="U116" s="114"/>
      <c r="V116" s="114"/>
      <c r="W116" s="114"/>
      <c r="X116" s="114"/>
      <c r="Y116" s="114"/>
      <c r="Z116" s="114"/>
      <c r="AA116" s="114"/>
      <c r="AB116" s="114"/>
      <c r="AC116" s="114"/>
      <c r="AD116" s="114"/>
      <c r="AE116" s="114"/>
      <c r="AF116" s="114"/>
      <c r="AG116" s="114"/>
      <c r="AH116" s="114"/>
      <c r="AI116" s="114"/>
      <c r="AJ116" s="114"/>
      <c r="AK116" s="114"/>
      <c r="AL116" s="114"/>
      <c r="AM116" s="114"/>
      <c r="AN116" s="114"/>
      <c r="AO116" s="114"/>
      <c r="AP116" s="114"/>
      <c r="AQ116" s="114"/>
      <c r="AR116" s="114"/>
      <c r="AS116" s="114"/>
      <c r="AT116" s="114"/>
      <c r="AU116" s="114"/>
      <c r="AV116" s="114"/>
      <c r="AW116" s="114"/>
      <c r="AX116" s="114"/>
      <c r="AY116" s="114"/>
      <c r="AZ116" s="114"/>
      <c r="BA116" s="114"/>
      <c r="BB116" s="114"/>
      <c r="BC116" s="114"/>
      <c r="BD116" s="114"/>
      <c r="BE116" s="114"/>
      <c r="BF116" s="114"/>
      <c r="BG116" s="114"/>
      <c r="BH116" s="114"/>
      <c r="BI116" s="114"/>
      <c r="BJ116" s="114"/>
      <c r="BK116" s="114"/>
      <c r="BL116" s="114"/>
      <c r="BM116" s="114"/>
      <c r="BN116" s="114"/>
      <c r="BO116" s="114"/>
      <c r="BP116" s="114"/>
      <c r="BQ116" s="114"/>
      <c r="BR116" s="114"/>
      <c r="BS116" s="114"/>
      <c r="BT116" s="114"/>
      <c r="BU116" s="114"/>
      <c r="BV116" s="114"/>
      <c r="BW116" s="114"/>
      <c r="BX116" s="114"/>
      <c r="BY116" s="114"/>
      <c r="BZ116" s="114"/>
      <c r="CA116" s="114"/>
      <c r="CB116" s="114"/>
      <c r="CC116" s="114"/>
      <c r="CD116" s="114"/>
      <c r="CE116" s="114"/>
      <c r="CF116" s="114"/>
      <c r="CG116" s="114"/>
      <c r="CH116" s="114"/>
      <c r="CI116" s="114"/>
      <c r="CJ116" s="114"/>
      <c r="CK116" s="114"/>
      <c r="CL116" s="114"/>
      <c r="CM116" s="114"/>
      <c r="CN116" s="114"/>
      <c r="CO116" s="114"/>
      <c r="CP116" s="114"/>
      <c r="CQ116" s="114"/>
      <c r="CR116" s="114"/>
      <c r="CS116" s="114"/>
      <c r="CT116" s="114"/>
      <c r="CU116" s="114"/>
      <c r="CV116" s="114"/>
      <c r="CW116" s="114"/>
      <c r="CX116" s="114"/>
      <c r="CY116" s="114"/>
      <c r="CZ116" s="114"/>
      <c r="DA116" s="114"/>
      <c r="DB116" s="114"/>
      <c r="DC116" s="114"/>
      <c r="DD116" s="114"/>
      <c r="DE116" s="114"/>
      <c r="DF116" s="114"/>
      <c r="DG116" s="114"/>
      <c r="DH116" s="114"/>
      <c r="DI116" s="114"/>
      <c r="DJ116" s="114"/>
      <c r="DK116" s="114"/>
      <c r="DL116" s="114"/>
      <c r="DM116" s="114"/>
      <c r="DN116" s="114"/>
      <c r="DO116" s="114"/>
      <c r="DP116" s="114"/>
      <c r="DQ116" s="114"/>
      <c r="DR116" s="114"/>
      <c r="DS116" s="114"/>
      <c r="DT116" s="114"/>
      <c r="DU116" s="114"/>
      <c r="DV116" s="114"/>
      <c r="DW116" s="114"/>
      <c r="DX116" s="114"/>
      <c r="DY116" s="114"/>
      <c r="DZ116" s="114"/>
      <c r="EA116" s="114"/>
      <c r="EB116" s="114"/>
      <c r="EC116" s="114"/>
      <c r="ED116" s="114"/>
      <c r="EE116" s="114"/>
      <c r="EF116" s="114"/>
      <c r="EG116" s="114"/>
      <c r="EH116" s="114"/>
      <c r="EI116" s="114"/>
      <c r="EJ116" s="114"/>
      <c r="EK116" s="114"/>
      <c r="EL116" s="114"/>
      <c r="EM116" s="114"/>
      <c r="EN116" s="114"/>
      <c r="EO116" s="114"/>
      <c r="EP116" s="114"/>
      <c r="EQ116" s="114"/>
      <c r="ER116" s="114"/>
      <c r="ES116" s="114"/>
      <c r="ET116" s="114"/>
      <c r="EU116" s="114"/>
      <c r="EV116" s="114"/>
      <c r="EW116" s="114"/>
      <c r="EX116" s="114"/>
      <c r="EY116" s="114"/>
      <c r="EZ116" s="114"/>
      <c r="FA116" s="114"/>
      <c r="FB116" s="114"/>
      <c r="FC116" s="114"/>
      <c r="FD116" s="114"/>
      <c r="FE116" s="114"/>
      <c r="FF116" s="114"/>
      <c r="FG116" s="114"/>
      <c r="FH116" s="114"/>
      <c r="FI116" s="114"/>
      <c r="FJ116" s="114"/>
      <c r="FK116" s="114"/>
      <c r="FL116" s="114"/>
      <c r="FM116" s="114"/>
      <c r="FN116" s="114"/>
      <c r="FO116" s="114"/>
      <c r="FP116" s="114"/>
      <c r="FQ116" s="114"/>
      <c r="FR116" s="114"/>
      <c r="FS116" s="114"/>
      <c r="FT116" s="114"/>
      <c r="FU116" s="114"/>
      <c r="FV116" s="114"/>
      <c r="FW116" s="114"/>
      <c r="FX116" s="114"/>
      <c r="FY116" s="114"/>
      <c r="FZ116" s="114"/>
      <c r="GA116" s="114"/>
      <c r="GB116" s="114"/>
      <c r="GC116" s="114"/>
      <c r="GD116" s="114"/>
      <c r="GE116" s="114"/>
      <c r="GF116" s="114"/>
      <c r="GG116" s="114"/>
      <c r="GH116" s="114"/>
      <c r="GI116" s="114"/>
      <c r="GJ116" s="114"/>
      <c r="GK116" s="114"/>
      <c r="GL116" s="114"/>
      <c r="GM116" s="114"/>
      <c r="GN116" s="114"/>
      <c r="GO116" s="114"/>
      <c r="GP116" s="114"/>
      <c r="GQ116" s="114"/>
      <c r="GR116" s="114"/>
      <c r="GS116" s="114"/>
      <c r="GT116" s="114"/>
      <c r="GU116" s="114"/>
      <c r="GV116" s="114"/>
      <c r="GW116" s="114"/>
      <c r="GX116" s="114"/>
      <c r="GY116" s="114"/>
      <c r="GZ116" s="114"/>
      <c r="HA116" s="114"/>
      <c r="HB116" s="114"/>
      <c r="HC116" s="114"/>
      <c r="HD116" s="114"/>
      <c r="HE116" s="114"/>
      <c r="HF116" s="114"/>
      <c r="HG116" s="114"/>
      <c r="HH116" s="114"/>
      <c r="HI116" s="114"/>
      <c r="HJ116" s="114"/>
      <c r="HK116" s="114"/>
      <c r="HL116" s="114"/>
      <c r="HM116" s="114"/>
      <c r="HN116" s="114"/>
      <c r="HO116" s="114"/>
      <c r="HP116" s="114"/>
      <c r="HQ116" s="114"/>
      <c r="HR116" s="114"/>
      <c r="HS116" s="114"/>
      <c r="HT116" s="114"/>
      <c r="HU116" s="114"/>
      <c r="HV116" s="114"/>
      <c r="HW116" s="114"/>
      <c r="HX116" s="114"/>
      <c r="HY116" s="114"/>
      <c r="HZ116" s="114"/>
      <c r="IA116" s="114"/>
      <c r="IB116" s="114"/>
      <c r="IC116" s="114"/>
      <c r="ID116" s="114"/>
      <c r="IE116" s="114"/>
      <c r="IF116" s="114"/>
      <c r="IG116" s="114"/>
      <c r="IH116" s="114"/>
      <c r="II116" s="114"/>
      <c r="IJ116" s="114"/>
      <c r="IK116" s="114"/>
      <c r="IL116" s="114"/>
      <c r="IM116" s="114"/>
      <c r="IN116" s="114"/>
      <c r="IO116" s="114"/>
      <c r="IP116" s="114"/>
      <c r="IQ116" s="114"/>
      <c r="IR116" s="114"/>
      <c r="IS116" s="114"/>
      <c r="IT116" s="114"/>
      <c r="IU116" s="114"/>
      <c r="IV116" s="114"/>
      <c r="IW116" s="114"/>
      <c r="IX116" s="114"/>
      <c r="IY116" s="114"/>
      <c r="IZ116" s="114"/>
      <c r="JA116" s="114"/>
      <c r="JB116" s="114"/>
      <c r="JC116" s="114"/>
      <c r="JD116" s="114"/>
      <c r="JE116" s="114"/>
      <c r="JF116" s="114"/>
      <c r="JG116" s="114"/>
      <c r="JH116" s="114"/>
      <c r="JI116" s="114"/>
    </row>
    <row r="117" spans="12:269" s="111" customFormat="1" hidden="1" x14ac:dyDescent="0.3">
      <c r="L117" s="113"/>
      <c r="M117" s="113"/>
      <c r="N117" s="114"/>
      <c r="O117" s="114"/>
      <c r="P117" s="114"/>
      <c r="Q117" s="114"/>
      <c r="R117" s="114"/>
      <c r="S117" s="114"/>
      <c r="T117" s="114"/>
      <c r="U117" s="114"/>
      <c r="V117" s="114"/>
      <c r="W117" s="114"/>
      <c r="X117" s="114"/>
      <c r="Y117" s="114"/>
      <c r="Z117" s="114"/>
      <c r="AA117" s="114"/>
      <c r="AB117" s="114"/>
      <c r="AC117" s="114"/>
      <c r="AD117" s="114"/>
      <c r="AE117" s="114"/>
      <c r="AF117" s="114"/>
      <c r="AG117" s="114"/>
      <c r="AH117" s="114"/>
      <c r="AI117" s="114"/>
      <c r="AJ117" s="114"/>
      <c r="AK117" s="114"/>
      <c r="AL117" s="114"/>
      <c r="AM117" s="114"/>
      <c r="AN117" s="114"/>
      <c r="AO117" s="114"/>
      <c r="AP117" s="114"/>
      <c r="AQ117" s="114"/>
      <c r="AR117" s="114"/>
      <c r="AS117" s="114"/>
      <c r="AT117" s="114"/>
      <c r="AU117" s="114"/>
      <c r="AV117" s="114"/>
      <c r="AW117" s="114"/>
      <c r="AX117" s="114"/>
      <c r="AY117" s="114"/>
      <c r="AZ117" s="114"/>
      <c r="BA117" s="114"/>
      <c r="BB117" s="114"/>
      <c r="BC117" s="114"/>
      <c r="BD117" s="114"/>
      <c r="BE117" s="114"/>
      <c r="BF117" s="114"/>
      <c r="BG117" s="114"/>
      <c r="BH117" s="114"/>
      <c r="BI117" s="114"/>
      <c r="BJ117" s="114"/>
      <c r="BK117" s="114"/>
      <c r="BL117" s="114"/>
      <c r="BM117" s="114"/>
      <c r="BN117" s="114"/>
      <c r="BO117" s="114"/>
      <c r="BP117" s="114"/>
      <c r="BQ117" s="114"/>
      <c r="BR117" s="114"/>
      <c r="BS117" s="114"/>
      <c r="BT117" s="114"/>
      <c r="BU117" s="114"/>
      <c r="BV117" s="114"/>
      <c r="BW117" s="114"/>
      <c r="BX117" s="114"/>
      <c r="BY117" s="114"/>
      <c r="BZ117" s="114"/>
      <c r="CA117" s="114"/>
      <c r="CB117" s="114"/>
      <c r="CC117" s="114"/>
      <c r="CD117" s="114"/>
      <c r="CE117" s="114"/>
      <c r="CF117" s="114"/>
      <c r="CG117" s="114"/>
      <c r="CH117" s="114"/>
      <c r="CI117" s="114"/>
      <c r="CJ117" s="114"/>
      <c r="CK117" s="114"/>
      <c r="CL117" s="114"/>
      <c r="CM117" s="114"/>
      <c r="CN117" s="114"/>
      <c r="CO117" s="114"/>
      <c r="CP117" s="114"/>
      <c r="CQ117" s="114"/>
      <c r="CR117" s="114"/>
      <c r="CS117" s="114"/>
      <c r="CT117" s="114"/>
      <c r="CU117" s="114"/>
      <c r="CV117" s="114"/>
      <c r="CW117" s="114"/>
      <c r="CX117" s="114"/>
      <c r="CY117" s="114"/>
      <c r="CZ117" s="114"/>
      <c r="DA117" s="114"/>
      <c r="DB117" s="114"/>
      <c r="DC117" s="114"/>
      <c r="DD117" s="114"/>
      <c r="DE117" s="114"/>
      <c r="DF117" s="114"/>
      <c r="DG117" s="114"/>
      <c r="DH117" s="114"/>
      <c r="DI117" s="114"/>
      <c r="DJ117" s="114"/>
      <c r="DK117" s="114"/>
      <c r="DL117" s="114"/>
      <c r="DM117" s="114"/>
      <c r="DN117" s="114"/>
      <c r="DO117" s="114"/>
      <c r="DP117" s="114"/>
      <c r="DQ117" s="114"/>
      <c r="DR117" s="114"/>
      <c r="DS117" s="114"/>
      <c r="DT117" s="114"/>
      <c r="DU117" s="114"/>
      <c r="DV117" s="114"/>
      <c r="DW117" s="114"/>
      <c r="DX117" s="114"/>
      <c r="DY117" s="114"/>
      <c r="DZ117" s="114"/>
      <c r="EA117" s="114"/>
      <c r="EB117" s="114"/>
      <c r="EC117" s="114"/>
      <c r="ED117" s="114"/>
      <c r="EE117" s="114"/>
      <c r="EF117" s="114"/>
      <c r="EG117" s="114"/>
      <c r="EH117" s="114"/>
      <c r="EI117" s="114"/>
      <c r="EJ117" s="114"/>
      <c r="EK117" s="114"/>
      <c r="EL117" s="114"/>
      <c r="EM117" s="114"/>
      <c r="EN117" s="114"/>
      <c r="EO117" s="114"/>
      <c r="EP117" s="114"/>
      <c r="EQ117" s="114"/>
      <c r="ER117" s="114"/>
      <c r="ES117" s="114"/>
      <c r="ET117" s="114"/>
      <c r="EU117" s="114"/>
      <c r="EV117" s="114"/>
      <c r="EW117" s="114"/>
      <c r="EX117" s="114"/>
      <c r="EY117" s="114"/>
      <c r="EZ117" s="114"/>
      <c r="FA117" s="114"/>
      <c r="FB117" s="114"/>
      <c r="FC117" s="114"/>
      <c r="FD117" s="114"/>
      <c r="FE117" s="114"/>
      <c r="FF117" s="114"/>
      <c r="FG117" s="114"/>
      <c r="FH117" s="114"/>
      <c r="FI117" s="114"/>
      <c r="FJ117" s="114"/>
      <c r="FK117" s="114"/>
      <c r="FL117" s="114"/>
      <c r="FM117" s="114"/>
      <c r="FN117" s="114"/>
      <c r="FO117" s="114"/>
      <c r="FP117" s="114"/>
      <c r="FQ117" s="114"/>
      <c r="FR117" s="114"/>
      <c r="FS117" s="114"/>
      <c r="FT117" s="114"/>
      <c r="FU117" s="114"/>
      <c r="FV117" s="114"/>
      <c r="FW117" s="114"/>
      <c r="FX117" s="114"/>
      <c r="FY117" s="114"/>
      <c r="FZ117" s="114"/>
      <c r="GA117" s="114"/>
      <c r="GB117" s="114"/>
      <c r="GC117" s="114"/>
      <c r="GD117" s="114"/>
      <c r="GE117" s="114"/>
      <c r="GF117" s="114"/>
      <c r="GG117" s="114"/>
      <c r="GH117" s="114"/>
      <c r="GI117" s="114"/>
      <c r="GJ117" s="114"/>
      <c r="GK117" s="114"/>
      <c r="GL117" s="114"/>
      <c r="GM117" s="114"/>
      <c r="GN117" s="114"/>
      <c r="GO117" s="114"/>
      <c r="GP117" s="114"/>
      <c r="GQ117" s="114"/>
      <c r="GR117" s="114"/>
      <c r="GS117" s="114"/>
      <c r="GT117" s="114"/>
      <c r="GU117" s="114"/>
      <c r="GV117" s="114"/>
      <c r="GW117" s="114"/>
      <c r="GX117" s="114"/>
      <c r="GY117" s="114"/>
      <c r="GZ117" s="114"/>
      <c r="HA117" s="114"/>
      <c r="HB117" s="114"/>
      <c r="HC117" s="114"/>
      <c r="HD117" s="114"/>
      <c r="HE117" s="114"/>
      <c r="HF117" s="114"/>
      <c r="HG117" s="114"/>
      <c r="HH117" s="114"/>
      <c r="HI117" s="114"/>
      <c r="HJ117" s="114"/>
      <c r="HK117" s="114"/>
      <c r="HL117" s="114"/>
      <c r="HM117" s="114"/>
      <c r="HN117" s="114"/>
      <c r="HO117" s="114"/>
      <c r="HP117" s="114"/>
      <c r="HQ117" s="114"/>
      <c r="HR117" s="114"/>
      <c r="HS117" s="114"/>
      <c r="HT117" s="114"/>
      <c r="HU117" s="114"/>
      <c r="HV117" s="114"/>
      <c r="HW117" s="114"/>
      <c r="HX117" s="114"/>
      <c r="HY117" s="114"/>
      <c r="HZ117" s="114"/>
      <c r="IA117" s="114"/>
      <c r="IB117" s="114"/>
      <c r="IC117" s="114"/>
      <c r="ID117" s="114"/>
      <c r="IE117" s="114"/>
      <c r="IF117" s="114"/>
      <c r="IG117" s="114"/>
      <c r="IH117" s="114"/>
      <c r="II117" s="114"/>
      <c r="IJ117" s="114"/>
      <c r="IK117" s="114"/>
      <c r="IL117" s="114"/>
      <c r="IM117" s="114"/>
      <c r="IN117" s="114"/>
      <c r="IO117" s="114"/>
      <c r="IP117" s="114"/>
      <c r="IQ117" s="114"/>
      <c r="IR117" s="114"/>
      <c r="IS117" s="114"/>
      <c r="IT117" s="114"/>
      <c r="IU117" s="114"/>
      <c r="IV117" s="114"/>
      <c r="IW117" s="114"/>
      <c r="IX117" s="114"/>
      <c r="IY117" s="114"/>
      <c r="IZ117" s="114"/>
      <c r="JA117" s="114"/>
      <c r="JB117" s="114"/>
      <c r="JC117" s="114"/>
      <c r="JD117" s="114"/>
      <c r="JE117" s="114"/>
      <c r="JF117" s="114"/>
      <c r="JG117" s="114"/>
      <c r="JH117" s="114"/>
      <c r="JI117" s="114"/>
    </row>
    <row r="118" spans="12:269" s="111" customFormat="1" hidden="1" x14ac:dyDescent="0.3">
      <c r="L118" s="113"/>
      <c r="M118" s="113"/>
      <c r="N118" s="114"/>
      <c r="O118" s="114"/>
      <c r="P118" s="114"/>
      <c r="Q118" s="114"/>
      <c r="R118" s="114"/>
      <c r="S118" s="114"/>
      <c r="T118" s="114"/>
      <c r="U118" s="114"/>
      <c r="V118" s="114"/>
      <c r="W118" s="114"/>
      <c r="X118" s="114"/>
      <c r="Y118" s="114"/>
      <c r="Z118" s="114"/>
      <c r="AA118" s="114"/>
      <c r="AB118" s="114"/>
      <c r="AC118" s="114"/>
      <c r="AD118" s="114"/>
      <c r="AE118" s="114"/>
      <c r="AF118" s="114"/>
      <c r="AG118" s="114"/>
      <c r="AH118" s="114"/>
      <c r="AI118" s="114"/>
      <c r="AJ118" s="114"/>
      <c r="AK118" s="114"/>
      <c r="AL118" s="114"/>
      <c r="AM118" s="114"/>
      <c r="AN118" s="114"/>
      <c r="AO118" s="114"/>
      <c r="AP118" s="114"/>
      <c r="AQ118" s="114"/>
      <c r="AR118" s="114"/>
      <c r="AS118" s="114"/>
      <c r="AT118" s="114"/>
      <c r="AU118" s="114"/>
      <c r="AV118" s="114"/>
      <c r="AW118" s="114"/>
      <c r="AX118" s="114"/>
      <c r="AY118" s="114"/>
      <c r="AZ118" s="114"/>
      <c r="BA118" s="114"/>
      <c r="BB118" s="114"/>
      <c r="BC118" s="114"/>
      <c r="BD118" s="114"/>
      <c r="BE118" s="114"/>
      <c r="BF118" s="114"/>
      <c r="BG118" s="114"/>
      <c r="BH118" s="114"/>
      <c r="BI118" s="114"/>
      <c r="BJ118" s="114"/>
      <c r="BK118" s="114"/>
      <c r="BL118" s="114"/>
      <c r="BM118" s="114"/>
      <c r="BN118" s="114"/>
      <c r="BO118" s="114"/>
      <c r="BP118" s="114"/>
      <c r="BQ118" s="114"/>
      <c r="BR118" s="114"/>
      <c r="BS118" s="114"/>
      <c r="BT118" s="114"/>
      <c r="BU118" s="114"/>
      <c r="BV118" s="114"/>
      <c r="BW118" s="114"/>
      <c r="BX118" s="114"/>
      <c r="BY118" s="114"/>
      <c r="BZ118" s="114"/>
      <c r="CA118" s="114"/>
      <c r="CB118" s="114"/>
      <c r="CC118" s="114"/>
      <c r="CD118" s="114"/>
      <c r="CE118" s="114"/>
      <c r="CF118" s="114"/>
      <c r="CG118" s="114"/>
      <c r="CH118" s="114"/>
      <c r="CI118" s="114"/>
      <c r="CJ118" s="114"/>
      <c r="CK118" s="114"/>
      <c r="CL118" s="114"/>
      <c r="CM118" s="114"/>
      <c r="CN118" s="114"/>
      <c r="CO118" s="114"/>
      <c r="CP118" s="114"/>
      <c r="CQ118" s="114"/>
      <c r="CR118" s="114"/>
      <c r="CS118" s="114"/>
      <c r="CT118" s="114"/>
      <c r="CU118" s="114"/>
      <c r="CV118" s="114"/>
      <c r="CW118" s="114"/>
      <c r="CX118" s="114"/>
      <c r="CY118" s="114"/>
      <c r="CZ118" s="114"/>
      <c r="DA118" s="114"/>
      <c r="DB118" s="114"/>
      <c r="DC118" s="114"/>
      <c r="DD118" s="114"/>
      <c r="DE118" s="114"/>
      <c r="DF118" s="114"/>
      <c r="DG118" s="114"/>
      <c r="DH118" s="114"/>
      <c r="DI118" s="114"/>
      <c r="DJ118" s="114"/>
      <c r="DK118" s="114"/>
      <c r="DL118" s="114"/>
      <c r="DM118" s="114"/>
      <c r="DN118" s="114"/>
      <c r="DO118" s="114"/>
      <c r="DP118" s="114"/>
      <c r="DQ118" s="114"/>
      <c r="DR118" s="114"/>
      <c r="DS118" s="114"/>
      <c r="DT118" s="114"/>
      <c r="DU118" s="114"/>
      <c r="DV118" s="114"/>
      <c r="DW118" s="114"/>
      <c r="DX118" s="114"/>
      <c r="DY118" s="114"/>
      <c r="DZ118" s="114"/>
      <c r="EA118" s="114"/>
      <c r="EB118" s="114"/>
      <c r="EC118" s="114"/>
      <c r="ED118" s="114"/>
      <c r="EE118" s="114"/>
      <c r="EF118" s="114"/>
      <c r="EG118" s="114"/>
      <c r="EH118" s="114"/>
      <c r="EI118" s="114"/>
      <c r="EJ118" s="114"/>
      <c r="EK118" s="114"/>
      <c r="EL118" s="114"/>
      <c r="EM118" s="114"/>
      <c r="EN118" s="114"/>
      <c r="EO118" s="114"/>
      <c r="EP118" s="114"/>
      <c r="EQ118" s="114"/>
      <c r="ER118" s="114"/>
      <c r="ES118" s="114"/>
      <c r="ET118" s="114"/>
      <c r="EU118" s="114"/>
      <c r="EV118" s="114"/>
      <c r="EW118" s="114"/>
      <c r="EX118" s="114"/>
      <c r="EY118" s="114"/>
      <c r="EZ118" s="114"/>
      <c r="FA118" s="114"/>
      <c r="FB118" s="114"/>
      <c r="FC118" s="114"/>
      <c r="FD118" s="114"/>
      <c r="FE118" s="114"/>
      <c r="FF118" s="114"/>
      <c r="FG118" s="114"/>
      <c r="FH118" s="114"/>
      <c r="FI118" s="114"/>
      <c r="FJ118" s="114"/>
      <c r="FK118" s="114"/>
      <c r="FL118" s="114"/>
      <c r="FM118" s="114"/>
      <c r="FN118" s="114"/>
      <c r="FO118" s="114"/>
      <c r="FP118" s="114"/>
      <c r="FQ118" s="114"/>
      <c r="FR118" s="114"/>
      <c r="FS118" s="114"/>
      <c r="FT118" s="114"/>
      <c r="FU118" s="114"/>
      <c r="FV118" s="114"/>
      <c r="FW118" s="114"/>
      <c r="FX118" s="114"/>
      <c r="FY118" s="114"/>
      <c r="FZ118" s="114"/>
      <c r="GA118" s="114"/>
      <c r="GB118" s="114"/>
      <c r="GC118" s="114"/>
      <c r="GD118" s="114"/>
      <c r="GE118" s="114"/>
      <c r="GF118" s="114"/>
      <c r="GG118" s="114"/>
      <c r="GH118" s="114"/>
      <c r="GI118" s="114"/>
      <c r="GJ118" s="114"/>
      <c r="GK118" s="114"/>
      <c r="GL118" s="114"/>
      <c r="GM118" s="114"/>
      <c r="GN118" s="114"/>
      <c r="GO118" s="114"/>
      <c r="GP118" s="114"/>
      <c r="GQ118" s="114"/>
      <c r="GR118" s="114"/>
      <c r="GS118" s="114"/>
      <c r="GT118" s="114"/>
      <c r="GU118" s="114"/>
      <c r="GV118" s="114"/>
      <c r="GW118" s="114"/>
      <c r="GX118" s="114"/>
      <c r="GY118" s="114"/>
      <c r="GZ118" s="114"/>
      <c r="HA118" s="114"/>
      <c r="HB118" s="114"/>
      <c r="HC118" s="114"/>
      <c r="HD118" s="114"/>
      <c r="HE118" s="114"/>
      <c r="HF118" s="114"/>
      <c r="HG118" s="114"/>
      <c r="HH118" s="114"/>
      <c r="HI118" s="114"/>
      <c r="HJ118" s="114"/>
      <c r="HK118" s="114"/>
      <c r="HL118" s="114"/>
      <c r="HM118" s="114"/>
      <c r="HN118" s="114"/>
      <c r="HO118" s="114"/>
      <c r="HP118" s="114"/>
      <c r="HQ118" s="114"/>
      <c r="HR118" s="114"/>
      <c r="HS118" s="114"/>
      <c r="HT118" s="114"/>
      <c r="HU118" s="114"/>
      <c r="HV118" s="114"/>
      <c r="HW118" s="114"/>
      <c r="HX118" s="114"/>
      <c r="HY118" s="114"/>
      <c r="HZ118" s="114"/>
      <c r="IA118" s="114"/>
      <c r="IB118" s="114"/>
      <c r="IC118" s="114"/>
      <c r="ID118" s="114"/>
      <c r="IE118" s="114"/>
      <c r="IF118" s="114"/>
      <c r="IG118" s="114"/>
      <c r="IH118" s="114"/>
      <c r="II118" s="114"/>
      <c r="IJ118" s="114"/>
      <c r="IK118" s="114"/>
      <c r="IL118" s="114"/>
      <c r="IM118" s="114"/>
      <c r="IN118" s="114"/>
      <c r="IO118" s="114"/>
      <c r="IP118" s="114"/>
      <c r="IQ118" s="114"/>
      <c r="IR118" s="114"/>
      <c r="IS118" s="114"/>
      <c r="IT118" s="114"/>
      <c r="IU118" s="114"/>
      <c r="IV118" s="114"/>
      <c r="IW118" s="114"/>
      <c r="IX118" s="114"/>
      <c r="IY118" s="114"/>
      <c r="IZ118" s="114"/>
      <c r="JA118" s="114"/>
      <c r="JB118" s="114"/>
      <c r="JC118" s="114"/>
      <c r="JD118" s="114"/>
      <c r="JE118" s="114"/>
      <c r="JF118" s="114"/>
      <c r="JG118" s="114"/>
      <c r="JH118" s="114"/>
      <c r="JI118" s="114"/>
    </row>
    <row r="119" spans="12:269" s="111" customFormat="1" hidden="1" x14ac:dyDescent="0.3">
      <c r="L119" s="113"/>
      <c r="M119" s="113"/>
      <c r="N119" s="114"/>
      <c r="O119" s="114"/>
      <c r="P119" s="114"/>
      <c r="Q119" s="114"/>
      <c r="R119" s="114"/>
      <c r="S119" s="114"/>
      <c r="T119" s="114"/>
      <c r="U119" s="114"/>
      <c r="V119" s="114"/>
      <c r="W119" s="114"/>
      <c r="X119" s="114"/>
      <c r="Y119" s="114"/>
      <c r="Z119" s="114"/>
      <c r="AA119" s="114"/>
      <c r="AB119" s="114"/>
      <c r="AC119" s="114"/>
      <c r="AD119" s="114"/>
      <c r="AE119" s="114"/>
      <c r="AF119" s="114"/>
      <c r="AG119" s="114"/>
      <c r="AH119" s="114"/>
      <c r="AI119" s="114"/>
      <c r="AJ119" s="114"/>
      <c r="AK119" s="114"/>
      <c r="AL119" s="114"/>
      <c r="AM119" s="114"/>
      <c r="AN119" s="114"/>
      <c r="AO119" s="114"/>
      <c r="AP119" s="114"/>
      <c r="AQ119" s="114"/>
      <c r="AR119" s="114"/>
      <c r="AS119" s="114"/>
      <c r="AT119" s="114"/>
      <c r="AU119" s="114"/>
      <c r="AV119" s="114"/>
      <c r="AW119" s="114"/>
      <c r="AX119" s="114"/>
      <c r="AY119" s="114"/>
      <c r="AZ119" s="114"/>
      <c r="BA119" s="114"/>
      <c r="BB119" s="114"/>
      <c r="BC119" s="114"/>
      <c r="BD119" s="114"/>
      <c r="BE119" s="114"/>
      <c r="BF119" s="114"/>
      <c r="BG119" s="114"/>
      <c r="BH119" s="114"/>
      <c r="BI119" s="114"/>
      <c r="BJ119" s="114"/>
      <c r="BK119" s="114"/>
      <c r="BL119" s="114"/>
      <c r="BM119" s="114"/>
      <c r="BN119" s="114"/>
      <c r="BO119" s="114"/>
      <c r="BP119" s="114"/>
      <c r="BQ119" s="114"/>
      <c r="BR119" s="114"/>
      <c r="BS119" s="114"/>
      <c r="BT119" s="114"/>
      <c r="BU119" s="114"/>
      <c r="BV119" s="114"/>
      <c r="BW119" s="114"/>
      <c r="BX119" s="114"/>
      <c r="BY119" s="114"/>
      <c r="BZ119" s="114"/>
      <c r="CA119" s="114"/>
      <c r="CB119" s="114"/>
      <c r="CC119" s="114"/>
      <c r="CD119" s="114"/>
      <c r="CE119" s="114"/>
      <c r="CF119" s="114"/>
      <c r="CG119" s="114"/>
      <c r="CH119" s="114"/>
      <c r="CI119" s="114"/>
      <c r="CJ119" s="114"/>
      <c r="CK119" s="114"/>
      <c r="CL119" s="114"/>
      <c r="CM119" s="114"/>
      <c r="CN119" s="114"/>
      <c r="CO119" s="114"/>
      <c r="CP119" s="114"/>
      <c r="CQ119" s="114"/>
      <c r="CR119" s="114"/>
      <c r="CS119" s="114"/>
      <c r="CT119" s="114"/>
      <c r="CU119" s="114"/>
      <c r="CV119" s="114"/>
      <c r="CW119" s="114"/>
      <c r="CX119" s="114"/>
      <c r="CY119" s="114"/>
      <c r="CZ119" s="114"/>
      <c r="DA119" s="114"/>
      <c r="DB119" s="114"/>
      <c r="DC119" s="114"/>
      <c r="DD119" s="114"/>
      <c r="DE119" s="114"/>
      <c r="DF119" s="114"/>
      <c r="DG119" s="114"/>
      <c r="DH119" s="114"/>
      <c r="DI119" s="114"/>
      <c r="DJ119" s="114"/>
      <c r="DK119" s="114"/>
      <c r="DL119" s="114"/>
      <c r="DM119" s="114"/>
      <c r="DN119" s="114"/>
      <c r="DO119" s="114"/>
      <c r="DP119" s="114"/>
      <c r="DQ119" s="114"/>
      <c r="DR119" s="114"/>
      <c r="DS119" s="114"/>
      <c r="DT119" s="114"/>
      <c r="DU119" s="114"/>
      <c r="DV119" s="114"/>
      <c r="DW119" s="114"/>
      <c r="DX119" s="114"/>
      <c r="DY119" s="114"/>
      <c r="DZ119" s="114"/>
      <c r="EA119" s="114"/>
      <c r="EB119" s="114"/>
      <c r="EC119" s="114"/>
      <c r="ED119" s="114"/>
      <c r="EE119" s="114"/>
      <c r="EF119" s="114"/>
      <c r="EG119" s="114"/>
      <c r="EH119" s="114"/>
      <c r="EI119" s="114"/>
      <c r="EJ119" s="114"/>
      <c r="EK119" s="114"/>
      <c r="EL119" s="114"/>
      <c r="EM119" s="114"/>
      <c r="EN119" s="114"/>
      <c r="EO119" s="114"/>
      <c r="EP119" s="114"/>
      <c r="EQ119" s="114"/>
      <c r="ER119" s="114"/>
      <c r="ES119" s="114"/>
      <c r="ET119" s="114"/>
      <c r="EU119" s="114"/>
      <c r="EV119" s="114"/>
      <c r="EW119" s="114"/>
      <c r="EX119" s="114"/>
      <c r="EY119" s="114"/>
      <c r="EZ119" s="114"/>
      <c r="FA119" s="114"/>
      <c r="FB119" s="114"/>
      <c r="FC119" s="114"/>
      <c r="FD119" s="114"/>
      <c r="FE119" s="114"/>
      <c r="FF119" s="114"/>
      <c r="FG119" s="114"/>
      <c r="FH119" s="114"/>
      <c r="FI119" s="114"/>
      <c r="FJ119" s="114"/>
      <c r="FK119" s="114"/>
      <c r="FL119" s="114"/>
      <c r="FM119" s="114"/>
      <c r="FN119" s="114"/>
      <c r="FO119" s="114"/>
      <c r="FP119" s="114"/>
      <c r="FQ119" s="114"/>
      <c r="FR119" s="114"/>
      <c r="FS119" s="114"/>
      <c r="FT119" s="114"/>
      <c r="FU119" s="114"/>
      <c r="FV119" s="114"/>
      <c r="FW119" s="114"/>
      <c r="FX119" s="114"/>
      <c r="FY119" s="114"/>
      <c r="FZ119" s="114"/>
      <c r="GA119" s="114"/>
      <c r="GB119" s="114"/>
      <c r="GC119" s="114"/>
      <c r="GD119" s="114"/>
      <c r="GE119" s="114"/>
      <c r="GF119" s="114"/>
      <c r="GG119" s="114"/>
      <c r="GH119" s="114"/>
      <c r="GI119" s="114"/>
      <c r="GJ119" s="114"/>
      <c r="GK119" s="114"/>
      <c r="GL119" s="114"/>
      <c r="GM119" s="114"/>
      <c r="GN119" s="114"/>
      <c r="GO119" s="114"/>
      <c r="GP119" s="114"/>
      <c r="GQ119" s="114"/>
      <c r="GR119" s="114"/>
      <c r="GS119" s="114"/>
      <c r="GT119" s="114"/>
      <c r="GU119" s="114"/>
      <c r="GV119" s="114"/>
      <c r="GW119" s="114"/>
      <c r="GX119" s="114"/>
      <c r="GY119" s="114"/>
      <c r="GZ119" s="114"/>
      <c r="HA119" s="114"/>
      <c r="HB119" s="114"/>
      <c r="HC119" s="114"/>
      <c r="HD119" s="114"/>
      <c r="HE119" s="114"/>
      <c r="HF119" s="114"/>
      <c r="HG119" s="114"/>
      <c r="HH119" s="114"/>
      <c r="HI119" s="114"/>
      <c r="HJ119" s="114"/>
      <c r="HK119" s="114"/>
      <c r="HL119" s="114"/>
      <c r="HM119" s="114"/>
      <c r="HN119" s="114"/>
      <c r="HO119" s="114"/>
      <c r="HP119" s="114"/>
      <c r="HQ119" s="114"/>
      <c r="HR119" s="114"/>
      <c r="HS119" s="114"/>
      <c r="HT119" s="114"/>
      <c r="HU119" s="114"/>
      <c r="HV119" s="114"/>
      <c r="HW119" s="114"/>
      <c r="HX119" s="114"/>
      <c r="HY119" s="114"/>
      <c r="HZ119" s="114"/>
      <c r="IA119" s="114"/>
      <c r="IB119" s="114"/>
      <c r="IC119" s="114"/>
      <c r="ID119" s="114"/>
      <c r="IE119" s="114"/>
      <c r="IF119" s="114"/>
      <c r="IG119" s="114"/>
      <c r="IH119" s="114"/>
      <c r="II119" s="114"/>
      <c r="IJ119" s="114"/>
      <c r="IK119" s="114"/>
      <c r="IL119" s="114"/>
      <c r="IM119" s="114"/>
      <c r="IN119" s="114"/>
      <c r="IO119" s="114"/>
      <c r="IP119" s="114"/>
      <c r="IQ119" s="114"/>
      <c r="IR119" s="114"/>
      <c r="IS119" s="114"/>
      <c r="IT119" s="114"/>
      <c r="IU119" s="114"/>
      <c r="IV119" s="114"/>
      <c r="IW119" s="114"/>
      <c r="IX119" s="114"/>
      <c r="IY119" s="114"/>
      <c r="IZ119" s="114"/>
      <c r="JA119" s="114"/>
      <c r="JB119" s="114"/>
      <c r="JC119" s="114"/>
      <c r="JD119" s="114"/>
      <c r="JE119" s="114"/>
      <c r="JF119" s="114"/>
      <c r="JG119" s="114"/>
      <c r="JH119" s="114"/>
      <c r="JI119" s="114"/>
    </row>
    <row r="120" spans="12:269" s="111" customFormat="1" hidden="1" x14ac:dyDescent="0.3">
      <c r="L120" s="113"/>
      <c r="M120" s="113"/>
      <c r="N120" s="114"/>
      <c r="O120" s="114"/>
      <c r="P120" s="114"/>
      <c r="Q120" s="114"/>
      <c r="R120" s="114"/>
      <c r="S120" s="114"/>
      <c r="T120" s="114"/>
      <c r="U120" s="114"/>
      <c r="V120" s="114"/>
      <c r="W120" s="114"/>
      <c r="X120" s="114"/>
      <c r="Y120" s="114"/>
      <c r="Z120" s="114"/>
      <c r="AA120" s="114"/>
      <c r="AB120" s="114"/>
      <c r="AC120" s="114"/>
      <c r="AD120" s="114"/>
      <c r="AE120" s="114"/>
      <c r="AF120" s="114"/>
      <c r="AG120" s="114"/>
      <c r="AH120" s="114"/>
      <c r="AI120" s="114"/>
      <c r="AJ120" s="114"/>
      <c r="AK120" s="114"/>
      <c r="AL120" s="114"/>
      <c r="AM120" s="114"/>
      <c r="AN120" s="114"/>
      <c r="AO120" s="114"/>
      <c r="AP120" s="114"/>
      <c r="AQ120" s="114"/>
      <c r="AR120" s="114"/>
      <c r="AS120" s="114"/>
      <c r="AT120" s="114"/>
      <c r="AU120" s="114"/>
      <c r="AV120" s="114"/>
      <c r="AW120" s="114"/>
      <c r="AX120" s="114"/>
      <c r="AY120" s="114"/>
      <c r="AZ120" s="114"/>
      <c r="BA120" s="114"/>
      <c r="BB120" s="114"/>
      <c r="BC120" s="114"/>
      <c r="BD120" s="114"/>
      <c r="BE120" s="114"/>
      <c r="BF120" s="114"/>
      <c r="BG120" s="114"/>
      <c r="BH120" s="114"/>
      <c r="BI120" s="114"/>
      <c r="BJ120" s="114"/>
      <c r="BK120" s="114"/>
      <c r="BL120" s="114"/>
      <c r="BM120" s="114"/>
      <c r="BN120" s="114"/>
      <c r="BO120" s="114"/>
      <c r="BP120" s="114"/>
      <c r="BQ120" s="114"/>
      <c r="BR120" s="114"/>
      <c r="BS120" s="114"/>
      <c r="BT120" s="114"/>
      <c r="BU120" s="114"/>
      <c r="BV120" s="114"/>
      <c r="BW120" s="114"/>
      <c r="BX120" s="114"/>
      <c r="BY120" s="114"/>
      <c r="BZ120" s="114"/>
      <c r="CA120" s="114"/>
      <c r="CB120" s="114"/>
      <c r="CC120" s="114"/>
      <c r="CD120" s="114"/>
      <c r="CE120" s="114"/>
      <c r="CF120" s="114"/>
      <c r="CG120" s="114"/>
      <c r="CH120" s="114"/>
      <c r="CI120" s="114"/>
      <c r="CJ120" s="114"/>
      <c r="CK120" s="114"/>
      <c r="CL120" s="114"/>
      <c r="CM120" s="114"/>
      <c r="CN120" s="114"/>
      <c r="CO120" s="114"/>
      <c r="CP120" s="114"/>
      <c r="CQ120" s="114"/>
      <c r="CR120" s="114"/>
      <c r="CS120" s="114"/>
      <c r="CT120" s="114"/>
      <c r="CU120" s="114"/>
      <c r="CV120" s="114"/>
      <c r="CW120" s="114"/>
      <c r="CX120" s="114"/>
      <c r="CY120" s="114"/>
      <c r="CZ120" s="114"/>
      <c r="DA120" s="114"/>
      <c r="DB120" s="114"/>
      <c r="DC120" s="114"/>
      <c r="DD120" s="114"/>
      <c r="DE120" s="114"/>
      <c r="DF120" s="114"/>
      <c r="DG120" s="114"/>
      <c r="DH120" s="114"/>
      <c r="DI120" s="114"/>
      <c r="DJ120" s="114"/>
      <c r="DK120" s="114"/>
      <c r="DL120" s="114"/>
      <c r="DM120" s="114"/>
      <c r="DN120" s="114"/>
      <c r="DO120" s="114"/>
      <c r="DP120" s="114"/>
      <c r="DQ120" s="114"/>
      <c r="DR120" s="114"/>
      <c r="DS120" s="114"/>
      <c r="DT120" s="114"/>
      <c r="DU120" s="114"/>
      <c r="DV120" s="114"/>
      <c r="DW120" s="114"/>
      <c r="DX120" s="114"/>
      <c r="DY120" s="114"/>
      <c r="DZ120" s="114"/>
      <c r="EA120" s="114"/>
      <c r="EB120" s="114"/>
      <c r="EC120" s="114"/>
      <c r="ED120" s="114"/>
      <c r="EE120" s="114"/>
      <c r="EF120" s="114"/>
      <c r="EG120" s="114"/>
      <c r="EH120" s="114"/>
      <c r="EI120" s="114"/>
      <c r="EJ120" s="114"/>
      <c r="EK120" s="114"/>
      <c r="EL120" s="114"/>
      <c r="EM120" s="114"/>
      <c r="EN120" s="114"/>
      <c r="EO120" s="114"/>
      <c r="EP120" s="114"/>
      <c r="EQ120" s="114"/>
      <c r="ER120" s="114"/>
      <c r="ES120" s="114"/>
      <c r="ET120" s="114"/>
      <c r="EU120" s="114"/>
      <c r="EV120" s="114"/>
      <c r="EW120" s="114"/>
      <c r="EX120" s="114"/>
      <c r="EY120" s="114"/>
      <c r="EZ120" s="114"/>
      <c r="FA120" s="114"/>
      <c r="FB120" s="114"/>
      <c r="FC120" s="114"/>
      <c r="FD120" s="114"/>
      <c r="FE120" s="114"/>
      <c r="FF120" s="114"/>
      <c r="FG120" s="114"/>
      <c r="FH120" s="114"/>
      <c r="FI120" s="114"/>
      <c r="FJ120" s="114"/>
      <c r="FK120" s="114"/>
      <c r="FL120" s="114"/>
      <c r="FM120" s="114"/>
      <c r="FN120" s="114"/>
      <c r="FO120" s="114"/>
      <c r="FP120" s="114"/>
      <c r="FQ120" s="114"/>
      <c r="FR120" s="114"/>
      <c r="FS120" s="114"/>
      <c r="FT120" s="114"/>
      <c r="FU120" s="114"/>
      <c r="FV120" s="114"/>
      <c r="FW120" s="114"/>
      <c r="FX120" s="114"/>
      <c r="FY120" s="114"/>
      <c r="FZ120" s="114"/>
      <c r="GA120" s="114"/>
      <c r="GB120" s="114"/>
      <c r="GC120" s="114"/>
      <c r="GD120" s="114"/>
      <c r="GE120" s="114"/>
      <c r="GF120" s="114"/>
      <c r="GG120" s="114"/>
      <c r="GH120" s="114"/>
      <c r="GI120" s="114"/>
      <c r="GJ120" s="114"/>
      <c r="GK120" s="114"/>
      <c r="GL120" s="114"/>
      <c r="GM120" s="114"/>
      <c r="GN120" s="114"/>
      <c r="GO120" s="114"/>
      <c r="GP120" s="114"/>
      <c r="GQ120" s="114"/>
      <c r="GR120" s="114"/>
      <c r="GS120" s="114"/>
      <c r="GT120" s="114"/>
      <c r="GU120" s="114"/>
      <c r="GV120" s="114"/>
      <c r="GW120" s="114"/>
      <c r="GX120" s="114"/>
      <c r="GY120" s="114"/>
      <c r="GZ120" s="114"/>
      <c r="HA120" s="114"/>
      <c r="HB120" s="114"/>
      <c r="HC120" s="114"/>
      <c r="HD120" s="114"/>
      <c r="HE120" s="114"/>
      <c r="HF120" s="114"/>
      <c r="HG120" s="114"/>
      <c r="HH120" s="114"/>
      <c r="HI120" s="114"/>
      <c r="HJ120" s="114"/>
      <c r="HK120" s="114"/>
      <c r="HL120" s="114"/>
      <c r="HM120" s="114"/>
      <c r="HN120" s="114"/>
      <c r="HO120" s="114"/>
      <c r="HP120" s="114"/>
      <c r="HQ120" s="114"/>
      <c r="HR120" s="114"/>
      <c r="HS120" s="114"/>
      <c r="HT120" s="114"/>
      <c r="HU120" s="114"/>
      <c r="HV120" s="114"/>
      <c r="HW120" s="114"/>
      <c r="HX120" s="114"/>
      <c r="HY120" s="114"/>
      <c r="HZ120" s="114"/>
      <c r="IA120" s="114"/>
      <c r="IB120" s="114"/>
      <c r="IC120" s="114"/>
      <c r="ID120" s="114"/>
      <c r="IE120" s="114"/>
      <c r="IF120" s="114"/>
      <c r="IG120" s="114"/>
      <c r="IH120" s="114"/>
      <c r="II120" s="114"/>
      <c r="IJ120" s="114"/>
      <c r="IK120" s="114"/>
      <c r="IL120" s="114"/>
      <c r="IM120" s="114"/>
      <c r="IN120" s="114"/>
      <c r="IO120" s="114"/>
      <c r="IP120" s="114"/>
      <c r="IQ120" s="114"/>
      <c r="IR120" s="114"/>
      <c r="IS120" s="114"/>
      <c r="IT120" s="114"/>
      <c r="IU120" s="114"/>
      <c r="IV120" s="114"/>
      <c r="IW120" s="114"/>
      <c r="IX120" s="114"/>
      <c r="IY120" s="114"/>
      <c r="IZ120" s="114"/>
      <c r="JA120" s="114"/>
      <c r="JB120" s="114"/>
      <c r="JC120" s="114"/>
      <c r="JD120" s="114"/>
      <c r="JE120" s="114"/>
      <c r="JF120" s="114"/>
      <c r="JG120" s="114"/>
      <c r="JH120" s="114"/>
      <c r="JI120" s="114"/>
    </row>
    <row r="121" spans="12:269" s="111" customFormat="1" hidden="1" x14ac:dyDescent="0.3">
      <c r="L121" s="113"/>
      <c r="M121" s="113"/>
      <c r="N121" s="114"/>
      <c r="O121" s="114"/>
      <c r="P121" s="114"/>
      <c r="Q121" s="114"/>
      <c r="R121" s="114"/>
      <c r="S121" s="114"/>
      <c r="T121" s="114"/>
      <c r="U121" s="114"/>
      <c r="V121" s="114"/>
      <c r="W121" s="114"/>
      <c r="X121" s="114"/>
      <c r="Y121" s="114"/>
      <c r="Z121" s="114"/>
      <c r="AA121" s="114"/>
      <c r="AB121" s="114"/>
      <c r="AC121" s="114"/>
      <c r="AD121" s="114"/>
      <c r="AE121" s="114"/>
      <c r="AF121" s="114"/>
      <c r="AG121" s="114"/>
      <c r="AH121" s="114"/>
      <c r="AI121" s="114"/>
      <c r="AJ121" s="114"/>
      <c r="AK121" s="114"/>
      <c r="AL121" s="114"/>
      <c r="AM121" s="114"/>
      <c r="AN121" s="114"/>
      <c r="AO121" s="114"/>
      <c r="AP121" s="114"/>
      <c r="AQ121" s="114"/>
      <c r="AR121" s="114"/>
      <c r="AS121" s="114"/>
      <c r="AT121" s="114"/>
      <c r="AU121" s="114"/>
      <c r="AV121" s="114"/>
      <c r="AW121" s="114"/>
      <c r="AX121" s="114"/>
      <c r="AY121" s="114"/>
      <c r="AZ121" s="114"/>
      <c r="BA121" s="114"/>
      <c r="BB121" s="114"/>
      <c r="BC121" s="114"/>
      <c r="BD121" s="114"/>
      <c r="BE121" s="114"/>
      <c r="BF121" s="114"/>
      <c r="BG121" s="114"/>
      <c r="BH121" s="114"/>
      <c r="BI121" s="114"/>
      <c r="BJ121" s="114"/>
      <c r="BK121" s="114"/>
      <c r="BL121" s="114"/>
      <c r="BM121" s="114"/>
      <c r="BN121" s="114"/>
      <c r="BO121" s="114"/>
      <c r="BP121" s="114"/>
      <c r="BQ121" s="114"/>
      <c r="BR121" s="114"/>
      <c r="BS121" s="114"/>
      <c r="BT121" s="114"/>
      <c r="BU121" s="114"/>
      <c r="BV121" s="114"/>
      <c r="BW121" s="114"/>
      <c r="BX121" s="114"/>
      <c r="BY121" s="114"/>
      <c r="BZ121" s="114"/>
      <c r="CA121" s="114"/>
      <c r="CB121" s="114"/>
      <c r="CC121" s="114"/>
      <c r="CD121" s="114"/>
      <c r="CE121" s="114"/>
      <c r="CF121" s="114"/>
      <c r="CG121" s="114"/>
      <c r="CH121" s="114"/>
      <c r="CI121" s="114"/>
      <c r="CJ121" s="114"/>
      <c r="CK121" s="114"/>
      <c r="CL121" s="114"/>
      <c r="CM121" s="114"/>
      <c r="CN121" s="114"/>
      <c r="CO121" s="114"/>
      <c r="CP121" s="114"/>
      <c r="CQ121" s="114"/>
      <c r="CR121" s="114"/>
      <c r="CS121" s="114"/>
      <c r="CT121" s="114"/>
      <c r="CU121" s="114"/>
      <c r="CV121" s="114"/>
      <c r="CW121" s="114"/>
      <c r="CX121" s="114"/>
      <c r="CY121" s="114"/>
      <c r="CZ121" s="114"/>
      <c r="DA121" s="114"/>
      <c r="DB121" s="114"/>
      <c r="DC121" s="114"/>
      <c r="DD121" s="114"/>
      <c r="DE121" s="114"/>
      <c r="DF121" s="114"/>
      <c r="DG121" s="114"/>
      <c r="DH121" s="114"/>
      <c r="DI121" s="114"/>
      <c r="DJ121" s="114"/>
      <c r="DK121" s="114"/>
      <c r="DL121" s="114"/>
      <c r="DM121" s="114"/>
      <c r="DN121" s="114"/>
      <c r="DO121" s="114"/>
      <c r="DP121" s="114"/>
      <c r="DQ121" s="114"/>
      <c r="DR121" s="114"/>
      <c r="DS121" s="114"/>
      <c r="DT121" s="114"/>
      <c r="DU121" s="114"/>
      <c r="DV121" s="114"/>
      <c r="DW121" s="114"/>
      <c r="DX121" s="114"/>
      <c r="DY121" s="114"/>
      <c r="DZ121" s="114"/>
      <c r="EA121" s="114"/>
      <c r="EB121" s="114"/>
      <c r="EC121" s="114"/>
      <c r="ED121" s="114"/>
      <c r="EE121" s="114"/>
      <c r="EF121" s="114"/>
      <c r="EG121" s="114"/>
      <c r="EH121" s="114"/>
      <c r="EI121" s="114"/>
      <c r="EJ121" s="114"/>
      <c r="EK121" s="114"/>
      <c r="EL121" s="114"/>
      <c r="EM121" s="114"/>
      <c r="EN121" s="114"/>
      <c r="EO121" s="114"/>
      <c r="EP121" s="114"/>
      <c r="EQ121" s="114"/>
      <c r="ER121" s="114"/>
      <c r="ES121" s="114"/>
      <c r="ET121" s="114"/>
      <c r="EU121" s="114"/>
      <c r="EV121" s="114"/>
      <c r="EW121" s="114"/>
      <c r="EX121" s="114"/>
      <c r="EY121" s="114"/>
      <c r="EZ121" s="114"/>
      <c r="FA121" s="114"/>
      <c r="FB121" s="114"/>
      <c r="FC121" s="114"/>
      <c r="FD121" s="114"/>
      <c r="FE121" s="114"/>
      <c r="FF121" s="114"/>
      <c r="FG121" s="114"/>
      <c r="FH121" s="114"/>
      <c r="FI121" s="114"/>
      <c r="FJ121" s="114"/>
      <c r="FK121" s="114"/>
      <c r="FL121" s="114"/>
      <c r="FM121" s="114"/>
      <c r="FN121" s="114"/>
      <c r="FO121" s="114"/>
      <c r="FP121" s="114"/>
      <c r="FQ121" s="114"/>
      <c r="FR121" s="114"/>
      <c r="FS121" s="114"/>
      <c r="FT121" s="114"/>
      <c r="FU121" s="114"/>
      <c r="FV121" s="114"/>
      <c r="FW121" s="114"/>
      <c r="FX121" s="114"/>
      <c r="FY121" s="114"/>
      <c r="FZ121" s="114"/>
      <c r="GA121" s="114"/>
      <c r="GB121" s="114"/>
      <c r="GC121" s="114"/>
      <c r="GD121" s="114"/>
      <c r="GE121" s="114"/>
      <c r="GF121" s="114"/>
      <c r="GG121" s="114"/>
      <c r="GH121" s="114"/>
      <c r="GI121" s="114"/>
      <c r="GJ121" s="114"/>
      <c r="GK121" s="114"/>
      <c r="GL121" s="114"/>
      <c r="GM121" s="114"/>
      <c r="GN121" s="114"/>
      <c r="GO121" s="114"/>
      <c r="GP121" s="114"/>
      <c r="GQ121" s="114"/>
      <c r="GR121" s="114"/>
      <c r="GS121" s="114"/>
      <c r="GT121" s="114"/>
      <c r="GU121" s="114"/>
      <c r="GV121" s="114"/>
      <c r="GW121" s="114"/>
      <c r="GX121" s="114"/>
      <c r="GY121" s="114"/>
      <c r="GZ121" s="114"/>
      <c r="HA121" s="114"/>
      <c r="HB121" s="114"/>
      <c r="HC121" s="114"/>
      <c r="HD121" s="114"/>
      <c r="HE121" s="114"/>
      <c r="HF121" s="114"/>
      <c r="HG121" s="114"/>
      <c r="HH121" s="114"/>
      <c r="HI121" s="114"/>
      <c r="HJ121" s="114"/>
      <c r="HK121" s="114"/>
      <c r="HL121" s="114"/>
      <c r="HM121" s="114"/>
      <c r="HN121" s="114"/>
      <c r="HO121" s="114"/>
      <c r="HP121" s="114"/>
      <c r="HQ121" s="114"/>
      <c r="HR121" s="114"/>
      <c r="HS121" s="114"/>
      <c r="HT121" s="114"/>
      <c r="HU121" s="114"/>
      <c r="HV121" s="114"/>
      <c r="HW121" s="114"/>
      <c r="HX121" s="114"/>
      <c r="HY121" s="114"/>
      <c r="HZ121" s="114"/>
      <c r="IA121" s="114"/>
      <c r="IB121" s="114"/>
      <c r="IC121" s="114"/>
      <c r="ID121" s="114"/>
      <c r="IE121" s="114"/>
      <c r="IF121" s="114"/>
      <c r="IG121" s="114"/>
      <c r="IH121" s="114"/>
      <c r="II121" s="114"/>
      <c r="IJ121" s="114"/>
      <c r="IK121" s="114"/>
      <c r="IL121" s="114"/>
      <c r="IM121" s="114"/>
      <c r="IN121" s="114"/>
      <c r="IO121" s="114"/>
      <c r="IP121" s="114"/>
      <c r="IQ121" s="114"/>
      <c r="IR121" s="114"/>
      <c r="IS121" s="114"/>
      <c r="IT121" s="114"/>
      <c r="IU121" s="114"/>
      <c r="IV121" s="114"/>
      <c r="IW121" s="114"/>
      <c r="IX121" s="114"/>
      <c r="IY121" s="114"/>
      <c r="IZ121" s="114"/>
      <c r="JA121" s="114"/>
      <c r="JB121" s="114"/>
      <c r="JC121" s="114"/>
      <c r="JD121" s="114"/>
      <c r="JE121" s="114"/>
      <c r="JF121" s="114"/>
      <c r="JG121" s="114"/>
      <c r="JH121" s="114"/>
      <c r="JI121" s="114"/>
    </row>
    <row r="122" spans="12:269" s="111" customFormat="1" hidden="1" x14ac:dyDescent="0.3">
      <c r="L122" s="113"/>
      <c r="M122" s="113"/>
      <c r="N122" s="114"/>
      <c r="O122" s="114"/>
      <c r="P122" s="114"/>
      <c r="Q122" s="114"/>
      <c r="R122" s="114"/>
      <c r="S122" s="114"/>
      <c r="T122" s="114"/>
      <c r="U122" s="114"/>
      <c r="V122" s="114"/>
      <c r="W122" s="114"/>
      <c r="X122" s="114"/>
      <c r="Y122" s="114"/>
      <c r="Z122" s="114"/>
      <c r="AA122" s="114"/>
      <c r="AB122" s="114"/>
      <c r="AC122" s="114"/>
      <c r="AD122" s="114"/>
      <c r="AE122" s="114"/>
      <c r="AF122" s="114"/>
      <c r="AG122" s="114"/>
      <c r="AH122" s="114"/>
      <c r="AI122" s="114"/>
      <c r="AJ122" s="114"/>
      <c r="AK122" s="114"/>
      <c r="AL122" s="114"/>
      <c r="AM122" s="114"/>
      <c r="AN122" s="114"/>
      <c r="AO122" s="114"/>
      <c r="AP122" s="114"/>
      <c r="AQ122" s="114"/>
      <c r="AR122" s="114"/>
      <c r="AS122" s="114"/>
      <c r="AT122" s="114"/>
      <c r="AU122" s="114"/>
      <c r="AV122" s="114"/>
      <c r="AW122" s="114"/>
      <c r="AX122" s="114"/>
      <c r="AY122" s="114"/>
      <c r="AZ122" s="114"/>
      <c r="BA122" s="114"/>
      <c r="BB122" s="114"/>
      <c r="BC122" s="114"/>
      <c r="BD122" s="114"/>
      <c r="BE122" s="114"/>
      <c r="BF122" s="114"/>
      <c r="BG122" s="114"/>
      <c r="BH122" s="114"/>
      <c r="BI122" s="114"/>
      <c r="BJ122" s="114"/>
      <c r="BK122" s="114"/>
      <c r="BL122" s="114"/>
      <c r="BM122" s="114"/>
      <c r="BN122" s="114"/>
      <c r="BO122" s="114"/>
      <c r="BP122" s="114"/>
      <c r="BQ122" s="114"/>
      <c r="BR122" s="114"/>
      <c r="BS122" s="114"/>
      <c r="BT122" s="114"/>
      <c r="BU122" s="114"/>
      <c r="BV122" s="114"/>
      <c r="BW122" s="114"/>
      <c r="BX122" s="114"/>
      <c r="BY122" s="114"/>
      <c r="BZ122" s="114"/>
      <c r="CA122" s="114"/>
      <c r="CB122" s="114"/>
      <c r="CC122" s="114"/>
      <c r="CD122" s="114"/>
      <c r="CE122" s="114"/>
      <c r="CF122" s="114"/>
      <c r="CG122" s="114"/>
      <c r="CH122" s="114"/>
      <c r="CI122" s="114"/>
      <c r="CJ122" s="114"/>
      <c r="CK122" s="114"/>
      <c r="CL122" s="114"/>
      <c r="CM122" s="114"/>
      <c r="CN122" s="114"/>
      <c r="CO122" s="114"/>
      <c r="CP122" s="114"/>
      <c r="CQ122" s="114"/>
      <c r="CR122" s="114"/>
      <c r="CS122" s="114"/>
      <c r="CT122" s="114"/>
      <c r="CU122" s="114"/>
      <c r="CV122" s="114"/>
      <c r="CW122" s="114"/>
      <c r="CX122" s="114"/>
      <c r="CY122" s="114"/>
      <c r="CZ122" s="114"/>
      <c r="DA122" s="114"/>
      <c r="DB122" s="114"/>
      <c r="DC122" s="114"/>
      <c r="DD122" s="114"/>
      <c r="DE122" s="114"/>
      <c r="DF122" s="114"/>
      <c r="DG122" s="114"/>
      <c r="DH122" s="114"/>
      <c r="DI122" s="114"/>
      <c r="DJ122" s="114"/>
      <c r="DK122" s="114"/>
      <c r="DL122" s="114"/>
      <c r="DM122" s="114"/>
      <c r="DN122" s="114"/>
      <c r="DO122" s="114"/>
      <c r="DP122" s="114"/>
      <c r="DQ122" s="114"/>
      <c r="DR122" s="114"/>
      <c r="DS122" s="114"/>
      <c r="DT122" s="114"/>
      <c r="DU122" s="114"/>
      <c r="DV122" s="114"/>
      <c r="DW122" s="114"/>
      <c r="DX122" s="114"/>
      <c r="DY122" s="114"/>
      <c r="DZ122" s="114"/>
      <c r="EA122" s="114"/>
      <c r="EB122" s="114"/>
      <c r="EC122" s="114"/>
      <c r="ED122" s="114"/>
      <c r="EE122" s="114"/>
      <c r="EF122" s="114"/>
      <c r="EG122" s="114"/>
      <c r="EH122" s="114"/>
      <c r="EI122" s="114"/>
      <c r="EJ122" s="114"/>
      <c r="EK122" s="114"/>
      <c r="EL122" s="114"/>
      <c r="EM122" s="114"/>
      <c r="EN122" s="114"/>
      <c r="EO122" s="114"/>
      <c r="EP122" s="114"/>
      <c r="EQ122" s="114"/>
      <c r="ER122" s="114"/>
      <c r="ES122" s="114"/>
      <c r="ET122" s="114"/>
      <c r="EU122" s="114"/>
      <c r="EV122" s="114"/>
      <c r="EW122" s="114"/>
      <c r="EX122" s="114"/>
      <c r="EY122" s="114"/>
      <c r="EZ122" s="114"/>
      <c r="FA122" s="114"/>
      <c r="FB122" s="114"/>
      <c r="FC122" s="114"/>
      <c r="FD122" s="114"/>
      <c r="FE122" s="114"/>
      <c r="FF122" s="114"/>
      <c r="FG122" s="114"/>
      <c r="FH122" s="114"/>
      <c r="FI122" s="114"/>
      <c r="FJ122" s="114"/>
      <c r="FK122" s="114"/>
      <c r="FL122" s="114"/>
      <c r="FM122" s="114"/>
      <c r="FN122" s="114"/>
      <c r="FO122" s="114"/>
      <c r="FP122" s="114"/>
      <c r="FQ122" s="114"/>
      <c r="FR122" s="114"/>
      <c r="FS122" s="114"/>
      <c r="FT122" s="114"/>
      <c r="FU122" s="114"/>
      <c r="FV122" s="114"/>
      <c r="FW122" s="114"/>
      <c r="FX122" s="114"/>
      <c r="FY122" s="114"/>
      <c r="FZ122" s="114"/>
      <c r="GA122" s="114"/>
      <c r="GB122" s="114"/>
      <c r="GC122" s="114"/>
      <c r="GD122" s="114"/>
      <c r="GE122" s="114"/>
      <c r="GF122" s="114"/>
      <c r="GG122" s="114"/>
      <c r="GH122" s="114"/>
      <c r="GI122" s="114"/>
      <c r="GJ122" s="114"/>
      <c r="GK122" s="114"/>
      <c r="GL122" s="114"/>
      <c r="GM122" s="114"/>
      <c r="GN122" s="114"/>
      <c r="GO122" s="114"/>
      <c r="GP122" s="114"/>
      <c r="GQ122" s="114"/>
      <c r="GR122" s="114"/>
      <c r="GS122" s="114"/>
      <c r="GT122" s="114"/>
      <c r="GU122" s="114"/>
      <c r="GV122" s="114"/>
      <c r="GW122" s="114"/>
      <c r="GX122" s="114"/>
      <c r="GY122" s="114"/>
      <c r="GZ122" s="114"/>
      <c r="HA122" s="114"/>
      <c r="HB122" s="114"/>
      <c r="HC122" s="114"/>
      <c r="HD122" s="114"/>
      <c r="HE122" s="114"/>
      <c r="HF122" s="114"/>
      <c r="HG122" s="114"/>
      <c r="HH122" s="114"/>
      <c r="HI122" s="114"/>
      <c r="HJ122" s="114"/>
      <c r="HK122" s="114"/>
      <c r="HL122" s="114"/>
      <c r="HM122" s="114"/>
      <c r="HN122" s="114"/>
      <c r="HO122" s="114"/>
      <c r="HP122" s="114"/>
      <c r="HQ122" s="114"/>
      <c r="HR122" s="114"/>
      <c r="HS122" s="114"/>
      <c r="HT122" s="114"/>
      <c r="HU122" s="114"/>
      <c r="HV122" s="114"/>
      <c r="HW122" s="114"/>
      <c r="HX122" s="114"/>
      <c r="HY122" s="114"/>
      <c r="HZ122" s="114"/>
      <c r="IA122" s="114"/>
      <c r="IB122" s="114"/>
      <c r="IC122" s="114"/>
      <c r="ID122" s="114"/>
      <c r="IE122" s="114"/>
      <c r="IF122" s="114"/>
      <c r="IG122" s="114"/>
      <c r="IH122" s="114"/>
      <c r="II122" s="114"/>
      <c r="IJ122" s="114"/>
      <c r="IK122" s="114"/>
      <c r="IL122" s="114"/>
      <c r="IM122" s="114"/>
      <c r="IN122" s="114"/>
      <c r="IO122" s="114"/>
      <c r="IP122" s="114"/>
      <c r="IQ122" s="114"/>
      <c r="IR122" s="114"/>
      <c r="IS122" s="114"/>
      <c r="IT122" s="114"/>
      <c r="IU122" s="114"/>
      <c r="IV122" s="114"/>
      <c r="IW122" s="114"/>
      <c r="IX122" s="114"/>
      <c r="IY122" s="114"/>
      <c r="IZ122" s="114"/>
      <c r="JA122" s="114"/>
      <c r="JB122" s="114"/>
      <c r="JC122" s="114"/>
      <c r="JD122" s="114"/>
      <c r="JE122" s="114"/>
      <c r="JF122" s="114"/>
      <c r="JG122" s="114"/>
      <c r="JH122" s="114"/>
      <c r="JI122" s="114"/>
    </row>
    <row r="123" spans="12:269" s="111" customFormat="1" hidden="1" x14ac:dyDescent="0.3">
      <c r="L123" s="113"/>
      <c r="M123" s="113"/>
      <c r="N123" s="114"/>
      <c r="O123" s="114"/>
      <c r="P123" s="114"/>
      <c r="Q123" s="114"/>
      <c r="R123" s="114"/>
      <c r="S123" s="114"/>
      <c r="T123" s="114"/>
      <c r="U123" s="114"/>
      <c r="V123" s="114"/>
      <c r="W123" s="114"/>
      <c r="X123" s="114"/>
      <c r="Y123" s="114"/>
      <c r="Z123" s="114"/>
      <c r="AA123" s="114"/>
      <c r="AB123" s="114"/>
      <c r="AC123" s="114"/>
      <c r="AD123" s="114"/>
      <c r="AE123" s="114"/>
      <c r="AF123" s="114"/>
      <c r="AG123" s="114"/>
      <c r="AH123" s="114"/>
      <c r="AI123" s="114"/>
      <c r="AJ123" s="114"/>
      <c r="AK123" s="114"/>
      <c r="AL123" s="114"/>
      <c r="AM123" s="114"/>
      <c r="AN123" s="114"/>
      <c r="AO123" s="114"/>
      <c r="AP123" s="114"/>
      <c r="AQ123" s="114"/>
      <c r="AR123" s="114"/>
      <c r="AS123" s="114"/>
      <c r="AT123" s="114"/>
      <c r="AU123" s="114"/>
      <c r="AV123" s="114"/>
      <c r="AW123" s="114"/>
      <c r="AX123" s="114"/>
      <c r="AY123" s="114"/>
      <c r="AZ123" s="114"/>
      <c r="BA123" s="114"/>
      <c r="BB123" s="114"/>
      <c r="BC123" s="114"/>
      <c r="BD123" s="114"/>
      <c r="BE123" s="114"/>
      <c r="BF123" s="114"/>
      <c r="BG123" s="114"/>
      <c r="BH123" s="114"/>
      <c r="BI123" s="114"/>
      <c r="BJ123" s="114"/>
      <c r="BK123" s="114"/>
      <c r="BL123" s="114"/>
      <c r="BM123" s="114"/>
      <c r="BN123" s="114"/>
      <c r="BO123" s="114"/>
      <c r="BP123" s="114"/>
      <c r="BQ123" s="114"/>
      <c r="BR123" s="114"/>
      <c r="BS123" s="114"/>
      <c r="BT123" s="114"/>
      <c r="BU123" s="114"/>
      <c r="BV123" s="114"/>
      <c r="BW123" s="114"/>
      <c r="BX123" s="114"/>
      <c r="BY123" s="114"/>
      <c r="BZ123" s="114"/>
      <c r="CA123" s="114"/>
      <c r="CB123" s="114"/>
      <c r="CC123" s="114"/>
      <c r="CD123" s="114"/>
      <c r="CE123" s="114"/>
      <c r="CF123" s="114"/>
      <c r="CG123" s="114"/>
      <c r="CH123" s="114"/>
      <c r="CI123" s="114"/>
      <c r="CJ123" s="114"/>
      <c r="CK123" s="114"/>
      <c r="CL123" s="114"/>
      <c r="CM123" s="114"/>
      <c r="CN123" s="114"/>
      <c r="CO123" s="114"/>
      <c r="CP123" s="114"/>
      <c r="CQ123" s="114"/>
      <c r="CR123" s="114"/>
      <c r="CS123" s="114"/>
      <c r="CT123" s="114"/>
      <c r="CU123" s="114"/>
      <c r="CV123" s="114"/>
      <c r="CW123" s="114"/>
      <c r="CX123" s="114"/>
      <c r="CY123" s="114"/>
      <c r="CZ123" s="114"/>
      <c r="DA123" s="114"/>
      <c r="DB123" s="114"/>
      <c r="DC123" s="114"/>
      <c r="DD123" s="114"/>
      <c r="DE123" s="114"/>
      <c r="DF123" s="114"/>
      <c r="DG123" s="114"/>
      <c r="DH123" s="114"/>
      <c r="DI123" s="114"/>
      <c r="DJ123" s="114"/>
      <c r="DK123" s="114"/>
      <c r="DL123" s="114"/>
      <c r="DM123" s="114"/>
      <c r="DN123" s="114"/>
      <c r="DO123" s="114"/>
      <c r="DP123" s="114"/>
      <c r="DQ123" s="114"/>
      <c r="DR123" s="114"/>
      <c r="DS123" s="114"/>
      <c r="DT123" s="114"/>
      <c r="DU123" s="114"/>
      <c r="DV123" s="114"/>
      <c r="DW123" s="114"/>
      <c r="DX123" s="114"/>
      <c r="DY123" s="114"/>
      <c r="DZ123" s="114"/>
      <c r="EA123" s="114"/>
      <c r="EB123" s="114"/>
      <c r="EC123" s="114"/>
      <c r="ED123" s="114"/>
      <c r="EE123" s="114"/>
      <c r="EF123" s="114"/>
      <c r="EG123" s="114"/>
      <c r="EH123" s="114"/>
      <c r="EI123" s="114"/>
      <c r="EJ123" s="114"/>
      <c r="EK123" s="114"/>
      <c r="EL123" s="114"/>
      <c r="EM123" s="114"/>
      <c r="EN123" s="114"/>
      <c r="EO123" s="114"/>
      <c r="EP123" s="114"/>
      <c r="EQ123" s="114"/>
      <c r="ER123" s="114"/>
      <c r="ES123" s="114"/>
      <c r="ET123" s="114"/>
      <c r="EU123" s="114"/>
      <c r="EV123" s="114"/>
      <c r="EW123" s="114"/>
      <c r="EX123" s="114"/>
      <c r="EY123" s="114"/>
      <c r="EZ123" s="114"/>
      <c r="FA123" s="114"/>
      <c r="FB123" s="114"/>
      <c r="FC123" s="114"/>
      <c r="FD123" s="114"/>
      <c r="FE123" s="114"/>
      <c r="FF123" s="114"/>
      <c r="FG123" s="114"/>
      <c r="FH123" s="114"/>
      <c r="FI123" s="114"/>
      <c r="FJ123" s="114"/>
      <c r="FK123" s="114"/>
      <c r="FL123" s="114"/>
      <c r="FM123" s="114"/>
      <c r="FN123" s="114"/>
      <c r="FO123" s="114"/>
      <c r="FP123" s="114"/>
      <c r="FQ123" s="114"/>
      <c r="FR123" s="114"/>
      <c r="FS123" s="114"/>
      <c r="FT123" s="114"/>
      <c r="FU123" s="114"/>
      <c r="FV123" s="114"/>
      <c r="FW123" s="114"/>
      <c r="FX123" s="114"/>
      <c r="FY123" s="114"/>
      <c r="FZ123" s="114"/>
      <c r="GA123" s="114"/>
      <c r="GB123" s="114"/>
      <c r="GC123" s="114"/>
      <c r="GD123" s="114"/>
      <c r="GE123" s="114"/>
      <c r="GF123" s="114"/>
      <c r="GG123" s="114"/>
      <c r="GH123" s="114"/>
      <c r="GI123" s="114"/>
      <c r="GJ123" s="114"/>
      <c r="GK123" s="114"/>
      <c r="GL123" s="114"/>
      <c r="GM123" s="114"/>
      <c r="GN123" s="114"/>
      <c r="GO123" s="114"/>
      <c r="GP123" s="114"/>
      <c r="GQ123" s="114"/>
      <c r="GR123" s="114"/>
      <c r="GS123" s="114"/>
      <c r="GT123" s="114"/>
      <c r="GU123" s="114"/>
      <c r="GV123" s="114"/>
      <c r="GW123" s="114"/>
      <c r="GX123" s="114"/>
      <c r="GY123" s="114"/>
      <c r="GZ123" s="114"/>
      <c r="HA123" s="114"/>
      <c r="HB123" s="114"/>
      <c r="HC123" s="114"/>
      <c r="HD123" s="114"/>
      <c r="HE123" s="114"/>
      <c r="HF123" s="114"/>
      <c r="HG123" s="114"/>
      <c r="HH123" s="114"/>
      <c r="HI123" s="114"/>
      <c r="HJ123" s="114"/>
      <c r="HK123" s="114"/>
      <c r="HL123" s="114"/>
      <c r="HM123" s="114"/>
      <c r="HN123" s="114"/>
      <c r="HO123" s="114"/>
      <c r="HP123" s="114"/>
      <c r="HQ123" s="114"/>
      <c r="HR123" s="114"/>
      <c r="HS123" s="114"/>
      <c r="HT123" s="114"/>
      <c r="HU123" s="114"/>
      <c r="HV123" s="114"/>
      <c r="HW123" s="114"/>
      <c r="HX123" s="114"/>
      <c r="HY123" s="114"/>
      <c r="HZ123" s="114"/>
      <c r="IA123" s="114"/>
      <c r="IB123" s="114"/>
      <c r="IC123" s="114"/>
      <c r="ID123" s="114"/>
      <c r="IE123" s="114"/>
      <c r="IF123" s="114"/>
      <c r="IG123" s="114"/>
      <c r="IH123" s="114"/>
      <c r="II123" s="114"/>
      <c r="IJ123" s="114"/>
      <c r="IK123" s="114"/>
      <c r="IL123" s="114"/>
      <c r="IM123" s="114"/>
      <c r="IN123" s="114"/>
      <c r="IO123" s="114"/>
      <c r="IP123" s="114"/>
      <c r="IQ123" s="114"/>
      <c r="IR123" s="114"/>
      <c r="IS123" s="114"/>
      <c r="IT123" s="114"/>
      <c r="IU123" s="114"/>
      <c r="IV123" s="114"/>
      <c r="IW123" s="114"/>
      <c r="IX123" s="114"/>
      <c r="IY123" s="114"/>
      <c r="IZ123" s="114"/>
      <c r="JA123" s="114"/>
      <c r="JB123" s="114"/>
      <c r="JC123" s="114"/>
      <c r="JD123" s="114"/>
      <c r="JE123" s="114"/>
      <c r="JF123" s="114"/>
      <c r="JG123" s="114"/>
      <c r="JH123" s="114"/>
      <c r="JI123" s="114"/>
    </row>
    <row r="124" spans="12:269" s="111" customFormat="1" hidden="1" x14ac:dyDescent="0.3">
      <c r="L124" s="113"/>
      <c r="M124" s="113"/>
      <c r="N124" s="114"/>
      <c r="O124" s="114"/>
      <c r="P124" s="114"/>
      <c r="Q124" s="114"/>
      <c r="R124" s="114"/>
      <c r="S124" s="114"/>
      <c r="T124" s="114"/>
      <c r="U124" s="114"/>
      <c r="V124" s="114"/>
      <c r="W124" s="114"/>
      <c r="X124" s="114"/>
      <c r="Y124" s="114"/>
      <c r="Z124" s="114"/>
      <c r="AA124" s="114"/>
      <c r="AB124" s="114"/>
      <c r="AC124" s="114"/>
      <c r="AD124" s="114"/>
      <c r="AE124" s="114"/>
      <c r="AF124" s="114"/>
      <c r="AG124" s="114"/>
      <c r="AH124" s="114"/>
      <c r="AI124" s="114"/>
      <c r="AJ124" s="114"/>
      <c r="AK124" s="114"/>
      <c r="AL124" s="114"/>
      <c r="AM124" s="114"/>
      <c r="AN124" s="114"/>
      <c r="AO124" s="114"/>
      <c r="AP124" s="114"/>
      <c r="AQ124" s="114"/>
      <c r="AR124" s="114"/>
      <c r="AS124" s="114"/>
      <c r="AT124" s="114"/>
      <c r="AU124" s="114"/>
      <c r="AV124" s="114"/>
      <c r="AW124" s="114"/>
      <c r="AX124" s="114"/>
      <c r="AY124" s="114"/>
      <c r="AZ124" s="114"/>
      <c r="BA124" s="114"/>
      <c r="BB124" s="114"/>
      <c r="BC124" s="114"/>
      <c r="BD124" s="114"/>
      <c r="BE124" s="114"/>
      <c r="BF124" s="114"/>
      <c r="BG124" s="114"/>
      <c r="BH124" s="114"/>
      <c r="BI124" s="114"/>
      <c r="BJ124" s="114"/>
      <c r="BK124" s="114"/>
      <c r="BL124" s="114"/>
      <c r="BM124" s="114"/>
      <c r="BN124" s="114"/>
      <c r="BO124" s="114"/>
      <c r="BP124" s="114"/>
      <c r="BQ124" s="114"/>
      <c r="BR124" s="114"/>
      <c r="BS124" s="114"/>
      <c r="BT124" s="114"/>
      <c r="BU124" s="114"/>
      <c r="BV124" s="114"/>
      <c r="BW124" s="114"/>
      <c r="BX124" s="114"/>
      <c r="BY124" s="114"/>
      <c r="BZ124" s="114"/>
      <c r="CA124" s="114"/>
      <c r="CB124" s="114"/>
      <c r="CC124" s="114"/>
      <c r="CD124" s="114"/>
      <c r="CE124" s="114"/>
      <c r="CF124" s="114"/>
      <c r="CG124" s="114"/>
      <c r="CH124" s="114"/>
      <c r="CI124" s="114"/>
      <c r="CJ124" s="114"/>
      <c r="CK124" s="114"/>
      <c r="CL124" s="114"/>
      <c r="CM124" s="114"/>
      <c r="CN124" s="114"/>
      <c r="CO124" s="114"/>
      <c r="CP124" s="114"/>
      <c r="CQ124" s="114"/>
      <c r="CR124" s="114"/>
      <c r="CS124" s="114"/>
      <c r="CT124" s="114"/>
      <c r="CU124" s="114"/>
      <c r="CV124" s="114"/>
      <c r="CW124" s="114"/>
      <c r="CX124" s="114"/>
      <c r="CY124" s="114"/>
      <c r="CZ124" s="114"/>
      <c r="DA124" s="114"/>
      <c r="DB124" s="114"/>
      <c r="DC124" s="114"/>
      <c r="DD124" s="114"/>
      <c r="DE124" s="114"/>
      <c r="DF124" s="114"/>
      <c r="DG124" s="114"/>
      <c r="DH124" s="114"/>
      <c r="DI124" s="114"/>
      <c r="DJ124" s="114"/>
      <c r="DK124" s="114"/>
      <c r="DL124" s="114"/>
      <c r="DM124" s="114"/>
      <c r="DN124" s="114"/>
      <c r="DO124" s="114"/>
      <c r="DP124" s="114"/>
      <c r="DQ124" s="114"/>
      <c r="DR124" s="114"/>
      <c r="DS124" s="114"/>
      <c r="DT124" s="114"/>
      <c r="DU124" s="114"/>
      <c r="DV124" s="114"/>
      <c r="DW124" s="114"/>
      <c r="DX124" s="114"/>
      <c r="DY124" s="114"/>
      <c r="DZ124" s="114"/>
      <c r="EA124" s="114"/>
      <c r="EB124" s="114"/>
      <c r="EC124" s="114"/>
      <c r="ED124" s="114"/>
      <c r="EE124" s="114"/>
      <c r="EF124" s="114"/>
      <c r="EG124" s="114"/>
      <c r="EH124" s="114"/>
      <c r="EI124" s="114"/>
      <c r="EJ124" s="114"/>
      <c r="EK124" s="114"/>
      <c r="EL124" s="114"/>
      <c r="EM124" s="114"/>
      <c r="EN124" s="114"/>
      <c r="EO124" s="114"/>
      <c r="EP124" s="114"/>
      <c r="EQ124" s="114"/>
      <c r="ER124" s="114"/>
      <c r="ES124" s="114"/>
      <c r="ET124" s="114"/>
      <c r="EU124" s="114"/>
      <c r="EV124" s="114"/>
      <c r="EW124" s="114"/>
      <c r="EX124" s="114"/>
      <c r="EY124" s="114"/>
      <c r="EZ124" s="114"/>
      <c r="FA124" s="114"/>
      <c r="FB124" s="114"/>
      <c r="FC124" s="114"/>
      <c r="FD124" s="114"/>
      <c r="FE124" s="114"/>
      <c r="FF124" s="114"/>
      <c r="FG124" s="114"/>
      <c r="FH124" s="114"/>
      <c r="FI124" s="114"/>
      <c r="FJ124" s="114"/>
      <c r="FK124" s="114"/>
      <c r="FL124" s="114"/>
      <c r="FM124" s="114"/>
      <c r="FN124" s="114"/>
      <c r="FO124" s="114"/>
      <c r="FP124" s="114"/>
      <c r="FQ124" s="114"/>
      <c r="FR124" s="114"/>
      <c r="FS124" s="114"/>
      <c r="FT124" s="114"/>
      <c r="FU124" s="114"/>
      <c r="FV124" s="114"/>
      <c r="FW124" s="114"/>
      <c r="FX124" s="114"/>
      <c r="FY124" s="114"/>
      <c r="FZ124" s="114"/>
      <c r="GA124" s="114"/>
      <c r="GB124" s="114"/>
      <c r="GC124" s="114"/>
      <c r="GD124" s="114"/>
      <c r="GE124" s="114"/>
      <c r="GF124" s="114"/>
      <c r="GG124" s="114"/>
      <c r="GH124" s="114"/>
      <c r="GI124" s="114"/>
      <c r="GJ124" s="114"/>
      <c r="GK124" s="114"/>
      <c r="GL124" s="114"/>
      <c r="GM124" s="114"/>
      <c r="GN124" s="114"/>
      <c r="GO124" s="114"/>
      <c r="GP124" s="114"/>
      <c r="GQ124" s="114"/>
      <c r="GR124" s="114"/>
      <c r="GS124" s="114"/>
      <c r="GT124" s="114"/>
      <c r="GU124" s="114"/>
      <c r="GV124" s="114"/>
      <c r="GW124" s="114"/>
      <c r="GX124" s="114"/>
      <c r="GY124" s="114"/>
      <c r="GZ124" s="114"/>
      <c r="HA124" s="114"/>
      <c r="HB124" s="114"/>
      <c r="HC124" s="114"/>
      <c r="HD124" s="114"/>
      <c r="HE124" s="114"/>
      <c r="HF124" s="114"/>
      <c r="HG124" s="114"/>
      <c r="HH124" s="114"/>
      <c r="HI124" s="114"/>
      <c r="HJ124" s="114"/>
      <c r="HK124" s="114"/>
      <c r="HL124" s="114"/>
      <c r="HM124" s="114"/>
      <c r="HN124" s="114"/>
      <c r="HO124" s="114"/>
      <c r="HP124" s="114"/>
      <c r="HQ124" s="114"/>
      <c r="HR124" s="114"/>
      <c r="HS124" s="114"/>
      <c r="HT124" s="114"/>
      <c r="HU124" s="114"/>
      <c r="HV124" s="114"/>
      <c r="HW124" s="114"/>
      <c r="HX124" s="114"/>
      <c r="HY124" s="114"/>
      <c r="HZ124" s="114"/>
      <c r="IA124" s="114"/>
      <c r="IB124" s="114"/>
      <c r="IC124" s="114"/>
      <c r="ID124" s="114"/>
      <c r="IE124" s="114"/>
      <c r="IF124" s="114"/>
      <c r="IG124" s="114"/>
      <c r="IH124" s="114"/>
      <c r="II124" s="114"/>
      <c r="IJ124" s="114"/>
      <c r="IK124" s="114"/>
      <c r="IL124" s="114"/>
      <c r="IM124" s="114"/>
      <c r="IN124" s="114"/>
      <c r="IO124" s="114"/>
      <c r="IP124" s="114"/>
      <c r="IQ124" s="114"/>
      <c r="IR124" s="114"/>
      <c r="IS124" s="114"/>
      <c r="IT124" s="114"/>
      <c r="IU124" s="114"/>
      <c r="IV124" s="114"/>
      <c r="IW124" s="114"/>
      <c r="IX124" s="114"/>
      <c r="IY124" s="114"/>
      <c r="IZ124" s="114"/>
      <c r="JA124" s="114"/>
      <c r="JB124" s="114"/>
      <c r="JC124" s="114"/>
      <c r="JD124" s="114"/>
      <c r="JE124" s="114"/>
      <c r="JF124" s="114"/>
      <c r="JG124" s="114"/>
      <c r="JH124" s="114"/>
      <c r="JI124" s="114"/>
    </row>
    <row r="125" spans="12:269" s="111" customFormat="1" hidden="1" x14ac:dyDescent="0.3">
      <c r="L125" s="113"/>
      <c r="M125" s="113"/>
      <c r="N125" s="114"/>
      <c r="O125" s="114"/>
      <c r="P125" s="114"/>
      <c r="Q125" s="114"/>
      <c r="R125" s="114"/>
      <c r="S125" s="114"/>
      <c r="T125" s="114"/>
      <c r="U125" s="114"/>
      <c r="V125" s="114"/>
      <c r="W125" s="114"/>
      <c r="X125" s="114"/>
      <c r="Y125" s="114"/>
      <c r="Z125" s="114"/>
      <c r="AA125" s="114"/>
      <c r="AB125" s="114"/>
      <c r="AC125" s="114"/>
      <c r="AD125" s="114"/>
      <c r="AE125" s="114"/>
      <c r="AF125" s="114"/>
      <c r="AG125" s="114"/>
      <c r="AH125" s="114"/>
      <c r="AI125" s="114"/>
      <c r="AJ125" s="114"/>
      <c r="AK125" s="114"/>
      <c r="AL125" s="114"/>
      <c r="AM125" s="114"/>
      <c r="AN125" s="114"/>
      <c r="AO125" s="114"/>
      <c r="AP125" s="114"/>
      <c r="AQ125" s="114"/>
      <c r="AR125" s="114"/>
      <c r="AS125" s="114"/>
      <c r="AT125" s="114"/>
      <c r="AU125" s="114"/>
      <c r="AV125" s="114"/>
      <c r="AW125" s="114"/>
      <c r="AX125" s="114"/>
      <c r="AY125" s="114"/>
      <c r="AZ125" s="114"/>
      <c r="BA125" s="114"/>
      <c r="BB125" s="114"/>
      <c r="BC125" s="114"/>
      <c r="BD125" s="114"/>
      <c r="BE125" s="114"/>
      <c r="BF125" s="114"/>
      <c r="BG125" s="114"/>
      <c r="BH125" s="114"/>
      <c r="BI125" s="114"/>
      <c r="BJ125" s="114"/>
      <c r="BK125" s="114"/>
      <c r="BL125" s="114"/>
      <c r="BM125" s="114"/>
      <c r="BN125" s="114"/>
      <c r="BO125" s="114"/>
      <c r="BP125" s="114"/>
      <c r="BQ125" s="114"/>
      <c r="BR125" s="114"/>
      <c r="BS125" s="114"/>
      <c r="BT125" s="114"/>
      <c r="BU125" s="114"/>
      <c r="BV125" s="114"/>
      <c r="BW125" s="114"/>
      <c r="BX125" s="114"/>
      <c r="BY125" s="114"/>
      <c r="BZ125" s="114"/>
      <c r="CA125" s="114"/>
      <c r="CB125" s="114"/>
      <c r="CC125" s="114"/>
      <c r="CD125" s="114"/>
      <c r="CE125" s="114"/>
      <c r="CF125" s="114"/>
      <c r="CG125" s="114"/>
      <c r="CH125" s="114"/>
      <c r="CI125" s="114"/>
      <c r="CJ125" s="114"/>
      <c r="CK125" s="114"/>
      <c r="CL125" s="114"/>
      <c r="CM125" s="114"/>
      <c r="CN125" s="114"/>
      <c r="CO125" s="114"/>
      <c r="CP125" s="114"/>
      <c r="CQ125" s="114"/>
      <c r="CR125" s="114"/>
      <c r="CS125" s="114"/>
      <c r="CT125" s="114"/>
      <c r="CU125" s="114"/>
      <c r="CV125" s="114"/>
      <c r="CW125" s="114"/>
      <c r="CX125" s="114"/>
      <c r="CY125" s="114"/>
      <c r="CZ125" s="114"/>
      <c r="DA125" s="114"/>
      <c r="DB125" s="114"/>
      <c r="DC125" s="114"/>
      <c r="DD125" s="114"/>
      <c r="DE125" s="114"/>
      <c r="DF125" s="114"/>
      <c r="DG125" s="114"/>
      <c r="DH125" s="114"/>
      <c r="DI125" s="114"/>
      <c r="DJ125" s="114"/>
      <c r="DK125" s="114"/>
      <c r="DL125" s="114"/>
      <c r="DM125" s="114"/>
      <c r="DN125" s="114"/>
      <c r="DO125" s="114"/>
      <c r="DP125" s="114"/>
      <c r="DQ125" s="114"/>
      <c r="DR125" s="114"/>
      <c r="DS125" s="114"/>
      <c r="DT125" s="114"/>
      <c r="DU125" s="114"/>
      <c r="DV125" s="114"/>
      <c r="DW125" s="114"/>
      <c r="DX125" s="114"/>
      <c r="DY125" s="114"/>
      <c r="DZ125" s="114"/>
      <c r="EA125" s="114"/>
      <c r="EB125" s="114"/>
      <c r="EC125" s="114"/>
      <c r="ED125" s="114"/>
      <c r="EE125" s="114"/>
      <c r="EF125" s="114"/>
      <c r="EG125" s="114"/>
      <c r="EH125" s="114"/>
      <c r="EI125" s="114"/>
      <c r="EJ125" s="114"/>
      <c r="EK125" s="114"/>
      <c r="EL125" s="114"/>
      <c r="EM125" s="114"/>
      <c r="EN125" s="114"/>
      <c r="EO125" s="114"/>
      <c r="EP125" s="114"/>
      <c r="EQ125" s="114"/>
      <c r="ER125" s="114"/>
      <c r="ES125" s="114"/>
      <c r="ET125" s="114"/>
      <c r="EU125" s="114"/>
      <c r="EV125" s="114"/>
      <c r="EW125" s="114"/>
      <c r="EX125" s="114"/>
      <c r="EY125" s="114"/>
      <c r="EZ125" s="114"/>
      <c r="FA125" s="114"/>
      <c r="FB125" s="114"/>
      <c r="FC125" s="114"/>
      <c r="FD125" s="114"/>
      <c r="FE125" s="114"/>
      <c r="FF125" s="114"/>
      <c r="FG125" s="114"/>
      <c r="FH125" s="114"/>
      <c r="FI125" s="114"/>
      <c r="FJ125" s="114"/>
      <c r="FK125" s="114"/>
      <c r="FL125" s="114"/>
      <c r="FM125" s="114"/>
      <c r="FN125" s="114"/>
      <c r="FO125" s="114"/>
      <c r="FP125" s="114"/>
      <c r="FQ125" s="114"/>
      <c r="FR125" s="114"/>
      <c r="FS125" s="114"/>
      <c r="FT125" s="114"/>
      <c r="FU125" s="114"/>
      <c r="FV125" s="114"/>
      <c r="FW125" s="114"/>
      <c r="FX125" s="114"/>
      <c r="FY125" s="114"/>
      <c r="FZ125" s="114"/>
      <c r="GA125" s="114"/>
      <c r="GB125" s="114"/>
      <c r="GC125" s="114"/>
      <c r="GD125" s="114"/>
      <c r="GE125" s="114"/>
      <c r="GF125" s="114"/>
      <c r="GG125" s="114"/>
      <c r="GH125" s="114"/>
      <c r="GI125" s="114"/>
      <c r="GJ125" s="114"/>
      <c r="GK125" s="114"/>
      <c r="GL125" s="114"/>
      <c r="GM125" s="114"/>
      <c r="GN125" s="114"/>
      <c r="GO125" s="114"/>
      <c r="GP125" s="114"/>
      <c r="GQ125" s="114"/>
      <c r="GR125" s="114"/>
      <c r="GS125" s="114"/>
      <c r="GT125" s="114"/>
      <c r="GU125" s="114"/>
      <c r="GV125" s="114"/>
      <c r="GW125" s="114"/>
      <c r="GX125" s="114"/>
      <c r="GY125" s="114"/>
      <c r="GZ125" s="114"/>
      <c r="HA125" s="114"/>
      <c r="HB125" s="114"/>
      <c r="HC125" s="114"/>
      <c r="HD125" s="114"/>
      <c r="HE125" s="114"/>
      <c r="HF125" s="114"/>
      <c r="HG125" s="114"/>
      <c r="HH125" s="114"/>
      <c r="HI125" s="114"/>
      <c r="HJ125" s="114"/>
      <c r="HK125" s="114"/>
      <c r="HL125" s="114"/>
      <c r="HM125" s="114"/>
      <c r="HN125" s="114"/>
      <c r="HO125" s="114"/>
      <c r="HP125" s="114"/>
      <c r="HQ125" s="114"/>
      <c r="HR125" s="114"/>
      <c r="HS125" s="114"/>
      <c r="HT125" s="114"/>
      <c r="HU125" s="114"/>
      <c r="HV125" s="114"/>
      <c r="HW125" s="114"/>
      <c r="HX125" s="114"/>
      <c r="HY125" s="114"/>
      <c r="HZ125" s="114"/>
      <c r="IA125" s="114"/>
      <c r="IB125" s="114"/>
      <c r="IC125" s="114"/>
      <c r="ID125" s="114"/>
      <c r="IE125" s="114"/>
      <c r="IF125" s="114"/>
      <c r="IG125" s="114"/>
      <c r="IH125" s="114"/>
      <c r="II125" s="114"/>
      <c r="IJ125" s="114"/>
      <c r="IK125" s="114"/>
      <c r="IL125" s="114"/>
      <c r="IM125" s="114"/>
      <c r="IN125" s="114"/>
      <c r="IO125" s="114"/>
      <c r="IP125" s="114"/>
      <c r="IQ125" s="114"/>
      <c r="IR125" s="114"/>
      <c r="IS125" s="114"/>
      <c r="IT125" s="114"/>
      <c r="IU125" s="114"/>
      <c r="IV125" s="114"/>
      <c r="IW125" s="114"/>
      <c r="IX125" s="114"/>
      <c r="IY125" s="114"/>
      <c r="IZ125" s="114"/>
      <c r="JA125" s="114"/>
      <c r="JB125" s="114"/>
      <c r="JC125" s="114"/>
      <c r="JD125" s="114"/>
      <c r="JE125" s="114"/>
      <c r="JF125" s="114"/>
      <c r="JG125" s="114"/>
      <c r="JH125" s="114"/>
      <c r="JI125" s="114"/>
    </row>
    <row r="126" spans="12:269" s="111" customFormat="1" hidden="1" x14ac:dyDescent="0.3">
      <c r="L126" s="113"/>
      <c r="M126" s="113"/>
      <c r="N126" s="114"/>
      <c r="O126" s="114"/>
      <c r="P126" s="114"/>
      <c r="Q126" s="114"/>
      <c r="R126" s="114"/>
      <c r="S126" s="114"/>
      <c r="T126" s="114"/>
      <c r="U126" s="114"/>
      <c r="V126" s="114"/>
      <c r="W126" s="114"/>
      <c r="X126" s="114"/>
      <c r="Y126" s="114"/>
      <c r="Z126" s="114"/>
      <c r="AA126" s="114"/>
      <c r="AB126" s="114"/>
      <c r="AC126" s="114"/>
      <c r="AD126" s="114"/>
      <c r="AE126" s="114"/>
      <c r="AF126" s="114"/>
      <c r="AG126" s="114"/>
      <c r="AH126" s="114"/>
      <c r="AI126" s="114"/>
      <c r="AJ126" s="114"/>
      <c r="AK126" s="114"/>
      <c r="AL126" s="114"/>
      <c r="AM126" s="114"/>
      <c r="AN126" s="114"/>
      <c r="AO126" s="114"/>
      <c r="AP126" s="114"/>
      <c r="AQ126" s="114"/>
      <c r="AR126" s="114"/>
      <c r="AS126" s="114"/>
      <c r="AT126" s="114"/>
      <c r="AU126" s="114"/>
      <c r="AV126" s="114"/>
      <c r="AW126" s="114"/>
      <c r="AX126" s="114"/>
      <c r="AY126" s="114"/>
      <c r="AZ126" s="114"/>
      <c r="BA126" s="114"/>
      <c r="BB126" s="114"/>
      <c r="BC126" s="114"/>
      <c r="BD126" s="114"/>
      <c r="BE126" s="114"/>
      <c r="BF126" s="114"/>
      <c r="BG126" s="114"/>
      <c r="BH126" s="114"/>
      <c r="BI126" s="114"/>
      <c r="BJ126" s="114"/>
      <c r="BK126" s="114"/>
      <c r="BL126" s="114"/>
      <c r="BM126" s="114"/>
      <c r="BN126" s="114"/>
      <c r="BO126" s="114"/>
      <c r="BP126" s="114"/>
      <c r="BQ126" s="114"/>
      <c r="BR126" s="114"/>
      <c r="BS126" s="114"/>
      <c r="BT126" s="114"/>
      <c r="BU126" s="114"/>
      <c r="BV126" s="114"/>
      <c r="BW126" s="114"/>
      <c r="BX126" s="114"/>
      <c r="BY126" s="114"/>
      <c r="BZ126" s="114"/>
      <c r="CA126" s="114"/>
      <c r="CB126" s="114"/>
      <c r="CC126" s="114"/>
      <c r="CD126" s="114"/>
      <c r="CE126" s="114"/>
      <c r="CF126" s="114"/>
      <c r="CG126" s="114"/>
      <c r="CH126" s="114"/>
      <c r="CI126" s="114"/>
      <c r="CJ126" s="114"/>
      <c r="CK126" s="114"/>
      <c r="CL126" s="114"/>
      <c r="CM126" s="114"/>
      <c r="CN126" s="114"/>
      <c r="CO126" s="114"/>
      <c r="CP126" s="114"/>
      <c r="CQ126" s="114"/>
      <c r="CR126" s="114"/>
      <c r="CS126" s="114"/>
      <c r="CT126" s="114"/>
      <c r="CU126" s="114"/>
      <c r="CV126" s="114"/>
      <c r="CW126" s="114"/>
      <c r="CX126" s="114"/>
      <c r="CY126" s="114"/>
      <c r="CZ126" s="114"/>
      <c r="DA126" s="114"/>
      <c r="DB126" s="114"/>
      <c r="DC126" s="114"/>
      <c r="DD126" s="114"/>
      <c r="DE126" s="114"/>
      <c r="DF126" s="114"/>
      <c r="DG126" s="114"/>
      <c r="DH126" s="114"/>
      <c r="DI126" s="114"/>
      <c r="DJ126" s="114"/>
      <c r="DK126" s="114"/>
      <c r="DL126" s="114"/>
      <c r="DM126" s="114"/>
      <c r="DN126" s="114"/>
      <c r="DO126" s="114"/>
      <c r="DP126" s="114"/>
      <c r="DQ126" s="114"/>
      <c r="DR126" s="114"/>
      <c r="DS126" s="114"/>
      <c r="DT126" s="114"/>
      <c r="DU126" s="114"/>
      <c r="DV126" s="114"/>
      <c r="DW126" s="114"/>
      <c r="DX126" s="114"/>
      <c r="DY126" s="114"/>
      <c r="DZ126" s="114"/>
      <c r="EA126" s="114"/>
      <c r="EB126" s="114"/>
      <c r="EC126" s="114"/>
      <c r="ED126" s="114"/>
      <c r="EE126" s="114"/>
      <c r="EF126" s="114"/>
      <c r="EG126" s="114"/>
      <c r="EH126" s="114"/>
      <c r="EI126" s="114"/>
      <c r="EJ126" s="114"/>
      <c r="EK126" s="114"/>
      <c r="EL126" s="114"/>
      <c r="EM126" s="114"/>
      <c r="EN126" s="114"/>
      <c r="EO126" s="114"/>
      <c r="EP126" s="114"/>
      <c r="EQ126" s="114"/>
      <c r="ER126" s="114"/>
      <c r="ES126" s="114"/>
      <c r="ET126" s="114"/>
      <c r="EU126" s="114"/>
      <c r="EV126" s="114"/>
      <c r="EW126" s="114"/>
      <c r="EX126" s="114"/>
      <c r="EY126" s="114"/>
      <c r="EZ126" s="114"/>
      <c r="FA126" s="114"/>
      <c r="FB126" s="114"/>
      <c r="FC126" s="114"/>
      <c r="FD126" s="114"/>
      <c r="FE126" s="114"/>
      <c r="FF126" s="114"/>
      <c r="FG126" s="114"/>
      <c r="FH126" s="114"/>
      <c r="FI126" s="114"/>
      <c r="FJ126" s="114"/>
      <c r="FK126" s="114"/>
      <c r="FL126" s="114"/>
      <c r="FM126" s="114"/>
      <c r="FN126" s="114"/>
      <c r="FO126" s="114"/>
      <c r="FP126" s="114"/>
      <c r="FQ126" s="114"/>
      <c r="FR126" s="114"/>
      <c r="FS126" s="114"/>
      <c r="FT126" s="114"/>
      <c r="FU126" s="114"/>
      <c r="FV126" s="114"/>
      <c r="FW126" s="114"/>
      <c r="FX126" s="114"/>
      <c r="FY126" s="114"/>
      <c r="FZ126" s="114"/>
      <c r="GA126" s="114"/>
      <c r="GB126" s="114"/>
      <c r="GC126" s="114"/>
      <c r="GD126" s="114"/>
      <c r="GE126" s="114"/>
      <c r="GF126" s="114"/>
      <c r="GG126" s="114"/>
      <c r="GH126" s="114"/>
      <c r="GI126" s="114"/>
      <c r="GJ126" s="114"/>
      <c r="GK126" s="114"/>
      <c r="GL126" s="114"/>
      <c r="GM126" s="114"/>
      <c r="GN126" s="114"/>
      <c r="GO126" s="114"/>
      <c r="GP126" s="114"/>
      <c r="GQ126" s="114"/>
      <c r="GR126" s="114"/>
      <c r="GS126" s="114"/>
      <c r="GT126" s="114"/>
      <c r="GU126" s="114"/>
      <c r="GV126" s="114"/>
      <c r="GW126" s="114"/>
      <c r="GX126" s="114"/>
      <c r="GY126" s="114"/>
      <c r="GZ126" s="114"/>
      <c r="HA126" s="114"/>
      <c r="HB126" s="114"/>
      <c r="HC126" s="114"/>
      <c r="HD126" s="114"/>
      <c r="HE126" s="114"/>
      <c r="HF126" s="114"/>
      <c r="HG126" s="114"/>
      <c r="HH126" s="114"/>
      <c r="HI126" s="114"/>
      <c r="HJ126" s="114"/>
      <c r="HK126" s="114"/>
      <c r="HL126" s="114"/>
      <c r="HM126" s="114"/>
      <c r="HN126" s="114"/>
      <c r="HO126" s="114"/>
      <c r="HP126" s="114"/>
      <c r="HQ126" s="114"/>
      <c r="HR126" s="114"/>
      <c r="HS126" s="114"/>
      <c r="HT126" s="114"/>
      <c r="HU126" s="114"/>
      <c r="HV126" s="114"/>
      <c r="HW126" s="114"/>
      <c r="HX126" s="114"/>
      <c r="HY126" s="114"/>
      <c r="HZ126" s="114"/>
      <c r="IA126" s="114"/>
      <c r="IB126" s="114"/>
      <c r="IC126" s="114"/>
      <c r="ID126" s="114"/>
      <c r="IE126" s="114"/>
      <c r="IF126" s="114"/>
      <c r="IG126" s="114"/>
      <c r="IH126" s="114"/>
      <c r="II126" s="114"/>
      <c r="IJ126" s="114"/>
      <c r="IK126" s="114"/>
      <c r="IL126" s="114"/>
      <c r="IM126" s="114"/>
      <c r="IN126" s="114"/>
      <c r="IO126" s="114"/>
      <c r="IP126" s="114"/>
      <c r="IQ126" s="114"/>
      <c r="IR126" s="114"/>
      <c r="IS126" s="114"/>
      <c r="IT126" s="114"/>
      <c r="IU126" s="114"/>
      <c r="IV126" s="114"/>
      <c r="IW126" s="114"/>
      <c r="IX126" s="114"/>
      <c r="IY126" s="114"/>
      <c r="IZ126" s="114"/>
      <c r="JA126" s="114"/>
      <c r="JB126" s="114"/>
      <c r="JC126" s="114"/>
      <c r="JD126" s="114"/>
      <c r="JE126" s="114"/>
      <c r="JF126" s="114"/>
      <c r="JG126" s="114"/>
      <c r="JH126" s="114"/>
      <c r="JI126" s="114"/>
    </row>
    <row r="127" spans="12:269" s="111" customFormat="1" hidden="1" x14ac:dyDescent="0.3">
      <c r="L127" s="113"/>
      <c r="M127" s="113"/>
      <c r="N127" s="114"/>
      <c r="O127" s="114"/>
      <c r="P127" s="114"/>
      <c r="Q127" s="114"/>
      <c r="R127" s="114"/>
      <c r="S127" s="114"/>
      <c r="T127" s="114"/>
      <c r="U127" s="114"/>
      <c r="V127" s="114"/>
      <c r="W127" s="114"/>
      <c r="X127" s="114"/>
      <c r="Y127" s="114"/>
      <c r="Z127" s="114"/>
      <c r="AA127" s="114"/>
      <c r="AB127" s="114"/>
      <c r="AC127" s="114"/>
      <c r="AD127" s="114"/>
      <c r="AE127" s="114"/>
      <c r="AF127" s="114"/>
      <c r="AG127" s="114"/>
      <c r="AH127" s="114"/>
      <c r="AI127" s="114"/>
      <c r="AJ127" s="114"/>
      <c r="AK127" s="114"/>
      <c r="AL127" s="114"/>
      <c r="AM127" s="114"/>
      <c r="AN127" s="114"/>
      <c r="AO127" s="114"/>
      <c r="AP127" s="114"/>
      <c r="AQ127" s="114"/>
      <c r="AR127" s="114"/>
      <c r="AS127" s="114"/>
      <c r="AT127" s="114"/>
      <c r="AU127" s="114"/>
      <c r="AV127" s="114"/>
      <c r="AW127" s="114"/>
      <c r="AX127" s="114"/>
      <c r="AY127" s="114"/>
      <c r="AZ127" s="114"/>
      <c r="BA127" s="114"/>
      <c r="BB127" s="114"/>
      <c r="BC127" s="114"/>
      <c r="BD127" s="114"/>
      <c r="BE127" s="114"/>
      <c r="BF127" s="114"/>
      <c r="BG127" s="114"/>
      <c r="BH127" s="114"/>
      <c r="BI127" s="114"/>
      <c r="BJ127" s="114"/>
      <c r="BK127" s="114"/>
      <c r="BL127" s="114"/>
      <c r="BM127" s="114"/>
      <c r="BN127" s="114"/>
      <c r="BO127" s="114"/>
      <c r="BP127" s="114"/>
      <c r="BQ127" s="114"/>
      <c r="BR127" s="114"/>
      <c r="BS127" s="114"/>
      <c r="BT127" s="114"/>
      <c r="BU127" s="114"/>
      <c r="BV127" s="114"/>
      <c r="BW127" s="114"/>
      <c r="BX127" s="114"/>
      <c r="BY127" s="114"/>
      <c r="BZ127" s="114"/>
      <c r="CA127" s="114"/>
      <c r="CB127" s="114"/>
      <c r="CC127" s="114"/>
      <c r="CD127" s="114"/>
      <c r="CE127" s="114"/>
      <c r="CF127" s="114"/>
      <c r="CG127" s="114"/>
      <c r="CH127" s="114"/>
      <c r="CI127" s="114"/>
      <c r="CJ127" s="114"/>
      <c r="CK127" s="114"/>
      <c r="CL127" s="114"/>
      <c r="CM127" s="114"/>
      <c r="CN127" s="114"/>
      <c r="CO127" s="114"/>
      <c r="CP127" s="114"/>
      <c r="CQ127" s="114"/>
      <c r="CR127" s="114"/>
      <c r="CS127" s="114"/>
      <c r="CT127" s="114"/>
      <c r="CU127" s="114"/>
      <c r="CV127" s="114"/>
      <c r="CW127" s="114"/>
      <c r="CX127" s="114"/>
      <c r="CY127" s="114"/>
      <c r="CZ127" s="114"/>
      <c r="DA127" s="114"/>
      <c r="DB127" s="114"/>
      <c r="DC127" s="114"/>
      <c r="DD127" s="114"/>
      <c r="DE127" s="114"/>
      <c r="DF127" s="114"/>
      <c r="DG127" s="114"/>
      <c r="DH127" s="114"/>
      <c r="DI127" s="114"/>
      <c r="DJ127" s="114"/>
      <c r="DK127" s="114"/>
      <c r="DL127" s="114"/>
      <c r="DM127" s="114"/>
      <c r="DN127" s="114"/>
      <c r="DO127" s="114"/>
      <c r="DP127" s="114"/>
      <c r="DQ127" s="114"/>
      <c r="DR127" s="114"/>
      <c r="DS127" s="114"/>
      <c r="DT127" s="114"/>
      <c r="DU127" s="114"/>
      <c r="DV127" s="114"/>
      <c r="DW127" s="114"/>
      <c r="DX127" s="114"/>
      <c r="DY127" s="114"/>
      <c r="DZ127" s="114"/>
      <c r="EA127" s="114"/>
      <c r="EB127" s="114"/>
      <c r="EC127" s="114"/>
      <c r="ED127" s="114"/>
      <c r="EE127" s="114"/>
      <c r="EF127" s="114"/>
      <c r="EG127" s="114"/>
      <c r="EH127" s="114"/>
      <c r="EI127" s="114"/>
      <c r="EJ127" s="114"/>
      <c r="EK127" s="114"/>
      <c r="EL127" s="114"/>
      <c r="EM127" s="114"/>
      <c r="EN127" s="114"/>
      <c r="EO127" s="114"/>
      <c r="EP127" s="114"/>
      <c r="EQ127" s="114"/>
      <c r="ER127" s="114"/>
      <c r="ES127" s="114"/>
      <c r="ET127" s="114"/>
      <c r="EU127" s="114"/>
      <c r="EV127" s="114"/>
      <c r="EW127" s="114"/>
      <c r="EX127" s="114"/>
      <c r="EY127" s="114"/>
      <c r="EZ127" s="114"/>
      <c r="FA127" s="114"/>
      <c r="FB127" s="114"/>
      <c r="FC127" s="114"/>
      <c r="FD127" s="114"/>
      <c r="FE127" s="114"/>
      <c r="FF127" s="114"/>
      <c r="FG127" s="114"/>
      <c r="FH127" s="114"/>
      <c r="FI127" s="114"/>
      <c r="FJ127" s="114"/>
      <c r="FK127" s="114"/>
      <c r="FL127" s="114"/>
      <c r="FM127" s="114"/>
      <c r="FN127" s="114"/>
      <c r="FO127" s="114"/>
      <c r="FP127" s="114"/>
      <c r="FQ127" s="114"/>
      <c r="FR127" s="114"/>
      <c r="FS127" s="114"/>
      <c r="FT127" s="114"/>
      <c r="FU127" s="114"/>
      <c r="FV127" s="114"/>
      <c r="FW127" s="114"/>
      <c r="FX127" s="114"/>
      <c r="FY127" s="114"/>
      <c r="FZ127" s="114"/>
      <c r="GA127" s="114"/>
      <c r="GB127" s="114"/>
      <c r="GC127" s="114"/>
      <c r="GD127" s="114"/>
      <c r="GE127" s="114"/>
      <c r="GF127" s="114"/>
      <c r="GG127" s="114"/>
      <c r="GH127" s="114"/>
      <c r="GI127" s="114"/>
      <c r="GJ127" s="114"/>
      <c r="GK127" s="114"/>
      <c r="GL127" s="114"/>
      <c r="GM127" s="114"/>
      <c r="GN127" s="114"/>
      <c r="GO127" s="114"/>
      <c r="GP127" s="114"/>
      <c r="GQ127" s="114"/>
      <c r="GR127" s="114"/>
      <c r="GS127" s="114"/>
      <c r="GT127" s="114"/>
      <c r="GU127" s="114"/>
      <c r="GV127" s="114"/>
      <c r="GW127" s="114"/>
      <c r="GX127" s="114"/>
      <c r="GY127" s="114"/>
      <c r="GZ127" s="114"/>
      <c r="HA127" s="114"/>
      <c r="HB127" s="114"/>
      <c r="HC127" s="114"/>
      <c r="HD127" s="114"/>
      <c r="HE127" s="114"/>
      <c r="HF127" s="114"/>
      <c r="HG127" s="114"/>
      <c r="HH127" s="114"/>
      <c r="HI127" s="114"/>
      <c r="HJ127" s="114"/>
      <c r="HK127" s="114"/>
      <c r="HL127" s="114"/>
      <c r="HM127" s="114"/>
      <c r="HN127" s="114"/>
      <c r="HO127" s="114"/>
      <c r="HP127" s="114"/>
      <c r="HQ127" s="114"/>
      <c r="HR127" s="114"/>
      <c r="HS127" s="114"/>
      <c r="HT127" s="114"/>
      <c r="HU127" s="114"/>
      <c r="HV127" s="114"/>
      <c r="HW127" s="114"/>
      <c r="HX127" s="114"/>
      <c r="HY127" s="114"/>
      <c r="HZ127" s="114"/>
      <c r="IA127" s="114"/>
      <c r="IB127" s="114"/>
      <c r="IC127" s="114"/>
      <c r="ID127" s="114"/>
      <c r="IE127" s="114"/>
      <c r="IF127" s="114"/>
      <c r="IG127" s="114"/>
      <c r="IH127" s="114"/>
      <c r="II127" s="114"/>
      <c r="IJ127" s="114"/>
      <c r="IK127" s="114"/>
      <c r="IL127" s="114"/>
      <c r="IM127" s="114"/>
      <c r="IN127" s="114"/>
      <c r="IO127" s="114"/>
      <c r="IP127" s="114"/>
      <c r="IQ127" s="114"/>
      <c r="IR127" s="114"/>
      <c r="IS127" s="114"/>
      <c r="IT127" s="114"/>
      <c r="IU127" s="114"/>
      <c r="IV127" s="114"/>
      <c r="IW127" s="114"/>
      <c r="IX127" s="114"/>
      <c r="IY127" s="114"/>
      <c r="IZ127" s="114"/>
      <c r="JA127" s="114"/>
      <c r="JB127" s="114"/>
      <c r="JC127" s="114"/>
      <c r="JD127" s="114"/>
      <c r="JE127" s="114"/>
      <c r="JF127" s="114"/>
      <c r="JG127" s="114"/>
      <c r="JH127" s="114"/>
      <c r="JI127" s="114"/>
    </row>
    <row r="128" spans="12:269" s="111" customFormat="1" hidden="1" x14ac:dyDescent="0.3">
      <c r="L128" s="113"/>
      <c r="M128" s="113"/>
      <c r="N128" s="114"/>
      <c r="O128" s="114"/>
      <c r="P128" s="114"/>
      <c r="Q128" s="114"/>
      <c r="R128" s="114"/>
      <c r="S128" s="114"/>
      <c r="T128" s="114"/>
      <c r="U128" s="114"/>
      <c r="V128" s="114"/>
      <c r="W128" s="114"/>
      <c r="X128" s="114"/>
      <c r="Y128" s="114"/>
      <c r="Z128" s="114"/>
      <c r="AA128" s="114"/>
      <c r="AB128" s="114"/>
      <c r="AC128" s="114"/>
      <c r="AD128" s="114"/>
      <c r="AE128" s="114"/>
      <c r="AF128" s="114"/>
      <c r="AG128" s="114"/>
      <c r="AH128" s="114"/>
      <c r="AI128" s="114"/>
      <c r="AJ128" s="114"/>
      <c r="AK128" s="114"/>
      <c r="AL128" s="114"/>
      <c r="AM128" s="114"/>
      <c r="AN128" s="114"/>
      <c r="AO128" s="114"/>
      <c r="AP128" s="114"/>
      <c r="AQ128" s="114"/>
      <c r="AR128" s="114"/>
      <c r="AS128" s="114"/>
      <c r="AT128" s="114"/>
      <c r="AU128" s="114"/>
      <c r="AV128" s="114"/>
      <c r="AW128" s="114"/>
      <c r="AX128" s="114"/>
      <c r="AY128" s="114"/>
      <c r="AZ128" s="114"/>
      <c r="BA128" s="114"/>
      <c r="BB128" s="114"/>
      <c r="BC128" s="114"/>
      <c r="BD128" s="114"/>
      <c r="BE128" s="114"/>
      <c r="BF128" s="114"/>
      <c r="BG128" s="114"/>
      <c r="BH128" s="114"/>
      <c r="BI128" s="114"/>
      <c r="BJ128" s="114"/>
      <c r="BK128" s="114"/>
      <c r="BL128" s="114"/>
      <c r="BM128" s="114"/>
      <c r="BN128" s="114"/>
      <c r="BO128" s="114"/>
      <c r="BP128" s="114"/>
      <c r="BQ128" s="114"/>
      <c r="BR128" s="114"/>
      <c r="BS128" s="114"/>
      <c r="BT128" s="114"/>
      <c r="BU128" s="114"/>
      <c r="BV128" s="114"/>
      <c r="BW128" s="114"/>
      <c r="BX128" s="114"/>
      <c r="BY128" s="114"/>
      <c r="BZ128" s="114"/>
      <c r="CA128" s="114"/>
      <c r="CB128" s="114"/>
      <c r="CC128" s="114"/>
      <c r="CD128" s="114"/>
      <c r="CE128" s="114"/>
      <c r="CF128" s="114"/>
      <c r="CG128" s="114"/>
      <c r="CH128" s="114"/>
      <c r="CI128" s="114"/>
      <c r="CJ128" s="114"/>
      <c r="CK128" s="114"/>
      <c r="CL128" s="114"/>
      <c r="CM128" s="114"/>
      <c r="CN128" s="114"/>
      <c r="CO128" s="114"/>
      <c r="CP128" s="114"/>
      <c r="CQ128" s="114"/>
      <c r="CR128" s="114"/>
      <c r="CS128" s="114"/>
      <c r="CT128" s="114"/>
      <c r="CU128" s="114"/>
      <c r="CV128" s="114"/>
      <c r="CW128" s="114"/>
      <c r="CX128" s="114"/>
      <c r="CY128" s="114"/>
      <c r="CZ128" s="114"/>
      <c r="DA128" s="114"/>
      <c r="DB128" s="114"/>
      <c r="DC128" s="114"/>
      <c r="DD128" s="114"/>
      <c r="DE128" s="114"/>
      <c r="DF128" s="114"/>
      <c r="DG128" s="114"/>
      <c r="DH128" s="114"/>
      <c r="DI128" s="114"/>
      <c r="DJ128" s="114"/>
      <c r="DK128" s="114"/>
      <c r="DL128" s="114"/>
      <c r="DM128" s="114"/>
      <c r="DN128" s="114"/>
      <c r="DO128" s="114"/>
      <c r="DP128" s="114"/>
      <c r="DQ128" s="114"/>
      <c r="DR128" s="114"/>
      <c r="DS128" s="114"/>
      <c r="DT128" s="114"/>
      <c r="DU128" s="114"/>
      <c r="DV128" s="114"/>
      <c r="DW128" s="114"/>
      <c r="DX128" s="114"/>
      <c r="DY128" s="114"/>
      <c r="DZ128" s="114"/>
      <c r="EA128" s="114"/>
      <c r="EB128" s="114"/>
      <c r="EC128" s="114"/>
      <c r="ED128" s="114"/>
      <c r="EE128" s="114"/>
      <c r="EF128" s="114"/>
      <c r="EG128" s="114"/>
      <c r="EH128" s="114"/>
      <c r="EI128" s="114"/>
      <c r="EJ128" s="114"/>
      <c r="EK128" s="114"/>
      <c r="EL128" s="114"/>
      <c r="EM128" s="114"/>
      <c r="EN128" s="114"/>
      <c r="EO128" s="114"/>
      <c r="EP128" s="114"/>
      <c r="EQ128" s="114"/>
      <c r="ER128" s="114"/>
      <c r="ES128" s="114"/>
      <c r="ET128" s="114"/>
      <c r="EU128" s="114"/>
      <c r="EV128" s="114"/>
      <c r="EW128" s="114"/>
      <c r="EX128" s="114"/>
      <c r="EY128" s="114"/>
      <c r="EZ128" s="114"/>
      <c r="FA128" s="114"/>
      <c r="FB128" s="114"/>
      <c r="FC128" s="114"/>
      <c r="FD128" s="114"/>
      <c r="FE128" s="114"/>
      <c r="FF128" s="114"/>
      <c r="FG128" s="114"/>
      <c r="FH128" s="114"/>
      <c r="FI128" s="114"/>
      <c r="FJ128" s="114"/>
      <c r="FK128" s="114"/>
      <c r="FL128" s="114"/>
      <c r="FM128" s="114"/>
      <c r="FN128" s="114"/>
      <c r="FO128" s="114"/>
      <c r="FP128" s="114"/>
      <c r="FQ128" s="114"/>
      <c r="FR128" s="114"/>
      <c r="FS128" s="114"/>
      <c r="FT128" s="114"/>
      <c r="FU128" s="114"/>
      <c r="FV128" s="114"/>
      <c r="FW128" s="114"/>
      <c r="FX128" s="114"/>
      <c r="FY128" s="114"/>
      <c r="FZ128" s="114"/>
      <c r="GA128" s="114"/>
      <c r="GB128" s="114"/>
      <c r="GC128" s="114"/>
      <c r="GD128" s="114"/>
      <c r="GE128" s="114"/>
      <c r="GF128" s="114"/>
      <c r="GG128" s="114"/>
      <c r="GH128" s="114"/>
      <c r="GI128" s="114"/>
      <c r="GJ128" s="114"/>
      <c r="GK128" s="114"/>
      <c r="GL128" s="114"/>
      <c r="GM128" s="114"/>
      <c r="GN128" s="114"/>
      <c r="GO128" s="114"/>
      <c r="GP128" s="114"/>
      <c r="GQ128" s="114"/>
      <c r="GR128" s="114"/>
      <c r="GS128" s="114"/>
      <c r="GT128" s="114"/>
      <c r="GU128" s="114"/>
      <c r="GV128" s="114"/>
      <c r="GW128" s="114"/>
      <c r="GX128" s="114"/>
      <c r="GY128" s="114"/>
      <c r="GZ128" s="114"/>
      <c r="HA128" s="114"/>
      <c r="HB128" s="114"/>
      <c r="HC128" s="114"/>
      <c r="HD128" s="114"/>
      <c r="HE128" s="114"/>
      <c r="HF128" s="114"/>
      <c r="HG128" s="114"/>
      <c r="HH128" s="114"/>
      <c r="HI128" s="114"/>
      <c r="HJ128" s="114"/>
      <c r="HK128" s="114"/>
      <c r="HL128" s="114"/>
      <c r="HM128" s="114"/>
      <c r="HN128" s="114"/>
      <c r="HO128" s="114"/>
      <c r="HP128" s="114"/>
      <c r="HQ128" s="114"/>
      <c r="HR128" s="114"/>
      <c r="HS128" s="114"/>
      <c r="HT128" s="114"/>
      <c r="HU128" s="114"/>
      <c r="HV128" s="114"/>
      <c r="HW128" s="114"/>
      <c r="HX128" s="114"/>
      <c r="HY128" s="114"/>
      <c r="HZ128" s="114"/>
      <c r="IA128" s="114"/>
      <c r="IB128" s="114"/>
      <c r="IC128" s="114"/>
      <c r="ID128" s="114"/>
      <c r="IE128" s="114"/>
      <c r="IF128" s="114"/>
      <c r="IG128" s="114"/>
      <c r="IH128" s="114"/>
      <c r="II128" s="114"/>
      <c r="IJ128" s="114"/>
      <c r="IK128" s="114"/>
      <c r="IL128" s="114"/>
      <c r="IM128" s="114"/>
      <c r="IN128" s="114"/>
      <c r="IO128" s="114"/>
      <c r="IP128" s="114"/>
      <c r="IQ128" s="114"/>
      <c r="IR128" s="114"/>
      <c r="IS128" s="114"/>
      <c r="IT128" s="114"/>
      <c r="IU128" s="114"/>
      <c r="IV128" s="114"/>
      <c r="IW128" s="114"/>
      <c r="IX128" s="114"/>
      <c r="IY128" s="114"/>
      <c r="IZ128" s="114"/>
      <c r="JA128" s="114"/>
      <c r="JB128" s="114"/>
      <c r="JC128" s="114"/>
      <c r="JD128" s="114"/>
      <c r="JE128" s="114"/>
      <c r="JF128" s="114"/>
      <c r="JG128" s="114"/>
      <c r="JH128" s="114"/>
      <c r="JI128" s="114"/>
    </row>
    <row r="129" spans="12:269" s="111" customFormat="1" hidden="1" x14ac:dyDescent="0.3">
      <c r="L129" s="113"/>
      <c r="M129" s="113"/>
      <c r="N129" s="114"/>
      <c r="O129" s="114"/>
      <c r="P129" s="114"/>
      <c r="Q129" s="114"/>
      <c r="R129" s="114"/>
      <c r="S129" s="114"/>
      <c r="T129" s="114"/>
      <c r="U129" s="114"/>
      <c r="V129" s="114"/>
      <c r="W129" s="114"/>
      <c r="X129" s="114"/>
      <c r="Y129" s="114"/>
      <c r="Z129" s="114"/>
      <c r="AA129" s="114"/>
      <c r="AB129" s="114"/>
      <c r="AC129" s="114"/>
      <c r="AD129" s="114"/>
      <c r="AE129" s="114"/>
      <c r="AF129" s="114"/>
      <c r="AG129" s="114"/>
      <c r="AH129" s="114"/>
      <c r="AI129" s="114"/>
      <c r="AJ129" s="114"/>
      <c r="AK129" s="114"/>
      <c r="AL129" s="114"/>
      <c r="AM129" s="114"/>
      <c r="AN129" s="114"/>
      <c r="AO129" s="114"/>
      <c r="AP129" s="114"/>
      <c r="AQ129" s="114"/>
      <c r="AR129" s="114"/>
      <c r="AS129" s="114"/>
      <c r="AT129" s="114"/>
      <c r="AU129" s="114"/>
      <c r="AV129" s="114"/>
      <c r="AW129" s="114"/>
      <c r="AX129" s="114"/>
      <c r="AY129" s="114"/>
      <c r="AZ129" s="114"/>
      <c r="BA129" s="114"/>
      <c r="BB129" s="114"/>
      <c r="BC129" s="114"/>
      <c r="BD129" s="114"/>
      <c r="BE129" s="114"/>
      <c r="BF129" s="114"/>
      <c r="BG129" s="114"/>
      <c r="BH129" s="114"/>
      <c r="BI129" s="114"/>
      <c r="BJ129" s="114"/>
      <c r="BK129" s="114"/>
      <c r="BL129" s="114"/>
      <c r="BM129" s="114"/>
      <c r="BN129" s="114"/>
      <c r="BO129" s="114"/>
      <c r="BP129" s="114"/>
      <c r="BQ129" s="114"/>
      <c r="BR129" s="114"/>
      <c r="BS129" s="114"/>
      <c r="BT129" s="114"/>
      <c r="BU129" s="114"/>
      <c r="BV129" s="114"/>
      <c r="BW129" s="114"/>
      <c r="BX129" s="114"/>
      <c r="BY129" s="114"/>
      <c r="BZ129" s="114"/>
      <c r="CA129" s="114"/>
      <c r="CB129" s="114"/>
      <c r="CC129" s="114"/>
      <c r="CD129" s="114"/>
      <c r="CE129" s="114"/>
      <c r="CF129" s="114"/>
      <c r="CG129" s="114"/>
      <c r="CH129" s="114"/>
      <c r="CI129" s="114"/>
      <c r="CJ129" s="114"/>
      <c r="CK129" s="114"/>
      <c r="CL129" s="114"/>
      <c r="CM129" s="114"/>
      <c r="CN129" s="114"/>
      <c r="CO129" s="114"/>
      <c r="CP129" s="114"/>
      <c r="CQ129" s="114"/>
      <c r="CR129" s="114"/>
      <c r="CS129" s="114"/>
      <c r="CT129" s="114"/>
      <c r="CU129" s="114"/>
      <c r="CV129" s="114"/>
      <c r="CW129" s="114"/>
      <c r="CX129" s="114"/>
      <c r="CY129" s="114"/>
      <c r="CZ129" s="114"/>
      <c r="DA129" s="114"/>
      <c r="DB129" s="114"/>
      <c r="DC129" s="114"/>
      <c r="DD129" s="114"/>
      <c r="DE129" s="114"/>
      <c r="DF129" s="114"/>
      <c r="DG129" s="114"/>
      <c r="DH129" s="114"/>
      <c r="DI129" s="114"/>
      <c r="DJ129" s="114"/>
      <c r="DK129" s="114"/>
      <c r="DL129" s="114"/>
      <c r="DM129" s="114"/>
      <c r="DN129" s="114"/>
      <c r="DO129" s="114"/>
      <c r="DP129" s="114"/>
      <c r="DQ129" s="114"/>
      <c r="DR129" s="114"/>
      <c r="DS129" s="114"/>
      <c r="DT129" s="114"/>
      <c r="DU129" s="114"/>
      <c r="DV129" s="114"/>
      <c r="DW129" s="114"/>
      <c r="DX129" s="114"/>
      <c r="DY129" s="114"/>
      <c r="DZ129" s="114"/>
      <c r="EA129" s="114"/>
      <c r="EB129" s="114"/>
      <c r="EC129" s="114"/>
      <c r="ED129" s="114"/>
      <c r="EE129" s="114"/>
      <c r="EF129" s="114"/>
      <c r="EG129" s="114"/>
      <c r="EH129" s="114"/>
      <c r="EI129" s="114"/>
      <c r="EJ129" s="114"/>
      <c r="EK129" s="114"/>
      <c r="EL129" s="114"/>
      <c r="EM129" s="114"/>
      <c r="EN129" s="114"/>
      <c r="EO129" s="114"/>
      <c r="EP129" s="114"/>
      <c r="EQ129" s="114"/>
      <c r="ER129" s="114"/>
      <c r="ES129" s="114"/>
      <c r="ET129" s="114"/>
      <c r="EU129" s="114"/>
      <c r="EV129" s="114"/>
      <c r="EW129" s="114"/>
      <c r="EX129" s="114"/>
      <c r="EY129" s="114"/>
      <c r="EZ129" s="114"/>
      <c r="FA129" s="114"/>
      <c r="FB129" s="114"/>
      <c r="FC129" s="114"/>
      <c r="FD129" s="114"/>
      <c r="FE129" s="114"/>
      <c r="FF129" s="114"/>
      <c r="FG129" s="114"/>
      <c r="FH129" s="114"/>
      <c r="FI129" s="114"/>
      <c r="FJ129" s="114"/>
      <c r="FK129" s="114"/>
      <c r="FL129" s="114"/>
      <c r="FM129" s="114"/>
      <c r="FN129" s="114"/>
      <c r="FO129" s="114"/>
      <c r="FP129" s="114"/>
      <c r="FQ129" s="114"/>
      <c r="FR129" s="114"/>
      <c r="FS129" s="114"/>
      <c r="FT129" s="114"/>
      <c r="FU129" s="114"/>
      <c r="FV129" s="114"/>
      <c r="FW129" s="114"/>
      <c r="FX129" s="114"/>
      <c r="FY129" s="114"/>
      <c r="FZ129" s="114"/>
      <c r="GA129" s="114"/>
      <c r="GB129" s="114"/>
      <c r="GC129" s="114"/>
      <c r="GD129" s="114"/>
      <c r="GE129" s="114"/>
      <c r="GF129" s="114"/>
      <c r="GG129" s="114"/>
      <c r="GH129" s="114"/>
      <c r="GI129" s="114"/>
      <c r="GJ129" s="114"/>
      <c r="GK129" s="114"/>
      <c r="GL129" s="114"/>
      <c r="GM129" s="114"/>
      <c r="GN129" s="114"/>
      <c r="GO129" s="114"/>
      <c r="GP129" s="114"/>
      <c r="GQ129" s="114"/>
      <c r="GR129" s="114"/>
      <c r="GS129" s="114"/>
      <c r="GT129" s="114"/>
      <c r="GU129" s="114"/>
      <c r="GV129" s="114"/>
      <c r="GW129" s="114"/>
      <c r="GX129" s="114"/>
      <c r="GY129" s="114"/>
      <c r="GZ129" s="114"/>
      <c r="HA129" s="114"/>
      <c r="HB129" s="114"/>
      <c r="HC129" s="114"/>
      <c r="HD129" s="114"/>
      <c r="HE129" s="114"/>
      <c r="HF129" s="114"/>
      <c r="HG129" s="114"/>
      <c r="HH129" s="114"/>
      <c r="HI129" s="114"/>
      <c r="HJ129" s="114"/>
      <c r="HK129" s="114"/>
      <c r="HL129" s="114"/>
      <c r="HM129" s="114"/>
      <c r="HN129" s="114"/>
      <c r="HO129" s="114"/>
      <c r="HP129" s="114"/>
      <c r="HQ129" s="114"/>
      <c r="HR129" s="114"/>
      <c r="HS129" s="114"/>
      <c r="HT129" s="114"/>
      <c r="HU129" s="114"/>
      <c r="HV129" s="114"/>
      <c r="HW129" s="114"/>
      <c r="HX129" s="114"/>
      <c r="HY129" s="114"/>
      <c r="HZ129" s="114"/>
      <c r="IA129" s="114"/>
      <c r="IB129" s="114"/>
      <c r="IC129" s="114"/>
      <c r="ID129" s="114"/>
      <c r="IE129" s="114"/>
      <c r="IF129" s="114"/>
      <c r="IG129" s="114"/>
      <c r="IH129" s="114"/>
      <c r="II129" s="114"/>
      <c r="IJ129" s="114"/>
      <c r="IK129" s="114"/>
      <c r="IL129" s="114"/>
      <c r="IM129" s="114"/>
      <c r="IN129" s="114"/>
      <c r="IO129" s="114"/>
      <c r="IP129" s="114"/>
      <c r="IQ129" s="114"/>
      <c r="IR129" s="114"/>
      <c r="IS129" s="114"/>
      <c r="IT129" s="114"/>
      <c r="IU129" s="114"/>
      <c r="IV129" s="114"/>
      <c r="IW129" s="114"/>
      <c r="IX129" s="114"/>
      <c r="IY129" s="114"/>
      <c r="IZ129" s="114"/>
      <c r="JA129" s="114"/>
      <c r="JB129" s="114"/>
      <c r="JC129" s="114"/>
      <c r="JD129" s="114"/>
      <c r="JE129" s="114"/>
      <c r="JF129" s="114"/>
      <c r="JG129" s="114"/>
      <c r="JH129" s="114"/>
      <c r="JI129" s="114"/>
    </row>
    <row r="130" spans="12:269" s="111" customFormat="1" hidden="1" x14ac:dyDescent="0.3">
      <c r="L130" s="113"/>
      <c r="M130" s="113"/>
      <c r="N130" s="114"/>
      <c r="O130" s="114"/>
      <c r="P130" s="114"/>
      <c r="Q130" s="114"/>
      <c r="R130" s="114"/>
      <c r="S130" s="114"/>
      <c r="T130" s="114"/>
      <c r="U130" s="114"/>
      <c r="V130" s="114"/>
      <c r="W130" s="114"/>
      <c r="X130" s="114"/>
      <c r="Y130" s="114"/>
      <c r="Z130" s="114"/>
      <c r="AA130" s="114"/>
      <c r="AB130" s="114"/>
      <c r="AC130" s="114"/>
      <c r="AD130" s="114"/>
      <c r="AE130" s="114"/>
      <c r="AF130" s="114"/>
      <c r="AG130" s="114"/>
      <c r="AH130" s="114"/>
      <c r="AI130" s="114"/>
      <c r="AJ130" s="114"/>
      <c r="AK130" s="114"/>
      <c r="AL130" s="114"/>
      <c r="AM130" s="114"/>
      <c r="AN130" s="114"/>
      <c r="AO130" s="114"/>
      <c r="AP130" s="114"/>
      <c r="AQ130" s="114"/>
      <c r="AR130" s="114"/>
      <c r="AS130" s="114"/>
      <c r="AT130" s="114"/>
      <c r="AU130" s="114"/>
      <c r="AV130" s="114"/>
      <c r="AW130" s="114"/>
      <c r="AX130" s="114"/>
      <c r="AY130" s="114"/>
      <c r="AZ130" s="114"/>
      <c r="BA130" s="114"/>
      <c r="BB130" s="114"/>
      <c r="BC130" s="114"/>
      <c r="BD130" s="114"/>
      <c r="BE130" s="114"/>
      <c r="BF130" s="114"/>
      <c r="BG130" s="114"/>
      <c r="BH130" s="114"/>
      <c r="BI130" s="114"/>
      <c r="BJ130" s="114"/>
      <c r="BK130" s="114"/>
      <c r="BL130" s="114"/>
      <c r="BM130" s="114"/>
      <c r="BN130" s="114"/>
      <c r="BO130" s="114"/>
      <c r="BP130" s="114"/>
      <c r="BQ130" s="114"/>
      <c r="BR130" s="114"/>
      <c r="BS130" s="114"/>
      <c r="BT130" s="114"/>
      <c r="BU130" s="114"/>
      <c r="BV130" s="114"/>
      <c r="BW130" s="114"/>
      <c r="BX130" s="114"/>
      <c r="BY130" s="114"/>
      <c r="BZ130" s="114"/>
      <c r="CA130" s="114"/>
      <c r="CB130" s="114"/>
      <c r="CC130" s="114"/>
      <c r="CD130" s="114"/>
      <c r="CE130" s="114"/>
      <c r="CF130" s="114"/>
      <c r="CG130" s="114"/>
      <c r="CH130" s="114"/>
      <c r="CI130" s="114"/>
      <c r="CJ130" s="114"/>
      <c r="CK130" s="114"/>
      <c r="CL130" s="114"/>
      <c r="CM130" s="114"/>
      <c r="CN130" s="114"/>
      <c r="CO130" s="114"/>
      <c r="CP130" s="114"/>
      <c r="CQ130" s="114"/>
      <c r="CR130" s="114"/>
      <c r="CS130" s="114"/>
      <c r="CT130" s="114"/>
      <c r="CU130" s="114"/>
      <c r="CV130" s="114"/>
      <c r="CW130" s="114"/>
      <c r="CX130" s="114"/>
      <c r="CY130" s="114"/>
      <c r="CZ130" s="114"/>
      <c r="DA130" s="114"/>
      <c r="DB130" s="114"/>
      <c r="DC130" s="114"/>
      <c r="DD130" s="114"/>
      <c r="DE130" s="114"/>
      <c r="DF130" s="114"/>
      <c r="DG130" s="114"/>
      <c r="DH130" s="114"/>
      <c r="DI130" s="114"/>
      <c r="DJ130" s="114"/>
      <c r="DK130" s="114"/>
      <c r="DL130" s="114"/>
      <c r="DM130" s="114"/>
      <c r="DN130" s="114"/>
      <c r="DO130" s="114"/>
      <c r="DP130" s="114"/>
      <c r="DQ130" s="114"/>
      <c r="DR130" s="114"/>
      <c r="DS130" s="114"/>
      <c r="DT130" s="114"/>
      <c r="DU130" s="114"/>
      <c r="DV130" s="114"/>
      <c r="DW130" s="114"/>
      <c r="DX130" s="114"/>
      <c r="DY130" s="114"/>
      <c r="DZ130" s="114"/>
      <c r="EA130" s="114"/>
      <c r="EB130" s="114"/>
      <c r="EC130" s="114"/>
      <c r="ED130" s="114"/>
      <c r="EE130" s="114"/>
      <c r="EF130" s="114"/>
      <c r="EG130" s="114"/>
      <c r="EH130" s="114"/>
      <c r="EI130" s="114"/>
      <c r="EJ130" s="114"/>
      <c r="EK130" s="114"/>
      <c r="EL130" s="114"/>
      <c r="EM130" s="114"/>
      <c r="EN130" s="114"/>
      <c r="EO130" s="114"/>
      <c r="EP130" s="114"/>
      <c r="EQ130" s="114"/>
      <c r="ER130" s="114"/>
      <c r="ES130" s="114"/>
      <c r="ET130" s="114"/>
      <c r="EU130" s="114"/>
      <c r="EV130" s="114"/>
      <c r="EW130" s="114"/>
      <c r="EX130" s="114"/>
      <c r="EY130" s="114"/>
      <c r="EZ130" s="114"/>
      <c r="FA130" s="114"/>
      <c r="FB130" s="114"/>
      <c r="FC130" s="114"/>
      <c r="FD130" s="114"/>
      <c r="FE130" s="114"/>
      <c r="FF130" s="114"/>
      <c r="FG130" s="114"/>
      <c r="FH130" s="114"/>
      <c r="FI130" s="114"/>
      <c r="FJ130" s="114"/>
      <c r="FK130" s="114"/>
      <c r="FL130" s="114"/>
      <c r="FM130" s="114"/>
      <c r="FN130" s="114"/>
      <c r="FO130" s="114"/>
      <c r="FP130" s="114"/>
      <c r="FQ130" s="114"/>
      <c r="FR130" s="114"/>
      <c r="FS130" s="114"/>
      <c r="FT130" s="114"/>
      <c r="FU130" s="114"/>
      <c r="FV130" s="114"/>
      <c r="FW130" s="114"/>
      <c r="FX130" s="114"/>
      <c r="FY130" s="114"/>
      <c r="FZ130" s="114"/>
      <c r="GA130" s="114"/>
      <c r="GB130" s="114"/>
      <c r="GC130" s="114"/>
      <c r="GD130" s="114"/>
      <c r="GE130" s="114"/>
      <c r="GF130" s="114"/>
      <c r="GG130" s="114"/>
      <c r="GH130" s="114"/>
      <c r="GI130" s="114"/>
      <c r="GJ130" s="114"/>
      <c r="GK130" s="114"/>
      <c r="GL130" s="114"/>
      <c r="GM130" s="114"/>
      <c r="GN130" s="114"/>
      <c r="GO130" s="114"/>
      <c r="GP130" s="114"/>
      <c r="GQ130" s="114"/>
      <c r="GR130" s="114"/>
      <c r="GS130" s="114"/>
      <c r="GT130" s="114"/>
      <c r="GU130" s="114"/>
      <c r="GV130" s="114"/>
      <c r="GW130" s="114"/>
      <c r="GX130" s="114"/>
      <c r="GY130" s="114"/>
      <c r="GZ130" s="114"/>
      <c r="HA130" s="114"/>
      <c r="HB130" s="114"/>
      <c r="HC130" s="114"/>
      <c r="HD130" s="114"/>
      <c r="HE130" s="114"/>
      <c r="HF130" s="114"/>
      <c r="HG130" s="114"/>
      <c r="HH130" s="114"/>
      <c r="HI130" s="114"/>
      <c r="HJ130" s="114"/>
      <c r="HK130" s="114"/>
      <c r="HL130" s="114"/>
      <c r="HM130" s="114"/>
      <c r="HN130" s="114"/>
      <c r="HO130" s="114"/>
      <c r="HP130" s="114"/>
      <c r="HQ130" s="114"/>
      <c r="HR130" s="114"/>
      <c r="HS130" s="114"/>
      <c r="HT130" s="114"/>
      <c r="HU130" s="114"/>
      <c r="HV130" s="114"/>
      <c r="HW130" s="114"/>
      <c r="HX130" s="114"/>
      <c r="HY130" s="114"/>
      <c r="HZ130" s="114"/>
      <c r="IA130" s="114"/>
      <c r="IB130" s="114"/>
      <c r="IC130" s="114"/>
      <c r="ID130" s="114"/>
      <c r="IE130" s="114"/>
      <c r="IF130" s="114"/>
      <c r="IG130" s="114"/>
      <c r="IH130" s="114"/>
      <c r="II130" s="114"/>
      <c r="IJ130" s="114"/>
      <c r="IK130" s="114"/>
      <c r="IL130" s="114"/>
      <c r="IM130" s="114"/>
      <c r="IN130" s="114"/>
      <c r="IO130" s="114"/>
      <c r="IP130" s="114"/>
      <c r="IQ130" s="114"/>
      <c r="IR130" s="114"/>
      <c r="IS130" s="114"/>
      <c r="IT130" s="114"/>
      <c r="IU130" s="114"/>
      <c r="IV130" s="114"/>
      <c r="IW130" s="114"/>
      <c r="IX130" s="114"/>
      <c r="IY130" s="114"/>
      <c r="IZ130" s="114"/>
      <c r="JA130" s="114"/>
      <c r="JB130" s="114"/>
      <c r="JC130" s="114"/>
      <c r="JD130" s="114"/>
      <c r="JE130" s="114"/>
      <c r="JF130" s="114"/>
      <c r="JG130" s="114"/>
      <c r="JH130" s="114"/>
      <c r="JI130" s="114"/>
    </row>
    <row r="131" spans="12:269" s="111" customFormat="1" hidden="1" x14ac:dyDescent="0.3">
      <c r="L131" s="113"/>
      <c r="M131" s="113"/>
      <c r="N131" s="114"/>
      <c r="O131" s="114"/>
      <c r="P131" s="114"/>
      <c r="Q131" s="114"/>
      <c r="R131" s="114"/>
      <c r="S131" s="114"/>
      <c r="T131" s="114"/>
      <c r="U131" s="114"/>
      <c r="V131" s="114"/>
      <c r="W131" s="114"/>
      <c r="X131" s="114"/>
      <c r="Y131" s="114"/>
      <c r="Z131" s="114"/>
      <c r="AA131" s="114"/>
      <c r="AB131" s="114"/>
      <c r="AC131" s="114"/>
      <c r="AD131" s="114"/>
      <c r="AE131" s="114"/>
      <c r="AF131" s="114"/>
      <c r="AG131" s="114"/>
      <c r="AH131" s="114"/>
      <c r="AI131" s="114"/>
      <c r="AJ131" s="114"/>
      <c r="AK131" s="114"/>
      <c r="AL131" s="114"/>
      <c r="AM131" s="114"/>
      <c r="AN131" s="114"/>
      <c r="AO131" s="114"/>
      <c r="AP131" s="114"/>
      <c r="AQ131" s="114"/>
      <c r="AR131" s="114"/>
      <c r="AS131" s="114"/>
      <c r="AT131" s="114"/>
      <c r="AU131" s="114"/>
      <c r="AV131" s="114"/>
      <c r="AW131" s="114"/>
      <c r="AX131" s="114"/>
      <c r="AY131" s="114"/>
      <c r="AZ131" s="114"/>
      <c r="BA131" s="114"/>
      <c r="BB131" s="114"/>
      <c r="BC131" s="114"/>
      <c r="BD131" s="114"/>
      <c r="BE131" s="114"/>
      <c r="BF131" s="114"/>
      <c r="BG131" s="114"/>
      <c r="BH131" s="114"/>
      <c r="BI131" s="114"/>
      <c r="BJ131" s="114"/>
      <c r="BK131" s="114"/>
      <c r="BL131" s="114"/>
      <c r="BM131" s="114"/>
      <c r="BN131" s="114"/>
      <c r="BO131" s="114"/>
      <c r="BP131" s="114"/>
      <c r="BQ131" s="114"/>
      <c r="BR131" s="114"/>
      <c r="BS131" s="114"/>
      <c r="BT131" s="114"/>
      <c r="BU131" s="114"/>
      <c r="BV131" s="114"/>
      <c r="BW131" s="114"/>
      <c r="BX131" s="114"/>
      <c r="BY131" s="114"/>
      <c r="BZ131" s="114"/>
      <c r="CA131" s="114"/>
      <c r="CB131" s="114"/>
      <c r="CC131" s="114"/>
      <c r="CD131" s="114"/>
      <c r="CE131" s="114"/>
      <c r="CF131" s="114"/>
      <c r="CG131" s="114"/>
      <c r="CH131" s="114"/>
      <c r="CI131" s="114"/>
      <c r="CJ131" s="114"/>
      <c r="CK131" s="114"/>
      <c r="CL131" s="114"/>
      <c r="CM131" s="114"/>
      <c r="CN131" s="114"/>
      <c r="CO131" s="114"/>
      <c r="CP131" s="114"/>
      <c r="CQ131" s="114"/>
      <c r="CR131" s="114"/>
      <c r="CS131" s="114"/>
      <c r="CT131" s="114"/>
      <c r="CU131" s="114"/>
      <c r="CV131" s="114"/>
      <c r="CW131" s="114"/>
      <c r="CX131" s="114"/>
      <c r="CY131" s="114"/>
      <c r="CZ131" s="114"/>
      <c r="DA131" s="114"/>
      <c r="DB131" s="114"/>
      <c r="DC131" s="114"/>
      <c r="DD131" s="114"/>
      <c r="DE131" s="114"/>
      <c r="DF131" s="114"/>
      <c r="DG131" s="114"/>
      <c r="DH131" s="114"/>
      <c r="DI131" s="114"/>
      <c r="DJ131" s="114"/>
      <c r="DK131" s="114"/>
      <c r="DL131" s="114"/>
      <c r="DM131" s="114"/>
      <c r="DN131" s="114"/>
      <c r="DO131" s="114"/>
      <c r="DP131" s="114"/>
      <c r="DQ131" s="114"/>
      <c r="DR131" s="114"/>
      <c r="DS131" s="114"/>
      <c r="DT131" s="114"/>
      <c r="DU131" s="114"/>
      <c r="DV131" s="114"/>
      <c r="DW131" s="114"/>
      <c r="DX131" s="114"/>
      <c r="DY131" s="114"/>
      <c r="DZ131" s="114"/>
      <c r="EA131" s="114"/>
      <c r="EB131" s="114"/>
      <c r="EC131" s="114"/>
      <c r="ED131" s="114"/>
      <c r="EE131" s="114"/>
      <c r="EF131" s="114"/>
      <c r="EG131" s="114"/>
      <c r="EH131" s="114"/>
      <c r="EI131" s="114"/>
      <c r="EJ131" s="114"/>
      <c r="EK131" s="114"/>
      <c r="EL131" s="114"/>
      <c r="EM131" s="114"/>
      <c r="EN131" s="114"/>
      <c r="EO131" s="114"/>
      <c r="EP131" s="114"/>
      <c r="EQ131" s="114"/>
      <c r="ER131" s="114"/>
      <c r="ES131" s="114"/>
      <c r="ET131" s="114"/>
      <c r="EU131" s="114"/>
      <c r="EV131" s="114"/>
      <c r="EW131" s="114"/>
      <c r="EX131" s="114"/>
      <c r="EY131" s="114"/>
      <c r="EZ131" s="114"/>
      <c r="FA131" s="114"/>
      <c r="FB131" s="114"/>
      <c r="FC131" s="114"/>
      <c r="FD131" s="114"/>
      <c r="FE131" s="114"/>
      <c r="FF131" s="114"/>
      <c r="FG131" s="114"/>
      <c r="FH131" s="114"/>
      <c r="FI131" s="114"/>
      <c r="FJ131" s="114"/>
      <c r="FK131" s="114"/>
      <c r="FL131" s="114"/>
      <c r="FM131" s="114"/>
      <c r="FN131" s="114"/>
      <c r="FO131" s="114"/>
      <c r="FP131" s="114"/>
      <c r="FQ131" s="114"/>
      <c r="FR131" s="114"/>
      <c r="FS131" s="114"/>
      <c r="FT131" s="114"/>
      <c r="FU131" s="114"/>
      <c r="FV131" s="114"/>
      <c r="FW131" s="114"/>
      <c r="FX131" s="114"/>
      <c r="FY131" s="114"/>
      <c r="FZ131" s="114"/>
      <c r="GA131" s="114"/>
      <c r="GB131" s="114"/>
      <c r="GC131" s="114"/>
      <c r="GD131" s="114"/>
      <c r="GE131" s="114"/>
      <c r="GF131" s="114"/>
      <c r="GG131" s="114"/>
      <c r="GH131" s="114"/>
      <c r="GI131" s="114"/>
      <c r="GJ131" s="114"/>
      <c r="GK131" s="114"/>
      <c r="GL131" s="114"/>
      <c r="GM131" s="114"/>
      <c r="GN131" s="114"/>
      <c r="GO131" s="114"/>
      <c r="GP131" s="114"/>
      <c r="GQ131" s="114"/>
      <c r="GR131" s="114"/>
      <c r="GS131" s="114"/>
      <c r="GT131" s="114"/>
      <c r="GU131" s="114"/>
      <c r="GV131" s="114"/>
      <c r="GW131" s="114"/>
      <c r="GX131" s="114"/>
      <c r="GY131" s="114"/>
      <c r="GZ131" s="114"/>
      <c r="HA131" s="114"/>
      <c r="HB131" s="114"/>
      <c r="HC131" s="114"/>
      <c r="HD131" s="114"/>
      <c r="HE131" s="114"/>
      <c r="HF131" s="114"/>
      <c r="HG131" s="114"/>
      <c r="HH131" s="114"/>
      <c r="HI131" s="114"/>
      <c r="HJ131" s="114"/>
      <c r="HK131" s="114"/>
      <c r="HL131" s="114"/>
      <c r="HM131" s="114"/>
      <c r="HN131" s="114"/>
      <c r="HO131" s="114"/>
      <c r="HP131" s="114"/>
      <c r="HQ131" s="114"/>
      <c r="HR131" s="114"/>
      <c r="HS131" s="114"/>
      <c r="HT131" s="114"/>
      <c r="HU131" s="114"/>
      <c r="HV131" s="114"/>
      <c r="HW131" s="114"/>
      <c r="HX131" s="114"/>
      <c r="HY131" s="114"/>
      <c r="HZ131" s="114"/>
      <c r="IA131" s="114"/>
      <c r="IB131" s="114"/>
      <c r="IC131" s="114"/>
      <c r="ID131" s="114"/>
      <c r="IE131" s="114"/>
      <c r="IF131" s="114"/>
      <c r="IG131" s="114"/>
      <c r="IH131" s="114"/>
      <c r="II131" s="114"/>
      <c r="IJ131" s="114"/>
      <c r="IK131" s="114"/>
      <c r="IL131" s="114"/>
      <c r="IM131" s="114"/>
      <c r="IN131" s="114"/>
      <c r="IO131" s="114"/>
      <c r="IP131" s="114"/>
      <c r="IQ131" s="114"/>
      <c r="IR131" s="114"/>
      <c r="IS131" s="114"/>
      <c r="IT131" s="114"/>
      <c r="IU131" s="114"/>
      <c r="IV131" s="114"/>
      <c r="IW131" s="114"/>
      <c r="IX131" s="114"/>
      <c r="IY131" s="114"/>
      <c r="IZ131" s="114"/>
      <c r="JA131" s="114"/>
      <c r="JB131" s="114"/>
      <c r="JC131" s="114"/>
      <c r="JD131" s="114"/>
      <c r="JE131" s="114"/>
      <c r="JF131" s="114"/>
      <c r="JG131" s="114"/>
      <c r="JH131" s="114"/>
      <c r="JI131" s="114"/>
    </row>
    <row r="132" spans="12:269" s="111" customFormat="1" hidden="1" x14ac:dyDescent="0.3">
      <c r="L132" s="113"/>
      <c r="M132" s="113"/>
      <c r="N132" s="114"/>
      <c r="O132" s="114"/>
      <c r="P132" s="114"/>
      <c r="Q132" s="114"/>
      <c r="R132" s="114"/>
      <c r="S132" s="114"/>
      <c r="T132" s="114"/>
      <c r="U132" s="114"/>
      <c r="V132" s="114"/>
      <c r="W132" s="114"/>
      <c r="X132" s="114"/>
      <c r="Y132" s="114"/>
      <c r="Z132" s="114"/>
      <c r="AA132" s="114"/>
      <c r="AB132" s="114"/>
      <c r="AC132" s="114"/>
      <c r="AD132" s="114"/>
      <c r="AE132" s="114"/>
      <c r="AF132" s="114"/>
      <c r="AG132" s="114"/>
      <c r="AH132" s="114"/>
      <c r="AI132" s="114"/>
      <c r="AJ132" s="114"/>
      <c r="AK132" s="114"/>
      <c r="AL132" s="114"/>
      <c r="AM132" s="114"/>
      <c r="AN132" s="114"/>
      <c r="AO132" s="114"/>
      <c r="AP132" s="114"/>
      <c r="AQ132" s="114"/>
      <c r="AR132" s="114"/>
      <c r="AS132" s="114"/>
      <c r="AT132" s="114"/>
      <c r="AU132" s="114"/>
      <c r="AV132" s="114"/>
      <c r="AW132" s="114"/>
      <c r="AX132" s="114"/>
      <c r="AY132" s="114"/>
      <c r="AZ132" s="114"/>
      <c r="BA132" s="114"/>
      <c r="BB132" s="114"/>
      <c r="BC132" s="114"/>
      <c r="BD132" s="114"/>
      <c r="BE132" s="114"/>
      <c r="BF132" s="114"/>
      <c r="BG132" s="114"/>
      <c r="BH132" s="114"/>
      <c r="BI132" s="114"/>
      <c r="BJ132" s="114"/>
      <c r="BK132" s="114"/>
      <c r="BL132" s="114"/>
      <c r="BM132" s="114"/>
      <c r="BN132" s="114"/>
      <c r="BO132" s="114"/>
      <c r="BP132" s="114"/>
      <c r="BQ132" s="114"/>
      <c r="BR132" s="114"/>
      <c r="BS132" s="114"/>
      <c r="BT132" s="114"/>
      <c r="BU132" s="114"/>
      <c r="BV132" s="114"/>
      <c r="BW132" s="114"/>
      <c r="BX132" s="114"/>
      <c r="BY132" s="114"/>
      <c r="BZ132" s="114"/>
      <c r="CA132" s="114"/>
      <c r="CB132" s="114"/>
      <c r="CC132" s="114"/>
      <c r="CD132" s="114"/>
      <c r="CE132" s="114"/>
      <c r="CF132" s="114"/>
      <c r="CG132" s="114"/>
      <c r="CH132" s="114"/>
      <c r="CI132" s="114"/>
      <c r="CJ132" s="114"/>
      <c r="CK132" s="114"/>
      <c r="CL132" s="114"/>
      <c r="CM132" s="114"/>
      <c r="CN132" s="114"/>
      <c r="CO132" s="114"/>
      <c r="CP132" s="114"/>
      <c r="CQ132" s="114"/>
      <c r="CR132" s="114"/>
      <c r="CS132" s="114"/>
      <c r="CT132" s="114"/>
      <c r="CU132" s="114"/>
      <c r="CV132" s="114"/>
      <c r="CW132" s="114"/>
      <c r="CX132" s="114"/>
      <c r="CY132" s="114"/>
      <c r="CZ132" s="114"/>
      <c r="DA132" s="114"/>
      <c r="DB132" s="114"/>
      <c r="DC132" s="114"/>
      <c r="DD132" s="114"/>
      <c r="DE132" s="114"/>
      <c r="DF132" s="114"/>
      <c r="DG132" s="114"/>
      <c r="DH132" s="114"/>
      <c r="DI132" s="114"/>
      <c r="DJ132" s="114"/>
      <c r="DK132" s="114"/>
      <c r="DL132" s="114"/>
      <c r="DM132" s="114"/>
      <c r="DN132" s="114"/>
      <c r="DO132" s="114"/>
      <c r="DP132" s="114"/>
      <c r="DQ132" s="114"/>
      <c r="DR132" s="114"/>
      <c r="DS132" s="114"/>
      <c r="DT132" s="114"/>
      <c r="DU132" s="114"/>
      <c r="DV132" s="114"/>
      <c r="DW132" s="114"/>
      <c r="DX132" s="114"/>
      <c r="DY132" s="114"/>
      <c r="DZ132" s="114"/>
      <c r="EA132" s="114"/>
      <c r="EB132" s="114"/>
      <c r="EC132" s="114"/>
      <c r="ED132" s="114"/>
      <c r="EE132" s="114"/>
      <c r="EF132" s="114"/>
      <c r="EG132" s="114"/>
      <c r="EH132" s="114"/>
      <c r="EI132" s="114"/>
      <c r="EJ132" s="114"/>
      <c r="EK132" s="114"/>
      <c r="EL132" s="114"/>
      <c r="EM132" s="114"/>
      <c r="EN132" s="114"/>
      <c r="EO132" s="114"/>
      <c r="EP132" s="114"/>
      <c r="EQ132" s="114"/>
      <c r="ER132" s="114"/>
      <c r="ES132" s="114"/>
      <c r="ET132" s="114"/>
      <c r="EU132" s="114"/>
      <c r="EV132" s="114"/>
      <c r="EW132" s="114"/>
      <c r="EX132" s="114"/>
      <c r="EY132" s="114"/>
      <c r="EZ132" s="114"/>
      <c r="FA132" s="114"/>
      <c r="FB132" s="114"/>
      <c r="FC132" s="114"/>
      <c r="FD132" s="114"/>
      <c r="FE132" s="114"/>
      <c r="FF132" s="114"/>
      <c r="FG132" s="114"/>
      <c r="FH132" s="114"/>
      <c r="FI132" s="114"/>
      <c r="FJ132" s="114"/>
      <c r="FK132" s="114"/>
      <c r="FL132" s="114"/>
      <c r="FM132" s="114"/>
      <c r="FN132" s="114"/>
      <c r="FO132" s="114"/>
      <c r="FP132" s="114"/>
      <c r="FQ132" s="114"/>
      <c r="FR132" s="114"/>
      <c r="FS132" s="114"/>
      <c r="FT132" s="114"/>
      <c r="FU132" s="114"/>
      <c r="FV132" s="114"/>
      <c r="FW132" s="114"/>
      <c r="FX132" s="114"/>
      <c r="FY132" s="114"/>
      <c r="FZ132" s="114"/>
      <c r="GA132" s="114"/>
      <c r="GB132" s="114"/>
      <c r="GC132" s="114"/>
      <c r="GD132" s="114"/>
      <c r="GE132" s="114"/>
      <c r="GF132" s="114"/>
      <c r="GG132" s="114"/>
      <c r="GH132" s="114"/>
      <c r="GI132" s="114"/>
      <c r="GJ132" s="114"/>
      <c r="GK132" s="114"/>
      <c r="GL132" s="114"/>
      <c r="GM132" s="114"/>
      <c r="GN132" s="114"/>
      <c r="GO132" s="114"/>
      <c r="GP132" s="114"/>
      <c r="GQ132" s="114"/>
      <c r="GR132" s="114"/>
      <c r="GS132" s="114"/>
      <c r="GT132" s="114"/>
      <c r="GU132" s="114"/>
      <c r="GV132" s="114"/>
      <c r="GW132" s="114"/>
      <c r="GX132" s="114"/>
      <c r="GY132" s="114"/>
      <c r="GZ132" s="114"/>
      <c r="HA132" s="114"/>
      <c r="HB132" s="114"/>
      <c r="HC132" s="114"/>
      <c r="HD132" s="114"/>
      <c r="HE132" s="114"/>
      <c r="HF132" s="114"/>
      <c r="HG132" s="114"/>
      <c r="HH132" s="114"/>
      <c r="HI132" s="114"/>
      <c r="HJ132" s="114"/>
      <c r="HK132" s="114"/>
      <c r="HL132" s="114"/>
      <c r="HM132" s="114"/>
      <c r="HN132" s="114"/>
      <c r="HO132" s="114"/>
      <c r="HP132" s="114"/>
      <c r="HQ132" s="114"/>
      <c r="HR132" s="114"/>
      <c r="HS132" s="114"/>
      <c r="HT132" s="114"/>
      <c r="HU132" s="114"/>
      <c r="HV132" s="114"/>
      <c r="HW132" s="114"/>
      <c r="HX132" s="114"/>
      <c r="HY132" s="114"/>
      <c r="HZ132" s="114"/>
      <c r="IA132" s="114"/>
      <c r="IB132" s="114"/>
      <c r="IC132" s="114"/>
      <c r="ID132" s="114"/>
      <c r="IE132" s="114"/>
      <c r="IF132" s="114"/>
      <c r="IG132" s="114"/>
      <c r="IH132" s="114"/>
      <c r="II132" s="114"/>
      <c r="IJ132" s="114"/>
      <c r="IK132" s="114"/>
      <c r="IL132" s="114"/>
      <c r="IM132" s="114"/>
      <c r="IN132" s="114"/>
      <c r="IO132" s="114"/>
      <c r="IP132" s="114"/>
      <c r="IQ132" s="114"/>
      <c r="IR132" s="114"/>
      <c r="IS132" s="114"/>
      <c r="IT132" s="114"/>
      <c r="IU132" s="114"/>
      <c r="IV132" s="114"/>
      <c r="IW132" s="114"/>
      <c r="IX132" s="114"/>
      <c r="IY132" s="114"/>
      <c r="IZ132" s="114"/>
      <c r="JA132" s="114"/>
      <c r="JB132" s="114"/>
      <c r="JC132" s="114"/>
      <c r="JD132" s="114"/>
      <c r="JE132" s="114"/>
      <c r="JF132" s="114"/>
      <c r="JG132" s="114"/>
      <c r="JH132" s="114"/>
      <c r="JI132" s="114"/>
    </row>
    <row r="133" spans="12:269" s="111" customFormat="1" hidden="1" x14ac:dyDescent="0.3">
      <c r="L133" s="113"/>
      <c r="M133" s="113"/>
      <c r="N133" s="114"/>
      <c r="O133" s="114"/>
      <c r="P133" s="114"/>
      <c r="Q133" s="114"/>
      <c r="R133" s="114"/>
      <c r="S133" s="114"/>
      <c r="T133" s="114"/>
      <c r="U133" s="114"/>
      <c r="V133" s="114"/>
      <c r="W133" s="114"/>
      <c r="X133" s="114"/>
      <c r="Y133" s="114"/>
      <c r="Z133" s="114"/>
      <c r="AA133" s="114"/>
      <c r="AB133" s="114"/>
      <c r="AC133" s="114"/>
      <c r="AD133" s="114"/>
      <c r="AE133" s="114"/>
      <c r="AF133" s="114"/>
      <c r="AG133" s="114"/>
      <c r="AH133" s="114"/>
      <c r="AI133" s="114"/>
      <c r="AJ133" s="114"/>
      <c r="AK133" s="114"/>
      <c r="AL133" s="114"/>
      <c r="AM133" s="114"/>
      <c r="AN133" s="114"/>
      <c r="AO133" s="114"/>
      <c r="AP133" s="114"/>
      <c r="AQ133" s="114"/>
      <c r="AR133" s="114"/>
      <c r="AS133" s="114"/>
      <c r="AT133" s="114"/>
      <c r="AU133" s="114"/>
      <c r="AV133" s="114"/>
      <c r="AW133" s="114"/>
      <c r="AX133" s="114"/>
      <c r="AY133" s="114"/>
      <c r="AZ133" s="114"/>
      <c r="BA133" s="114"/>
      <c r="BB133" s="114"/>
      <c r="BC133" s="114"/>
      <c r="BD133" s="114"/>
      <c r="BE133" s="114"/>
      <c r="BF133" s="114"/>
      <c r="BG133" s="114"/>
      <c r="BH133" s="114"/>
      <c r="BI133" s="114"/>
      <c r="BJ133" s="114"/>
      <c r="BK133" s="114"/>
      <c r="BL133" s="114"/>
      <c r="BM133" s="114"/>
      <c r="BN133" s="114"/>
      <c r="BO133" s="114"/>
      <c r="BP133" s="114"/>
      <c r="BQ133" s="114"/>
      <c r="BR133" s="114"/>
      <c r="BS133" s="114"/>
      <c r="BT133" s="114"/>
      <c r="BU133" s="114"/>
      <c r="BV133" s="114"/>
      <c r="BW133" s="114"/>
      <c r="BX133" s="114"/>
      <c r="BY133" s="114"/>
      <c r="BZ133" s="114"/>
      <c r="CA133" s="114"/>
      <c r="CB133" s="114"/>
      <c r="CC133" s="114"/>
      <c r="CD133" s="114"/>
      <c r="CE133" s="114"/>
      <c r="CF133" s="114"/>
      <c r="CG133" s="114"/>
      <c r="CH133" s="114"/>
      <c r="CI133" s="114"/>
      <c r="CJ133" s="114"/>
      <c r="CK133" s="114"/>
      <c r="CL133" s="114"/>
      <c r="CM133" s="114"/>
      <c r="CN133" s="114"/>
      <c r="CO133" s="114"/>
      <c r="CP133" s="114"/>
      <c r="CQ133" s="114"/>
      <c r="CR133" s="114"/>
      <c r="CS133" s="114"/>
      <c r="CT133" s="114"/>
      <c r="CU133" s="114"/>
      <c r="CV133" s="114"/>
      <c r="CW133" s="114"/>
      <c r="CX133" s="114"/>
      <c r="CY133" s="114"/>
      <c r="CZ133" s="114"/>
      <c r="DA133" s="114"/>
      <c r="DB133" s="114"/>
      <c r="DC133" s="114"/>
      <c r="DD133" s="114"/>
      <c r="DE133" s="114"/>
      <c r="DF133" s="114"/>
      <c r="DG133" s="114"/>
      <c r="DH133" s="114"/>
      <c r="DI133" s="114"/>
      <c r="DJ133" s="114"/>
      <c r="DK133" s="114"/>
      <c r="DL133" s="114"/>
      <c r="DM133" s="114"/>
      <c r="DN133" s="114"/>
      <c r="DO133" s="114"/>
      <c r="DP133" s="114"/>
      <c r="DQ133" s="114"/>
      <c r="DR133" s="114"/>
      <c r="DS133" s="114"/>
      <c r="DT133" s="114"/>
      <c r="DU133" s="114"/>
      <c r="DV133" s="114"/>
      <c r="DW133" s="114"/>
      <c r="DX133" s="114"/>
      <c r="DY133" s="114"/>
      <c r="DZ133" s="114"/>
      <c r="EA133" s="114"/>
      <c r="EB133" s="114"/>
      <c r="EC133" s="114"/>
      <c r="ED133" s="114"/>
      <c r="EE133" s="114"/>
      <c r="EF133" s="114"/>
      <c r="EG133" s="114"/>
      <c r="EH133" s="114"/>
      <c r="EI133" s="114"/>
      <c r="EJ133" s="114"/>
      <c r="EK133" s="114"/>
      <c r="EL133" s="114"/>
      <c r="EM133" s="114"/>
      <c r="EN133" s="114"/>
      <c r="EO133" s="114"/>
      <c r="EP133" s="114"/>
      <c r="EQ133" s="114"/>
      <c r="ER133" s="114"/>
      <c r="ES133" s="114"/>
      <c r="ET133" s="114"/>
      <c r="EU133" s="114"/>
      <c r="EV133" s="114"/>
      <c r="EW133" s="114"/>
      <c r="EX133" s="114"/>
      <c r="EY133" s="114"/>
      <c r="EZ133" s="114"/>
      <c r="FA133" s="114"/>
      <c r="FB133" s="114"/>
      <c r="FC133" s="114"/>
      <c r="FD133" s="114"/>
      <c r="FE133" s="114"/>
      <c r="FF133" s="114"/>
      <c r="FG133" s="114"/>
      <c r="FH133" s="114"/>
      <c r="FI133" s="114"/>
      <c r="FJ133" s="114"/>
      <c r="FK133" s="114"/>
      <c r="FL133" s="114"/>
      <c r="FM133" s="114"/>
      <c r="FN133" s="114"/>
      <c r="FO133" s="114"/>
      <c r="FP133" s="114"/>
      <c r="FQ133" s="114"/>
      <c r="FR133" s="114"/>
      <c r="FS133" s="114"/>
      <c r="FT133" s="114"/>
      <c r="FU133" s="114"/>
      <c r="FV133" s="114"/>
      <c r="FW133" s="114"/>
      <c r="FX133" s="114"/>
      <c r="FY133" s="114"/>
      <c r="FZ133" s="114"/>
      <c r="GA133" s="114"/>
      <c r="GB133" s="114"/>
      <c r="GC133" s="114"/>
      <c r="GD133" s="114"/>
      <c r="GE133" s="114"/>
      <c r="GF133" s="114"/>
      <c r="GG133" s="114"/>
      <c r="GH133" s="114"/>
      <c r="GI133" s="114"/>
      <c r="GJ133" s="114"/>
      <c r="GK133" s="114"/>
      <c r="GL133" s="114"/>
      <c r="GM133" s="114"/>
      <c r="GN133" s="114"/>
      <c r="GO133" s="114"/>
      <c r="GP133" s="114"/>
      <c r="GQ133" s="114"/>
      <c r="GR133" s="114"/>
      <c r="GS133" s="114"/>
      <c r="GT133" s="114"/>
      <c r="GU133" s="114"/>
      <c r="GV133" s="114"/>
      <c r="GW133" s="114"/>
      <c r="GX133" s="114"/>
      <c r="GY133" s="114"/>
      <c r="GZ133" s="114"/>
      <c r="HA133" s="114"/>
      <c r="HB133" s="114"/>
      <c r="HC133" s="114"/>
      <c r="HD133" s="114"/>
      <c r="HE133" s="114"/>
      <c r="HF133" s="114"/>
      <c r="HG133" s="114"/>
      <c r="HH133" s="114"/>
      <c r="HI133" s="114"/>
      <c r="HJ133" s="114"/>
      <c r="HK133" s="114"/>
      <c r="HL133" s="114"/>
      <c r="HM133" s="114"/>
      <c r="HN133" s="114"/>
      <c r="HO133" s="114"/>
      <c r="HP133" s="114"/>
      <c r="HQ133" s="114"/>
      <c r="HR133" s="114"/>
      <c r="HS133" s="114"/>
      <c r="HT133" s="114"/>
      <c r="HU133" s="114"/>
      <c r="HV133" s="114"/>
      <c r="HW133" s="114"/>
      <c r="HX133" s="114"/>
      <c r="HY133" s="114"/>
      <c r="HZ133" s="114"/>
      <c r="IA133" s="114"/>
      <c r="IB133" s="114"/>
      <c r="IC133" s="114"/>
      <c r="ID133" s="114"/>
      <c r="IE133" s="114"/>
      <c r="IF133" s="114"/>
      <c r="IG133" s="114"/>
      <c r="IH133" s="114"/>
      <c r="II133" s="114"/>
      <c r="IJ133" s="114"/>
      <c r="IK133" s="114"/>
      <c r="IL133" s="114"/>
      <c r="IM133" s="114"/>
      <c r="IN133" s="114"/>
      <c r="IO133" s="114"/>
      <c r="IP133" s="114"/>
      <c r="IQ133" s="114"/>
      <c r="IR133" s="114"/>
      <c r="IS133" s="114"/>
      <c r="IT133" s="114"/>
      <c r="IU133" s="114"/>
      <c r="IV133" s="114"/>
      <c r="IW133" s="114"/>
      <c r="IX133" s="114"/>
      <c r="IY133" s="114"/>
      <c r="IZ133" s="114"/>
      <c r="JA133" s="114"/>
      <c r="JB133" s="114"/>
      <c r="JC133" s="114"/>
      <c r="JD133" s="114"/>
      <c r="JE133" s="114"/>
      <c r="JF133" s="114"/>
      <c r="JG133" s="114"/>
      <c r="JH133" s="114"/>
      <c r="JI133" s="114"/>
    </row>
    <row r="134" spans="12:269" s="111" customFormat="1" hidden="1" x14ac:dyDescent="0.3">
      <c r="L134" s="113"/>
      <c r="M134" s="113"/>
      <c r="N134" s="114"/>
      <c r="O134" s="114"/>
      <c r="P134" s="114"/>
      <c r="Q134" s="114"/>
      <c r="R134" s="114"/>
      <c r="S134" s="114"/>
      <c r="T134" s="114"/>
      <c r="U134" s="114"/>
      <c r="V134" s="114"/>
      <c r="W134" s="114"/>
      <c r="X134" s="114"/>
      <c r="Y134" s="114"/>
      <c r="Z134" s="114"/>
      <c r="AA134" s="114"/>
      <c r="AB134" s="114"/>
      <c r="AC134" s="114"/>
      <c r="AD134" s="114"/>
      <c r="AE134" s="114"/>
      <c r="AF134" s="114"/>
      <c r="AG134" s="114"/>
      <c r="AH134" s="114"/>
      <c r="AI134" s="114"/>
      <c r="AJ134" s="114"/>
      <c r="AK134" s="114"/>
      <c r="AL134" s="114"/>
      <c r="AM134" s="114"/>
      <c r="AN134" s="114"/>
      <c r="AO134" s="114"/>
      <c r="AP134" s="114"/>
      <c r="AQ134" s="114"/>
      <c r="AR134" s="114"/>
      <c r="AS134" s="114"/>
      <c r="AT134" s="114"/>
      <c r="AU134" s="114"/>
      <c r="AV134" s="114"/>
      <c r="AW134" s="114"/>
      <c r="AX134" s="114"/>
      <c r="AY134" s="114"/>
      <c r="AZ134" s="114"/>
      <c r="BA134" s="114"/>
      <c r="BB134" s="114"/>
      <c r="BC134" s="114"/>
      <c r="BD134" s="114"/>
      <c r="BE134" s="114"/>
      <c r="BF134" s="114"/>
      <c r="BG134" s="114"/>
      <c r="BH134" s="114"/>
      <c r="BI134" s="114"/>
      <c r="BJ134" s="114"/>
      <c r="BK134" s="114"/>
      <c r="BL134" s="114"/>
      <c r="BM134" s="114"/>
      <c r="BN134" s="114"/>
      <c r="BO134" s="114"/>
      <c r="BP134" s="114"/>
      <c r="BQ134" s="114"/>
      <c r="BR134" s="114"/>
      <c r="BS134" s="114"/>
      <c r="BT134" s="114"/>
      <c r="BU134" s="114"/>
      <c r="BV134" s="114"/>
      <c r="BW134" s="114"/>
      <c r="BX134" s="114"/>
      <c r="BY134" s="114"/>
      <c r="BZ134" s="114"/>
      <c r="CA134" s="114"/>
      <c r="CB134" s="114"/>
      <c r="CC134" s="114"/>
      <c r="CD134" s="114"/>
      <c r="CE134" s="114"/>
      <c r="CF134" s="114"/>
      <c r="CG134" s="114"/>
      <c r="CH134" s="114"/>
      <c r="CI134" s="114"/>
      <c r="CJ134" s="114"/>
      <c r="CK134" s="114"/>
      <c r="CL134" s="114"/>
      <c r="CM134" s="114"/>
      <c r="CN134" s="114"/>
      <c r="CO134" s="114"/>
      <c r="CP134" s="114"/>
      <c r="CQ134" s="114"/>
      <c r="CR134" s="114"/>
      <c r="CS134" s="114"/>
      <c r="CT134" s="114"/>
      <c r="CU134" s="114"/>
      <c r="CV134" s="114"/>
      <c r="CW134" s="114"/>
      <c r="CX134" s="114"/>
      <c r="CY134" s="114"/>
      <c r="CZ134" s="114"/>
      <c r="DA134" s="114"/>
      <c r="DB134" s="114"/>
      <c r="DC134" s="114"/>
      <c r="DD134" s="114"/>
      <c r="DE134" s="114"/>
      <c r="DF134" s="114"/>
      <c r="DG134" s="114"/>
      <c r="DH134" s="114"/>
      <c r="DI134" s="114"/>
      <c r="DJ134" s="114"/>
      <c r="DK134" s="114"/>
      <c r="DL134" s="114"/>
      <c r="DM134" s="114"/>
      <c r="DN134" s="114"/>
      <c r="DO134" s="114"/>
      <c r="DP134" s="114"/>
      <c r="DQ134" s="114"/>
      <c r="DR134" s="114"/>
      <c r="DS134" s="114"/>
      <c r="DT134" s="114"/>
      <c r="DU134" s="114"/>
      <c r="DV134" s="114"/>
      <c r="DW134" s="114"/>
      <c r="DX134" s="114"/>
      <c r="DY134" s="114"/>
      <c r="DZ134" s="114"/>
      <c r="EA134" s="114"/>
      <c r="EB134" s="114"/>
      <c r="EC134" s="114"/>
      <c r="ED134" s="114"/>
      <c r="EE134" s="114"/>
      <c r="EF134" s="114"/>
      <c r="EG134" s="114"/>
      <c r="EH134" s="114"/>
      <c r="EI134" s="114"/>
      <c r="EJ134" s="114"/>
      <c r="EK134" s="114"/>
      <c r="EL134" s="114"/>
      <c r="EM134" s="114"/>
      <c r="EN134" s="114"/>
      <c r="EO134" s="114"/>
      <c r="EP134" s="114"/>
      <c r="EQ134" s="114"/>
      <c r="ER134" s="114"/>
      <c r="ES134" s="114"/>
      <c r="ET134" s="114"/>
      <c r="EU134" s="114"/>
      <c r="EV134" s="114"/>
      <c r="EW134" s="114"/>
      <c r="EX134" s="114"/>
      <c r="EY134" s="114"/>
      <c r="EZ134" s="114"/>
      <c r="FA134" s="114"/>
      <c r="FB134" s="114"/>
      <c r="FC134" s="114"/>
      <c r="FD134" s="114"/>
      <c r="FE134" s="114"/>
      <c r="FF134" s="114"/>
      <c r="FG134" s="114"/>
      <c r="FH134" s="114"/>
      <c r="FI134" s="114"/>
      <c r="FJ134" s="114"/>
      <c r="FK134" s="114"/>
      <c r="FL134" s="114"/>
      <c r="FM134" s="114"/>
      <c r="FN134" s="114"/>
      <c r="FO134" s="114"/>
      <c r="FP134" s="114"/>
      <c r="FQ134" s="114"/>
      <c r="FR134" s="114"/>
      <c r="FS134" s="114"/>
      <c r="FT134" s="114"/>
      <c r="FU134" s="114"/>
      <c r="FV134" s="114"/>
      <c r="FW134" s="114"/>
      <c r="FX134" s="114"/>
      <c r="FY134" s="114"/>
      <c r="FZ134" s="114"/>
      <c r="GA134" s="114"/>
      <c r="GB134" s="114"/>
      <c r="GC134" s="114"/>
      <c r="GD134" s="114"/>
      <c r="GE134" s="114"/>
      <c r="GF134" s="114"/>
      <c r="GG134" s="114"/>
      <c r="GH134" s="114"/>
      <c r="GI134" s="114"/>
      <c r="GJ134" s="114"/>
      <c r="GK134" s="114"/>
      <c r="GL134" s="114"/>
      <c r="GM134" s="114"/>
      <c r="GN134" s="114"/>
      <c r="GO134" s="114"/>
      <c r="GP134" s="114"/>
      <c r="GQ134" s="114"/>
      <c r="GR134" s="114"/>
      <c r="GS134" s="114"/>
      <c r="GT134" s="114"/>
      <c r="GU134" s="114"/>
      <c r="GV134" s="114"/>
      <c r="GW134" s="114"/>
      <c r="GX134" s="114"/>
      <c r="GY134" s="114"/>
      <c r="GZ134" s="114"/>
      <c r="HA134" s="114"/>
      <c r="HB134" s="114"/>
      <c r="HC134" s="114"/>
      <c r="HD134" s="114"/>
      <c r="HE134" s="114"/>
      <c r="HF134" s="114"/>
      <c r="HG134" s="114"/>
      <c r="HH134" s="114"/>
      <c r="HI134" s="114"/>
      <c r="HJ134" s="114"/>
      <c r="HK134" s="114"/>
      <c r="HL134" s="114"/>
      <c r="HM134" s="114"/>
      <c r="HN134" s="114"/>
      <c r="HO134" s="114"/>
      <c r="HP134" s="114"/>
      <c r="HQ134" s="114"/>
      <c r="HR134" s="114"/>
      <c r="HS134" s="114"/>
      <c r="HT134" s="114"/>
      <c r="HU134" s="114"/>
      <c r="HV134" s="114"/>
      <c r="HW134" s="114"/>
      <c r="HX134" s="114"/>
      <c r="HY134" s="114"/>
      <c r="HZ134" s="114"/>
      <c r="IA134" s="114"/>
      <c r="IB134" s="114"/>
      <c r="IC134" s="114"/>
      <c r="ID134" s="114"/>
      <c r="IE134" s="114"/>
      <c r="IF134" s="114"/>
      <c r="IG134" s="114"/>
      <c r="IH134" s="114"/>
      <c r="II134" s="114"/>
      <c r="IJ134" s="114"/>
      <c r="IK134" s="114"/>
      <c r="IL134" s="114"/>
      <c r="IM134" s="114"/>
      <c r="IN134" s="114"/>
      <c r="IO134" s="114"/>
      <c r="IP134" s="114"/>
      <c r="IQ134" s="114"/>
      <c r="IR134" s="114"/>
      <c r="IS134" s="114"/>
      <c r="IT134" s="114"/>
      <c r="IU134" s="114"/>
      <c r="IV134" s="114"/>
      <c r="IW134" s="114"/>
      <c r="IX134" s="114"/>
      <c r="IY134" s="114"/>
      <c r="IZ134" s="114"/>
      <c r="JA134" s="114"/>
      <c r="JB134" s="114"/>
      <c r="JC134" s="114"/>
      <c r="JD134" s="114"/>
      <c r="JE134" s="114"/>
      <c r="JF134" s="114"/>
      <c r="JG134" s="114"/>
      <c r="JH134" s="114"/>
      <c r="JI134" s="114"/>
    </row>
    <row r="135" spans="12:269" s="111" customFormat="1" hidden="1" x14ac:dyDescent="0.3">
      <c r="L135" s="113"/>
      <c r="M135" s="113"/>
      <c r="N135" s="114"/>
      <c r="O135" s="114"/>
      <c r="P135" s="114"/>
      <c r="Q135" s="114"/>
      <c r="R135" s="114"/>
      <c r="S135" s="114"/>
      <c r="T135" s="114"/>
      <c r="U135" s="114"/>
      <c r="V135" s="114"/>
      <c r="W135" s="114"/>
      <c r="X135" s="114"/>
      <c r="Y135" s="114"/>
      <c r="Z135" s="114"/>
      <c r="AA135" s="114"/>
      <c r="AB135" s="114"/>
      <c r="AC135" s="114"/>
      <c r="AD135" s="114"/>
      <c r="AE135" s="114"/>
      <c r="AF135" s="114"/>
      <c r="AG135" s="114"/>
      <c r="AH135" s="114"/>
      <c r="AI135" s="114"/>
      <c r="AJ135" s="114"/>
      <c r="AK135" s="114"/>
      <c r="AL135" s="114"/>
      <c r="AM135" s="114"/>
      <c r="AN135" s="114"/>
      <c r="AO135" s="114"/>
      <c r="AP135" s="114"/>
      <c r="AQ135" s="114"/>
      <c r="AR135" s="114"/>
      <c r="AS135" s="114"/>
      <c r="AT135" s="114"/>
      <c r="AU135" s="114"/>
      <c r="AV135" s="114"/>
      <c r="AW135" s="114"/>
      <c r="AX135" s="114"/>
      <c r="AY135" s="114"/>
      <c r="AZ135" s="114"/>
      <c r="BA135" s="114"/>
      <c r="BB135" s="114"/>
      <c r="BC135" s="114"/>
      <c r="BD135" s="114"/>
      <c r="BE135" s="114"/>
      <c r="BF135" s="114"/>
      <c r="BG135" s="114"/>
      <c r="BH135" s="114"/>
      <c r="BI135" s="114"/>
      <c r="BJ135" s="114"/>
      <c r="BK135" s="114"/>
      <c r="BL135" s="114"/>
      <c r="BM135" s="114"/>
      <c r="BN135" s="114"/>
      <c r="BO135" s="114"/>
      <c r="BP135" s="114"/>
      <c r="BQ135" s="114"/>
      <c r="BR135" s="114"/>
      <c r="BS135" s="114"/>
      <c r="BT135" s="114"/>
      <c r="BU135" s="114"/>
      <c r="BV135" s="114"/>
      <c r="BW135" s="114"/>
      <c r="BX135" s="114"/>
      <c r="BY135" s="114"/>
      <c r="BZ135" s="114"/>
      <c r="CA135" s="114"/>
      <c r="CB135" s="114"/>
      <c r="CC135" s="114"/>
      <c r="CD135" s="114"/>
      <c r="CE135" s="114"/>
      <c r="CF135" s="114"/>
      <c r="CG135" s="114"/>
      <c r="CH135" s="114"/>
      <c r="CI135" s="114"/>
      <c r="CJ135" s="114"/>
      <c r="CK135" s="114"/>
      <c r="CL135" s="114"/>
      <c r="CM135" s="114"/>
      <c r="CN135" s="114"/>
      <c r="CO135" s="114"/>
      <c r="CP135" s="114"/>
      <c r="CQ135" s="114"/>
      <c r="CR135" s="114"/>
      <c r="CS135" s="114"/>
      <c r="CT135" s="114"/>
      <c r="CU135" s="114"/>
      <c r="CV135" s="114"/>
      <c r="CW135" s="114"/>
      <c r="CX135" s="114"/>
      <c r="CY135" s="114"/>
      <c r="CZ135" s="114"/>
      <c r="DA135" s="114"/>
      <c r="DB135" s="114"/>
      <c r="DC135" s="114"/>
      <c r="DD135" s="114"/>
      <c r="DE135" s="114"/>
      <c r="DF135" s="114"/>
      <c r="DG135" s="114"/>
      <c r="DH135" s="114"/>
      <c r="DI135" s="114"/>
      <c r="DJ135" s="114"/>
      <c r="DK135" s="114"/>
      <c r="DL135" s="114"/>
      <c r="DM135" s="114"/>
      <c r="DN135" s="114"/>
      <c r="DO135" s="114"/>
      <c r="DP135" s="114"/>
      <c r="DQ135" s="114"/>
      <c r="DR135" s="114"/>
      <c r="DS135" s="114"/>
      <c r="DT135" s="114"/>
      <c r="DU135" s="114"/>
      <c r="DV135" s="114"/>
      <c r="DW135" s="114"/>
      <c r="DX135" s="114"/>
      <c r="DY135" s="114"/>
      <c r="DZ135" s="114"/>
      <c r="EA135" s="114"/>
      <c r="EB135" s="114"/>
      <c r="EC135" s="114"/>
      <c r="ED135" s="114"/>
      <c r="EE135" s="114"/>
      <c r="EF135" s="114"/>
      <c r="EG135" s="114"/>
      <c r="EH135" s="114"/>
      <c r="EI135" s="114"/>
      <c r="EJ135" s="114"/>
      <c r="EK135" s="114"/>
      <c r="EL135" s="114"/>
      <c r="EM135" s="114"/>
      <c r="EN135" s="114"/>
      <c r="EO135" s="114"/>
      <c r="EP135" s="114"/>
      <c r="EQ135" s="114"/>
      <c r="ER135" s="114"/>
      <c r="ES135" s="114"/>
      <c r="ET135" s="114"/>
      <c r="EU135" s="114"/>
      <c r="EV135" s="114"/>
      <c r="EW135" s="114"/>
      <c r="EX135" s="114"/>
      <c r="EY135" s="114"/>
      <c r="EZ135" s="114"/>
      <c r="FA135" s="114"/>
      <c r="FB135" s="114"/>
      <c r="FC135" s="114"/>
      <c r="FD135" s="114"/>
      <c r="FE135" s="114"/>
      <c r="FF135" s="114"/>
      <c r="FG135" s="114"/>
      <c r="FH135" s="114"/>
      <c r="FI135" s="114"/>
      <c r="FJ135" s="114"/>
      <c r="FK135" s="114"/>
      <c r="FL135" s="114"/>
      <c r="FM135" s="114"/>
      <c r="FN135" s="114"/>
      <c r="FO135" s="114"/>
      <c r="FP135" s="114"/>
      <c r="FQ135" s="114"/>
      <c r="FR135" s="114"/>
      <c r="FS135" s="114"/>
      <c r="FT135" s="114"/>
      <c r="FU135" s="114"/>
      <c r="FV135" s="114"/>
      <c r="FW135" s="114"/>
      <c r="FX135" s="114"/>
      <c r="FY135" s="114"/>
      <c r="FZ135" s="114"/>
      <c r="GA135" s="114"/>
      <c r="GB135" s="114"/>
      <c r="GC135" s="114"/>
      <c r="GD135" s="114"/>
      <c r="GE135" s="114"/>
      <c r="GF135" s="114"/>
      <c r="GG135" s="114"/>
      <c r="GH135" s="114"/>
      <c r="GI135" s="114"/>
      <c r="GJ135" s="114"/>
      <c r="GK135" s="114"/>
      <c r="GL135" s="114"/>
      <c r="GM135" s="114"/>
      <c r="GN135" s="114"/>
      <c r="GO135" s="114"/>
      <c r="GP135" s="114"/>
      <c r="GQ135" s="114"/>
      <c r="GR135" s="114"/>
      <c r="GS135" s="114"/>
      <c r="GT135" s="114"/>
      <c r="GU135" s="114"/>
      <c r="GV135" s="114"/>
      <c r="GW135" s="114"/>
      <c r="GX135" s="114"/>
      <c r="GY135" s="114"/>
      <c r="GZ135" s="114"/>
      <c r="HA135" s="114"/>
      <c r="HB135" s="114"/>
      <c r="HC135" s="114"/>
      <c r="HD135" s="114"/>
      <c r="HE135" s="114"/>
      <c r="HF135" s="114"/>
      <c r="HG135" s="114"/>
      <c r="HH135" s="114"/>
      <c r="HI135" s="114"/>
      <c r="HJ135" s="114"/>
      <c r="HK135" s="114"/>
      <c r="HL135" s="114"/>
      <c r="HM135" s="114"/>
      <c r="HN135" s="114"/>
      <c r="HO135" s="114"/>
      <c r="HP135" s="114"/>
      <c r="HQ135" s="114"/>
      <c r="HR135" s="114"/>
      <c r="HS135" s="114"/>
      <c r="HT135" s="114"/>
      <c r="HU135" s="114"/>
      <c r="HV135" s="114"/>
      <c r="HW135" s="114"/>
      <c r="HX135" s="114"/>
      <c r="HY135" s="114"/>
      <c r="HZ135" s="114"/>
      <c r="IA135" s="114"/>
      <c r="IB135" s="114"/>
      <c r="IC135" s="114"/>
      <c r="ID135" s="114"/>
      <c r="IE135" s="114"/>
      <c r="IF135" s="114"/>
      <c r="IG135" s="114"/>
      <c r="IH135" s="114"/>
      <c r="II135" s="114"/>
      <c r="IJ135" s="114"/>
      <c r="IK135" s="114"/>
      <c r="IL135" s="114"/>
      <c r="IM135" s="114"/>
      <c r="IN135" s="114"/>
      <c r="IO135" s="114"/>
      <c r="IP135" s="114"/>
      <c r="IQ135" s="114"/>
      <c r="IR135" s="114"/>
      <c r="IS135" s="114"/>
      <c r="IT135" s="114"/>
      <c r="IU135" s="114"/>
      <c r="IV135" s="114"/>
      <c r="IW135" s="114"/>
      <c r="IX135" s="114"/>
      <c r="IY135" s="114"/>
      <c r="IZ135" s="114"/>
      <c r="JA135" s="114"/>
      <c r="JB135" s="114"/>
      <c r="JC135" s="114"/>
      <c r="JD135" s="114"/>
      <c r="JE135" s="114"/>
      <c r="JF135" s="114"/>
      <c r="JG135" s="114"/>
      <c r="JH135" s="114"/>
      <c r="JI135" s="114"/>
    </row>
    <row r="136" spans="12:269" s="111" customFormat="1" hidden="1" x14ac:dyDescent="0.3">
      <c r="L136" s="113"/>
      <c r="M136" s="113"/>
      <c r="N136" s="114"/>
      <c r="O136" s="114"/>
      <c r="P136" s="114"/>
      <c r="Q136" s="114"/>
      <c r="R136" s="114"/>
      <c r="S136" s="114"/>
      <c r="T136" s="114"/>
      <c r="U136" s="114"/>
      <c r="V136" s="114"/>
      <c r="W136" s="114"/>
      <c r="X136" s="114"/>
      <c r="Y136" s="114"/>
      <c r="Z136" s="114"/>
      <c r="AA136" s="114"/>
      <c r="AB136" s="114"/>
      <c r="AC136" s="114"/>
      <c r="AD136" s="114"/>
      <c r="AE136" s="114"/>
      <c r="AF136" s="114"/>
      <c r="AG136" s="114"/>
      <c r="AH136" s="114"/>
      <c r="AI136" s="114"/>
      <c r="AJ136" s="114"/>
      <c r="AK136" s="114"/>
      <c r="AL136" s="114"/>
      <c r="AM136" s="114"/>
      <c r="AN136" s="114"/>
      <c r="AO136" s="114"/>
      <c r="AP136" s="114"/>
      <c r="AQ136" s="114"/>
      <c r="AR136" s="114"/>
      <c r="AS136" s="114"/>
      <c r="AT136" s="114"/>
      <c r="AU136" s="114"/>
      <c r="AV136" s="114"/>
      <c r="AW136" s="114"/>
      <c r="AX136" s="114"/>
      <c r="AY136" s="114"/>
      <c r="AZ136" s="114"/>
      <c r="BA136" s="114"/>
      <c r="BB136" s="114"/>
      <c r="BC136" s="114"/>
      <c r="BD136" s="114"/>
      <c r="BE136" s="114"/>
      <c r="BF136" s="114"/>
      <c r="BG136" s="114"/>
      <c r="BH136" s="114"/>
      <c r="BI136" s="114"/>
      <c r="BJ136" s="114"/>
      <c r="BK136" s="114"/>
      <c r="BL136" s="114"/>
      <c r="BM136" s="114"/>
      <c r="BN136" s="114"/>
      <c r="BO136" s="114"/>
      <c r="BP136" s="114"/>
      <c r="BQ136" s="114"/>
      <c r="BR136" s="114"/>
      <c r="BS136" s="114"/>
      <c r="BT136" s="114"/>
      <c r="BU136" s="114"/>
      <c r="BV136" s="114"/>
      <c r="BW136" s="114"/>
      <c r="BX136" s="114"/>
      <c r="BY136" s="114"/>
      <c r="BZ136" s="114"/>
      <c r="CA136" s="114"/>
      <c r="CB136" s="114"/>
      <c r="CC136" s="114"/>
      <c r="CD136" s="114"/>
      <c r="CE136" s="114"/>
      <c r="CF136" s="114"/>
      <c r="CG136" s="114"/>
      <c r="CH136" s="114"/>
      <c r="CI136" s="114"/>
      <c r="CJ136" s="114"/>
      <c r="CK136" s="114"/>
      <c r="CL136" s="114"/>
      <c r="CM136" s="114"/>
      <c r="CN136" s="114"/>
      <c r="CO136" s="114"/>
      <c r="CP136" s="114"/>
      <c r="CQ136" s="114"/>
      <c r="CR136" s="114"/>
      <c r="CS136" s="114"/>
      <c r="CT136" s="114"/>
      <c r="CU136" s="114"/>
      <c r="CV136" s="114"/>
      <c r="CW136" s="114"/>
      <c r="CX136" s="114"/>
      <c r="CY136" s="114"/>
      <c r="CZ136" s="114"/>
      <c r="DA136" s="114"/>
      <c r="DB136" s="114"/>
      <c r="DC136" s="114"/>
      <c r="DD136" s="114"/>
      <c r="DE136" s="114"/>
      <c r="DF136" s="114"/>
      <c r="DG136" s="114"/>
      <c r="DH136" s="114"/>
      <c r="DI136" s="114"/>
      <c r="DJ136" s="114"/>
      <c r="DK136" s="114"/>
      <c r="DL136" s="114"/>
      <c r="DM136" s="114"/>
      <c r="DN136" s="114"/>
      <c r="DO136" s="114"/>
      <c r="DP136" s="114"/>
      <c r="DQ136" s="114"/>
      <c r="DR136" s="114"/>
      <c r="DS136" s="114"/>
      <c r="DT136" s="114"/>
      <c r="DU136" s="114"/>
      <c r="DV136" s="114"/>
      <c r="DW136" s="114"/>
      <c r="DX136" s="114"/>
      <c r="DY136" s="114"/>
      <c r="DZ136" s="114"/>
      <c r="EA136" s="114"/>
      <c r="EB136" s="114"/>
      <c r="EC136" s="114"/>
      <c r="ED136" s="114"/>
      <c r="EE136" s="114"/>
      <c r="EF136" s="114"/>
      <c r="EG136" s="114"/>
      <c r="EH136" s="114"/>
      <c r="EI136" s="114"/>
      <c r="EJ136" s="114"/>
      <c r="EK136" s="114"/>
      <c r="EL136" s="114"/>
      <c r="EM136" s="114"/>
      <c r="EN136" s="114"/>
      <c r="EO136" s="114"/>
      <c r="EP136" s="114"/>
      <c r="EQ136" s="114"/>
      <c r="ER136" s="114"/>
      <c r="ES136" s="114"/>
      <c r="ET136" s="114"/>
      <c r="EU136" s="114"/>
      <c r="EV136" s="114"/>
      <c r="EW136" s="114"/>
      <c r="EX136" s="114"/>
      <c r="EY136" s="114"/>
      <c r="EZ136" s="114"/>
      <c r="FA136" s="114"/>
      <c r="FB136" s="114"/>
      <c r="FC136" s="114"/>
      <c r="FD136" s="114"/>
      <c r="FE136" s="114"/>
      <c r="FF136" s="114"/>
      <c r="FG136" s="114"/>
      <c r="FH136" s="114"/>
      <c r="FI136" s="114"/>
      <c r="FJ136" s="114"/>
      <c r="FK136" s="114"/>
      <c r="FL136" s="114"/>
      <c r="FM136" s="114"/>
      <c r="FN136" s="114"/>
      <c r="FO136" s="114"/>
      <c r="FP136" s="114"/>
      <c r="FQ136" s="114"/>
      <c r="FR136" s="114"/>
      <c r="FS136" s="114"/>
      <c r="FT136" s="114"/>
      <c r="FU136" s="114"/>
      <c r="FV136" s="114"/>
      <c r="FW136" s="114"/>
      <c r="FX136" s="114"/>
      <c r="FY136" s="114"/>
      <c r="FZ136" s="114"/>
      <c r="GA136" s="114"/>
      <c r="GB136" s="114"/>
      <c r="GC136" s="114"/>
      <c r="GD136" s="114"/>
      <c r="GE136" s="114"/>
      <c r="GF136" s="114"/>
      <c r="GG136" s="114"/>
      <c r="GH136" s="114"/>
      <c r="GI136" s="114"/>
      <c r="GJ136" s="114"/>
      <c r="GK136" s="114"/>
      <c r="GL136" s="114"/>
      <c r="GM136" s="114"/>
      <c r="GN136" s="114"/>
      <c r="GO136" s="114"/>
      <c r="GP136" s="114"/>
      <c r="GQ136" s="114"/>
      <c r="GR136" s="114"/>
      <c r="GS136" s="114"/>
      <c r="GT136" s="114"/>
      <c r="GU136" s="114"/>
      <c r="GV136" s="114"/>
      <c r="GW136" s="114"/>
      <c r="GX136" s="114"/>
      <c r="GY136" s="114"/>
      <c r="GZ136" s="114"/>
      <c r="HA136" s="114"/>
      <c r="HB136" s="114"/>
      <c r="HC136" s="114"/>
      <c r="HD136" s="114"/>
      <c r="HE136" s="114"/>
      <c r="HF136" s="114"/>
      <c r="HG136" s="114"/>
      <c r="HH136" s="114"/>
      <c r="HI136" s="114"/>
      <c r="HJ136" s="114"/>
      <c r="HK136" s="114"/>
      <c r="HL136" s="114"/>
      <c r="HM136" s="114"/>
      <c r="HN136" s="114"/>
      <c r="HO136" s="114"/>
      <c r="HP136" s="114"/>
      <c r="HQ136" s="114"/>
      <c r="HR136" s="114"/>
      <c r="HS136" s="114"/>
      <c r="HT136" s="114"/>
      <c r="HU136" s="114"/>
      <c r="HV136" s="114"/>
      <c r="HW136" s="114"/>
      <c r="HX136" s="114"/>
      <c r="HY136" s="114"/>
      <c r="HZ136" s="114"/>
      <c r="IA136" s="114"/>
      <c r="IB136" s="114"/>
      <c r="IC136" s="114"/>
      <c r="ID136" s="114"/>
      <c r="IE136" s="114"/>
      <c r="IF136" s="114"/>
      <c r="IG136" s="114"/>
      <c r="IH136" s="114"/>
      <c r="II136" s="114"/>
      <c r="IJ136" s="114"/>
      <c r="IK136" s="114"/>
      <c r="IL136" s="114"/>
      <c r="IM136" s="114"/>
      <c r="IN136" s="114"/>
      <c r="IO136" s="114"/>
      <c r="IP136" s="114"/>
      <c r="IQ136" s="114"/>
      <c r="IR136" s="114"/>
      <c r="IS136" s="114"/>
      <c r="IT136" s="114"/>
      <c r="IU136" s="114"/>
      <c r="IV136" s="114"/>
      <c r="IW136" s="114"/>
      <c r="IX136" s="114"/>
      <c r="IY136" s="114"/>
      <c r="IZ136" s="114"/>
      <c r="JA136" s="114"/>
      <c r="JB136" s="114"/>
      <c r="JC136" s="114"/>
      <c r="JD136" s="114"/>
      <c r="JE136" s="114"/>
      <c r="JF136" s="114"/>
      <c r="JG136" s="114"/>
      <c r="JH136" s="114"/>
      <c r="JI136" s="114"/>
    </row>
    <row r="137" spans="12:269" s="111" customFormat="1" hidden="1" x14ac:dyDescent="0.3">
      <c r="L137" s="113"/>
      <c r="M137" s="113"/>
      <c r="N137" s="114"/>
      <c r="O137" s="114"/>
      <c r="P137" s="114"/>
      <c r="Q137" s="114"/>
      <c r="R137" s="114"/>
      <c r="S137" s="114"/>
      <c r="T137" s="114"/>
      <c r="U137" s="114"/>
      <c r="V137" s="114"/>
      <c r="W137" s="114"/>
      <c r="X137" s="114"/>
      <c r="Y137" s="114"/>
      <c r="Z137" s="114"/>
      <c r="AA137" s="114"/>
      <c r="AB137" s="114"/>
      <c r="AC137" s="114"/>
      <c r="AD137" s="114"/>
      <c r="AE137" s="114"/>
      <c r="AF137" s="114"/>
      <c r="AG137" s="114"/>
      <c r="AH137" s="114"/>
      <c r="AI137" s="114"/>
      <c r="AJ137" s="114"/>
      <c r="AK137" s="114"/>
      <c r="AL137" s="114"/>
      <c r="AM137" s="114"/>
      <c r="AN137" s="114"/>
      <c r="AO137" s="114"/>
      <c r="AP137" s="114"/>
      <c r="AQ137" s="114"/>
      <c r="AR137" s="114"/>
      <c r="AS137" s="114"/>
      <c r="AT137" s="114"/>
      <c r="AU137" s="114"/>
      <c r="AV137" s="114"/>
      <c r="AW137" s="114"/>
      <c r="AX137" s="114"/>
      <c r="AY137" s="114"/>
      <c r="AZ137" s="114"/>
      <c r="BA137" s="114"/>
      <c r="BB137" s="114"/>
      <c r="BC137" s="114"/>
      <c r="BD137" s="114"/>
      <c r="BE137" s="114"/>
      <c r="BF137" s="114"/>
      <c r="BG137" s="114"/>
      <c r="BH137" s="114"/>
      <c r="BI137" s="114"/>
      <c r="BJ137" s="114"/>
      <c r="BK137" s="114"/>
      <c r="BL137" s="114"/>
      <c r="BM137" s="114"/>
      <c r="BN137" s="114"/>
      <c r="BO137" s="114"/>
      <c r="BP137" s="114"/>
      <c r="BQ137" s="114"/>
      <c r="BR137" s="114"/>
      <c r="BS137" s="114"/>
      <c r="BT137" s="114"/>
      <c r="BU137" s="114"/>
      <c r="BV137" s="114"/>
      <c r="BW137" s="114"/>
      <c r="BX137" s="114"/>
      <c r="BY137" s="114"/>
      <c r="BZ137" s="114"/>
      <c r="CA137" s="114"/>
      <c r="CB137" s="114"/>
      <c r="CC137" s="114"/>
      <c r="CD137" s="114"/>
      <c r="CE137" s="114"/>
      <c r="CF137" s="114"/>
      <c r="CG137" s="114"/>
      <c r="CH137" s="114"/>
      <c r="CI137" s="114"/>
      <c r="CJ137" s="114"/>
      <c r="CK137" s="114"/>
      <c r="CL137" s="114"/>
      <c r="CM137" s="114"/>
      <c r="CN137" s="114"/>
      <c r="CO137" s="114"/>
      <c r="CP137" s="114"/>
      <c r="CQ137" s="114"/>
      <c r="CR137" s="114"/>
      <c r="CS137" s="114"/>
      <c r="CT137" s="114"/>
      <c r="CU137" s="114"/>
      <c r="CV137" s="114"/>
      <c r="CW137" s="114"/>
      <c r="CX137" s="114"/>
      <c r="CY137" s="114"/>
      <c r="CZ137" s="114"/>
      <c r="DA137" s="114"/>
      <c r="DB137" s="114"/>
      <c r="DC137" s="114"/>
      <c r="DD137" s="114"/>
      <c r="DE137" s="114"/>
      <c r="DF137" s="114"/>
      <c r="DG137" s="114"/>
      <c r="DH137" s="114"/>
      <c r="DI137" s="114"/>
      <c r="DJ137" s="114"/>
      <c r="DK137" s="114"/>
      <c r="DL137" s="114"/>
      <c r="DM137" s="114"/>
      <c r="DN137" s="114"/>
      <c r="DO137" s="114"/>
      <c r="DP137" s="114"/>
      <c r="DQ137" s="114"/>
      <c r="DR137" s="114"/>
      <c r="DS137" s="114"/>
      <c r="DT137" s="114"/>
      <c r="DU137" s="114"/>
      <c r="DV137" s="114"/>
      <c r="DW137" s="114"/>
      <c r="DX137" s="114"/>
      <c r="DY137" s="114"/>
      <c r="DZ137" s="114"/>
      <c r="EA137" s="114"/>
      <c r="EB137" s="114"/>
      <c r="EC137" s="114"/>
      <c r="ED137" s="114"/>
      <c r="EE137" s="114"/>
      <c r="EF137" s="114"/>
      <c r="EG137" s="114"/>
      <c r="EH137" s="114"/>
      <c r="EI137" s="114"/>
      <c r="EJ137" s="114"/>
      <c r="EK137" s="114"/>
      <c r="EL137" s="114"/>
      <c r="EM137" s="114"/>
      <c r="EN137" s="114"/>
      <c r="EO137" s="114"/>
      <c r="EP137" s="114"/>
      <c r="EQ137" s="114"/>
      <c r="ER137" s="114"/>
      <c r="ES137" s="114"/>
      <c r="ET137" s="114"/>
      <c r="EU137" s="114"/>
      <c r="EV137" s="114"/>
      <c r="EW137" s="114"/>
      <c r="EX137" s="114"/>
      <c r="EY137" s="114"/>
      <c r="EZ137" s="114"/>
      <c r="FA137" s="114"/>
      <c r="FB137" s="114"/>
      <c r="FC137" s="114"/>
      <c r="FD137" s="114"/>
      <c r="FE137" s="114"/>
      <c r="FF137" s="114"/>
      <c r="FG137" s="114"/>
      <c r="FH137" s="114"/>
      <c r="FI137" s="114"/>
      <c r="FJ137" s="114"/>
      <c r="FK137" s="114"/>
      <c r="FL137" s="114"/>
      <c r="FM137" s="114"/>
      <c r="FN137" s="114"/>
      <c r="FO137" s="114"/>
      <c r="FP137" s="114"/>
      <c r="FQ137" s="114"/>
      <c r="FR137" s="114"/>
      <c r="FS137" s="114"/>
      <c r="FT137" s="114"/>
      <c r="FU137" s="114"/>
      <c r="FV137" s="114"/>
      <c r="FW137" s="114"/>
      <c r="FX137" s="114"/>
      <c r="FY137" s="114"/>
      <c r="FZ137" s="114"/>
      <c r="GA137" s="114"/>
      <c r="GB137" s="114"/>
      <c r="GC137" s="114"/>
      <c r="GD137" s="114"/>
      <c r="GE137" s="114"/>
      <c r="GF137" s="114"/>
      <c r="GG137" s="114"/>
      <c r="GH137" s="114"/>
      <c r="GI137" s="114"/>
      <c r="GJ137" s="114"/>
      <c r="GK137" s="114"/>
      <c r="GL137" s="114"/>
      <c r="GM137" s="114"/>
      <c r="GN137" s="114"/>
      <c r="GO137" s="114"/>
      <c r="GP137" s="114"/>
      <c r="GQ137" s="114"/>
      <c r="GR137" s="114"/>
      <c r="GS137" s="114"/>
      <c r="GT137" s="114"/>
      <c r="GU137" s="114"/>
      <c r="GV137" s="114"/>
      <c r="GW137" s="114"/>
      <c r="GX137" s="114"/>
      <c r="GY137" s="114"/>
      <c r="GZ137" s="114"/>
      <c r="HA137" s="114"/>
      <c r="HB137" s="114"/>
      <c r="HC137" s="114"/>
      <c r="HD137" s="114"/>
      <c r="HE137" s="114"/>
      <c r="HF137" s="114"/>
      <c r="HG137" s="114"/>
      <c r="HH137" s="114"/>
      <c r="HI137" s="114"/>
      <c r="HJ137" s="114"/>
      <c r="HK137" s="114"/>
      <c r="HL137" s="114"/>
      <c r="HM137" s="114"/>
      <c r="HN137" s="114"/>
      <c r="HO137" s="114"/>
      <c r="HP137" s="114"/>
      <c r="HQ137" s="114"/>
      <c r="HR137" s="114"/>
      <c r="HS137" s="114"/>
      <c r="HT137" s="114"/>
      <c r="HU137" s="114"/>
      <c r="HV137" s="114"/>
      <c r="HW137" s="114"/>
      <c r="HX137" s="114"/>
      <c r="HY137" s="114"/>
      <c r="HZ137" s="114"/>
      <c r="IA137" s="114"/>
      <c r="IB137" s="114"/>
      <c r="IC137" s="114"/>
      <c r="ID137" s="114"/>
      <c r="IE137" s="114"/>
      <c r="IF137" s="114"/>
      <c r="IG137" s="114"/>
      <c r="IH137" s="114"/>
      <c r="II137" s="114"/>
      <c r="IJ137" s="114"/>
      <c r="IK137" s="114"/>
      <c r="IL137" s="114"/>
      <c r="IM137" s="114"/>
      <c r="IN137" s="114"/>
      <c r="IO137" s="114"/>
      <c r="IP137" s="114"/>
      <c r="IQ137" s="114"/>
      <c r="IR137" s="114"/>
      <c r="IS137" s="114"/>
      <c r="IT137" s="114"/>
      <c r="IU137" s="114"/>
      <c r="IV137" s="114"/>
      <c r="IW137" s="114"/>
      <c r="IX137" s="114"/>
      <c r="IY137" s="114"/>
      <c r="IZ137" s="114"/>
      <c r="JA137" s="114"/>
      <c r="JB137" s="114"/>
      <c r="JC137" s="114"/>
      <c r="JD137" s="114"/>
      <c r="JE137" s="114"/>
      <c r="JF137" s="114"/>
      <c r="JG137" s="114"/>
      <c r="JH137" s="114"/>
      <c r="JI137" s="114"/>
    </row>
    <row r="138" spans="12:269" s="111" customFormat="1" hidden="1" x14ac:dyDescent="0.3">
      <c r="L138" s="113"/>
      <c r="M138" s="113"/>
      <c r="N138" s="114"/>
      <c r="O138" s="114"/>
      <c r="P138" s="114"/>
      <c r="Q138" s="114"/>
      <c r="R138" s="114"/>
      <c r="S138" s="114"/>
      <c r="T138" s="114"/>
      <c r="U138" s="114"/>
      <c r="V138" s="114"/>
      <c r="W138" s="114"/>
      <c r="X138" s="114"/>
      <c r="Y138" s="114"/>
      <c r="Z138" s="114"/>
      <c r="AA138" s="114"/>
      <c r="AB138" s="114"/>
      <c r="AC138" s="114"/>
      <c r="AD138" s="114"/>
      <c r="AE138" s="114"/>
      <c r="AF138" s="114"/>
      <c r="AG138" s="114"/>
      <c r="AH138" s="114"/>
      <c r="AI138" s="114"/>
      <c r="AJ138" s="114"/>
      <c r="AK138" s="114"/>
      <c r="AL138" s="114"/>
      <c r="AM138" s="114"/>
      <c r="AN138" s="114"/>
      <c r="AO138" s="114"/>
      <c r="AP138" s="114"/>
      <c r="AQ138" s="114"/>
      <c r="AR138" s="114"/>
      <c r="AS138" s="114"/>
      <c r="AT138" s="114"/>
      <c r="AU138" s="114"/>
      <c r="AV138" s="114"/>
      <c r="AW138" s="114"/>
      <c r="AX138" s="114"/>
      <c r="AY138" s="114"/>
      <c r="AZ138" s="114"/>
      <c r="BA138" s="114"/>
      <c r="BB138" s="114"/>
      <c r="BC138" s="114"/>
      <c r="BD138" s="114"/>
      <c r="BE138" s="114"/>
      <c r="BF138" s="114"/>
      <c r="BG138" s="114"/>
      <c r="BH138" s="114"/>
      <c r="BI138" s="114"/>
      <c r="BJ138" s="114"/>
      <c r="BK138" s="114"/>
      <c r="BL138" s="114"/>
      <c r="BM138" s="114"/>
      <c r="BN138" s="114"/>
      <c r="BO138" s="114"/>
      <c r="BP138" s="114"/>
      <c r="BQ138" s="114"/>
      <c r="BR138" s="114"/>
      <c r="BS138" s="114"/>
      <c r="BT138" s="114"/>
      <c r="BU138" s="114"/>
      <c r="BV138" s="114"/>
      <c r="BW138" s="114"/>
      <c r="BX138" s="114"/>
      <c r="BY138" s="114"/>
      <c r="BZ138" s="114"/>
      <c r="CA138" s="114"/>
      <c r="CB138" s="114"/>
      <c r="CC138" s="114"/>
      <c r="CD138" s="114"/>
      <c r="CE138" s="114"/>
      <c r="CF138" s="114"/>
      <c r="CG138" s="114"/>
      <c r="CH138" s="114"/>
      <c r="CI138" s="114"/>
      <c r="CJ138" s="114"/>
      <c r="CK138" s="114"/>
      <c r="CL138" s="114"/>
      <c r="CM138" s="114"/>
      <c r="CN138" s="114"/>
      <c r="CO138" s="114"/>
      <c r="CP138" s="114"/>
      <c r="CQ138" s="114"/>
      <c r="CR138" s="114"/>
      <c r="CS138" s="114"/>
      <c r="CT138" s="114"/>
      <c r="CU138" s="114"/>
      <c r="CV138" s="114"/>
      <c r="CW138" s="114"/>
      <c r="CX138" s="114"/>
      <c r="CY138" s="114"/>
      <c r="CZ138" s="114"/>
      <c r="DA138" s="114"/>
      <c r="DB138" s="114"/>
      <c r="DC138" s="114"/>
      <c r="DD138" s="114"/>
      <c r="DE138" s="114"/>
      <c r="DF138" s="114"/>
      <c r="DG138" s="114"/>
      <c r="DH138" s="114"/>
      <c r="DI138" s="114"/>
      <c r="DJ138" s="114"/>
      <c r="DK138" s="114"/>
      <c r="DL138" s="114"/>
      <c r="DM138" s="114"/>
      <c r="DN138" s="114"/>
      <c r="DO138" s="114"/>
      <c r="DP138" s="114"/>
      <c r="DQ138" s="114"/>
      <c r="DR138" s="114"/>
      <c r="DS138" s="114"/>
      <c r="DT138" s="114"/>
      <c r="DU138" s="114"/>
      <c r="DV138" s="114"/>
      <c r="DW138" s="114"/>
      <c r="DX138" s="114"/>
      <c r="DY138" s="114"/>
      <c r="DZ138" s="114"/>
      <c r="EA138" s="114"/>
      <c r="EB138" s="114"/>
      <c r="EC138" s="114"/>
      <c r="ED138" s="114"/>
      <c r="EE138" s="114"/>
      <c r="EF138" s="114"/>
      <c r="EG138" s="114"/>
      <c r="EH138" s="114"/>
      <c r="EI138" s="114"/>
      <c r="EJ138" s="114"/>
      <c r="EK138" s="114"/>
      <c r="EL138" s="114"/>
      <c r="EM138" s="114"/>
      <c r="EN138" s="114"/>
      <c r="EO138" s="114"/>
      <c r="EP138" s="114"/>
      <c r="EQ138" s="114"/>
      <c r="ER138" s="114"/>
      <c r="ES138" s="114"/>
      <c r="ET138" s="114"/>
      <c r="EU138" s="114"/>
      <c r="EV138" s="114"/>
      <c r="EW138" s="114"/>
      <c r="EX138" s="114"/>
      <c r="EY138" s="114"/>
      <c r="EZ138" s="114"/>
      <c r="FA138" s="114"/>
      <c r="FB138" s="114"/>
      <c r="FC138" s="114"/>
      <c r="FD138" s="114"/>
      <c r="FE138" s="114"/>
      <c r="FF138" s="114"/>
      <c r="FG138" s="114"/>
      <c r="FH138" s="114"/>
      <c r="FI138" s="114"/>
      <c r="FJ138" s="114"/>
      <c r="FK138" s="114"/>
      <c r="FL138" s="114"/>
      <c r="FM138" s="114"/>
      <c r="FN138" s="114"/>
      <c r="FO138" s="114"/>
      <c r="FP138" s="114"/>
      <c r="FQ138" s="114"/>
      <c r="FR138" s="114"/>
      <c r="FS138" s="114"/>
      <c r="FT138" s="114"/>
      <c r="FU138" s="114"/>
      <c r="FV138" s="114"/>
      <c r="FW138" s="114"/>
      <c r="FX138" s="114"/>
      <c r="FY138" s="114"/>
      <c r="FZ138" s="114"/>
      <c r="GA138" s="114"/>
      <c r="GB138" s="114"/>
      <c r="GC138" s="114"/>
      <c r="GD138" s="114"/>
      <c r="GE138" s="114"/>
      <c r="GF138" s="114"/>
      <c r="GG138" s="114"/>
      <c r="GH138" s="114"/>
      <c r="GI138" s="114"/>
      <c r="GJ138" s="114"/>
      <c r="GK138" s="114"/>
      <c r="GL138" s="114"/>
      <c r="GM138" s="114"/>
      <c r="GN138" s="114"/>
      <c r="GO138" s="114"/>
      <c r="GP138" s="114"/>
      <c r="GQ138" s="114"/>
      <c r="GR138" s="114"/>
      <c r="GS138" s="114"/>
      <c r="GT138" s="114"/>
      <c r="GU138" s="114"/>
      <c r="GV138" s="114"/>
      <c r="GW138" s="114"/>
      <c r="GX138" s="114"/>
      <c r="GY138" s="114"/>
      <c r="GZ138" s="114"/>
      <c r="HA138" s="114"/>
      <c r="HB138" s="114"/>
      <c r="HC138" s="114"/>
      <c r="HD138" s="114"/>
      <c r="HE138" s="114"/>
      <c r="HF138" s="114"/>
      <c r="HG138" s="114"/>
      <c r="HH138" s="114"/>
      <c r="HI138" s="114"/>
      <c r="HJ138" s="114"/>
      <c r="HK138" s="114"/>
      <c r="HL138" s="114"/>
      <c r="HM138" s="114"/>
      <c r="HN138" s="114"/>
      <c r="HO138" s="114"/>
      <c r="HP138" s="114"/>
      <c r="HQ138" s="114"/>
      <c r="HR138" s="114"/>
      <c r="HS138" s="114"/>
      <c r="HT138" s="114"/>
      <c r="HU138" s="114"/>
      <c r="HV138" s="114"/>
      <c r="HW138" s="114"/>
      <c r="HX138" s="114"/>
      <c r="HY138" s="114"/>
      <c r="HZ138" s="114"/>
      <c r="IA138" s="114"/>
      <c r="IB138" s="114"/>
      <c r="IC138" s="114"/>
      <c r="ID138" s="114"/>
      <c r="IE138" s="114"/>
      <c r="IF138" s="114"/>
      <c r="IG138" s="114"/>
      <c r="IH138" s="114"/>
      <c r="II138" s="114"/>
      <c r="IJ138" s="114"/>
      <c r="IK138" s="114"/>
      <c r="IL138" s="114"/>
      <c r="IM138" s="114"/>
      <c r="IN138" s="114"/>
      <c r="IO138" s="114"/>
      <c r="IP138" s="114"/>
      <c r="IQ138" s="114"/>
      <c r="IR138" s="114"/>
      <c r="IS138" s="114"/>
      <c r="IT138" s="114"/>
      <c r="IU138" s="114"/>
      <c r="IV138" s="114"/>
      <c r="IW138" s="114"/>
      <c r="IX138" s="114"/>
      <c r="IY138" s="114"/>
      <c r="IZ138" s="114"/>
      <c r="JA138" s="114"/>
      <c r="JB138" s="114"/>
      <c r="JC138" s="114"/>
      <c r="JD138" s="114"/>
      <c r="JE138" s="114"/>
      <c r="JF138" s="114"/>
      <c r="JG138" s="114"/>
      <c r="JH138" s="114"/>
      <c r="JI138" s="114"/>
    </row>
    <row r="139" spans="12:269" s="111" customFormat="1" hidden="1" x14ac:dyDescent="0.3">
      <c r="L139" s="113"/>
      <c r="M139" s="113"/>
      <c r="N139" s="114"/>
      <c r="O139" s="114"/>
      <c r="P139" s="114"/>
      <c r="Q139" s="114"/>
      <c r="R139" s="114"/>
      <c r="S139" s="114"/>
      <c r="T139" s="114"/>
      <c r="U139" s="114"/>
      <c r="V139" s="114"/>
      <c r="W139" s="114"/>
      <c r="X139" s="114"/>
      <c r="Y139" s="114"/>
      <c r="Z139" s="114"/>
      <c r="AA139" s="114"/>
      <c r="AB139" s="114"/>
      <c r="AC139" s="114"/>
      <c r="AD139" s="114"/>
      <c r="AE139" s="114"/>
      <c r="AF139" s="114"/>
      <c r="AG139" s="114"/>
      <c r="AH139" s="114"/>
      <c r="AI139" s="114"/>
      <c r="AJ139" s="114"/>
      <c r="AK139" s="114"/>
      <c r="AL139" s="114"/>
      <c r="AM139" s="114"/>
      <c r="AN139" s="114"/>
      <c r="AO139" s="114"/>
      <c r="AP139" s="114"/>
      <c r="AQ139" s="114"/>
      <c r="AR139" s="114"/>
      <c r="AS139" s="114"/>
      <c r="AT139" s="114"/>
      <c r="AU139" s="114"/>
      <c r="AV139" s="114"/>
      <c r="AW139" s="114"/>
      <c r="AX139" s="114"/>
      <c r="AY139" s="114"/>
      <c r="AZ139" s="114"/>
      <c r="BA139" s="114"/>
      <c r="BB139" s="114"/>
      <c r="BC139" s="114"/>
      <c r="BD139" s="114"/>
      <c r="BE139" s="114"/>
      <c r="BF139" s="114"/>
      <c r="BG139" s="114"/>
      <c r="BH139" s="114"/>
      <c r="BI139" s="114"/>
      <c r="BJ139" s="114"/>
      <c r="BK139" s="114"/>
      <c r="BL139" s="114"/>
      <c r="BM139" s="114"/>
      <c r="BN139" s="114"/>
      <c r="BO139" s="114"/>
      <c r="BP139" s="114"/>
      <c r="BQ139" s="114"/>
      <c r="BR139" s="114"/>
      <c r="BS139" s="114"/>
      <c r="BT139" s="114"/>
      <c r="BU139" s="114"/>
      <c r="BV139" s="114"/>
      <c r="BW139" s="114"/>
      <c r="BX139" s="114"/>
      <c r="BY139" s="114"/>
      <c r="BZ139" s="114"/>
      <c r="CA139" s="114"/>
      <c r="CB139" s="114"/>
      <c r="CC139" s="114"/>
      <c r="CD139" s="114"/>
      <c r="CE139" s="114"/>
      <c r="CF139" s="114"/>
      <c r="CG139" s="114"/>
      <c r="CH139" s="114"/>
      <c r="CI139" s="114"/>
      <c r="CJ139" s="114"/>
      <c r="CK139" s="114"/>
      <c r="CL139" s="114"/>
      <c r="CM139" s="114"/>
      <c r="CN139" s="114"/>
      <c r="CO139" s="114"/>
      <c r="CP139" s="114"/>
      <c r="CQ139" s="114"/>
      <c r="CR139" s="114"/>
      <c r="CS139" s="114"/>
      <c r="CT139" s="114"/>
      <c r="CU139" s="114"/>
      <c r="CV139" s="114"/>
      <c r="CW139" s="114"/>
      <c r="CX139" s="114"/>
      <c r="CY139" s="114"/>
      <c r="CZ139" s="114"/>
      <c r="DA139" s="114"/>
      <c r="DB139" s="114"/>
      <c r="DC139" s="114"/>
      <c r="DD139" s="114"/>
      <c r="DE139" s="114"/>
      <c r="DF139" s="114"/>
      <c r="DG139" s="114"/>
      <c r="DH139" s="114"/>
      <c r="DI139" s="114"/>
      <c r="DJ139" s="114"/>
      <c r="DK139" s="114"/>
      <c r="DL139" s="114"/>
      <c r="DM139" s="114"/>
      <c r="DN139" s="114"/>
      <c r="DO139" s="114"/>
      <c r="DP139" s="114"/>
      <c r="DQ139" s="114"/>
      <c r="DR139" s="114"/>
      <c r="DS139" s="114"/>
      <c r="DT139" s="114"/>
      <c r="DU139" s="114"/>
      <c r="DV139" s="114"/>
      <c r="DW139" s="114"/>
      <c r="DX139" s="114"/>
      <c r="DY139" s="114"/>
      <c r="DZ139" s="114"/>
      <c r="EA139" s="114"/>
      <c r="EB139" s="114"/>
      <c r="EC139" s="114"/>
      <c r="ED139" s="114"/>
      <c r="EE139" s="114"/>
      <c r="EF139" s="114"/>
      <c r="EG139" s="114"/>
      <c r="EH139" s="114"/>
      <c r="EI139" s="114"/>
      <c r="EJ139" s="114"/>
      <c r="EK139" s="114"/>
      <c r="EL139" s="114"/>
      <c r="EM139" s="114"/>
      <c r="EN139" s="114"/>
      <c r="EO139" s="114"/>
      <c r="EP139" s="114"/>
      <c r="EQ139" s="114"/>
      <c r="ER139" s="114"/>
      <c r="ES139" s="114"/>
      <c r="ET139" s="114"/>
      <c r="EU139" s="114"/>
      <c r="EV139" s="114"/>
      <c r="EW139" s="114"/>
      <c r="EX139" s="114"/>
      <c r="EY139" s="114"/>
      <c r="EZ139" s="114"/>
      <c r="FA139" s="114"/>
      <c r="FB139" s="114"/>
      <c r="FC139" s="114"/>
      <c r="FD139" s="114"/>
      <c r="FE139" s="114"/>
      <c r="FF139" s="114"/>
      <c r="FG139" s="114"/>
      <c r="FH139" s="114"/>
      <c r="FI139" s="114"/>
      <c r="FJ139" s="114"/>
      <c r="FK139" s="114"/>
      <c r="FL139" s="114"/>
      <c r="FM139" s="114"/>
      <c r="FN139" s="114"/>
      <c r="FO139" s="114"/>
      <c r="FP139" s="114"/>
      <c r="FQ139" s="114"/>
      <c r="FR139" s="114"/>
      <c r="FS139" s="114"/>
      <c r="FT139" s="114"/>
      <c r="FU139" s="114"/>
      <c r="FV139" s="114"/>
      <c r="FW139" s="114"/>
      <c r="FX139" s="114"/>
      <c r="FY139" s="114"/>
      <c r="FZ139" s="114"/>
      <c r="GA139" s="114"/>
      <c r="GB139" s="114"/>
      <c r="GC139" s="114"/>
      <c r="GD139" s="114"/>
      <c r="GE139" s="114"/>
      <c r="GF139" s="114"/>
      <c r="GG139" s="114"/>
      <c r="GH139" s="114"/>
      <c r="GI139" s="114"/>
      <c r="GJ139" s="114"/>
      <c r="GK139" s="114"/>
      <c r="GL139" s="114"/>
      <c r="GM139" s="114"/>
      <c r="GN139" s="114"/>
      <c r="GO139" s="114"/>
      <c r="GP139" s="114"/>
      <c r="GQ139" s="114"/>
      <c r="GR139" s="114"/>
      <c r="GS139" s="114"/>
      <c r="GT139" s="114"/>
      <c r="GU139" s="114"/>
      <c r="GV139" s="114"/>
      <c r="GW139" s="114"/>
      <c r="GX139" s="114"/>
      <c r="GY139" s="114"/>
      <c r="GZ139" s="114"/>
      <c r="HA139" s="114"/>
      <c r="HB139" s="114"/>
      <c r="HC139" s="114"/>
      <c r="HD139" s="114"/>
      <c r="HE139" s="114"/>
      <c r="HF139" s="114"/>
      <c r="HG139" s="114"/>
      <c r="HH139" s="114"/>
      <c r="HI139" s="114"/>
      <c r="HJ139" s="114"/>
      <c r="HK139" s="114"/>
      <c r="HL139" s="114"/>
      <c r="HM139" s="114"/>
      <c r="HN139" s="114"/>
      <c r="HO139" s="114"/>
      <c r="HP139" s="114"/>
      <c r="HQ139" s="114"/>
      <c r="HR139" s="114"/>
      <c r="HS139" s="114"/>
      <c r="HT139" s="114"/>
      <c r="HU139" s="114"/>
      <c r="HV139" s="114"/>
      <c r="HW139" s="114"/>
      <c r="HX139" s="114"/>
      <c r="HY139" s="114"/>
      <c r="HZ139" s="114"/>
      <c r="IA139" s="114"/>
      <c r="IB139" s="114"/>
      <c r="IC139" s="114"/>
      <c r="ID139" s="114"/>
      <c r="IE139" s="114"/>
      <c r="IF139" s="114"/>
      <c r="IG139" s="114"/>
      <c r="IH139" s="114"/>
      <c r="II139" s="114"/>
      <c r="IJ139" s="114"/>
      <c r="IK139" s="114"/>
      <c r="IL139" s="114"/>
      <c r="IM139" s="114"/>
      <c r="IN139" s="114"/>
      <c r="IO139" s="114"/>
      <c r="IP139" s="114"/>
      <c r="IQ139" s="114"/>
      <c r="IR139" s="114"/>
      <c r="IS139" s="114"/>
      <c r="IT139" s="114"/>
      <c r="IU139" s="114"/>
      <c r="IV139" s="114"/>
      <c r="IW139" s="114"/>
      <c r="IX139" s="114"/>
      <c r="IY139" s="114"/>
      <c r="IZ139" s="114"/>
      <c r="JA139" s="114"/>
      <c r="JB139" s="114"/>
      <c r="JC139" s="114"/>
      <c r="JD139" s="114"/>
      <c r="JE139" s="114"/>
      <c r="JF139" s="114"/>
      <c r="JG139" s="114"/>
      <c r="JH139" s="114"/>
      <c r="JI139" s="114"/>
    </row>
    <row r="140" spans="12:269" s="111" customFormat="1" hidden="1" x14ac:dyDescent="0.3">
      <c r="L140" s="113"/>
      <c r="M140" s="113"/>
      <c r="N140" s="114"/>
      <c r="O140" s="114"/>
      <c r="P140" s="114"/>
      <c r="Q140" s="114"/>
      <c r="R140" s="114"/>
      <c r="S140" s="114"/>
      <c r="T140" s="114"/>
      <c r="U140" s="114"/>
      <c r="V140" s="114"/>
      <c r="W140" s="114"/>
      <c r="X140" s="114"/>
      <c r="Y140" s="114"/>
      <c r="Z140" s="114"/>
      <c r="AA140" s="114"/>
      <c r="AB140" s="114"/>
      <c r="AC140" s="114"/>
      <c r="AD140" s="114"/>
      <c r="AE140" s="114"/>
      <c r="AF140" s="114"/>
      <c r="AG140" s="114"/>
      <c r="AH140" s="114"/>
      <c r="AI140" s="114"/>
      <c r="AJ140" s="114"/>
      <c r="AK140" s="114"/>
      <c r="AL140" s="114"/>
      <c r="AM140" s="114"/>
      <c r="AN140" s="114"/>
      <c r="AO140" s="114"/>
      <c r="AP140" s="114"/>
      <c r="AQ140" s="114"/>
      <c r="AR140" s="114"/>
      <c r="AS140" s="114"/>
      <c r="AT140" s="114"/>
      <c r="AU140" s="114"/>
      <c r="AV140" s="114"/>
      <c r="AW140" s="114"/>
      <c r="AX140" s="114"/>
      <c r="AY140" s="114"/>
      <c r="AZ140" s="114"/>
      <c r="BA140" s="114"/>
      <c r="BB140" s="114"/>
      <c r="BC140" s="114"/>
      <c r="BD140" s="114"/>
      <c r="BE140" s="114"/>
      <c r="BF140" s="114"/>
      <c r="BG140" s="114"/>
      <c r="BH140" s="114"/>
      <c r="BI140" s="114"/>
      <c r="BJ140" s="114"/>
      <c r="BK140" s="114"/>
      <c r="BL140" s="114"/>
      <c r="BM140" s="114"/>
      <c r="BN140" s="114"/>
      <c r="BO140" s="114"/>
      <c r="BP140" s="114"/>
      <c r="BQ140" s="114"/>
      <c r="BR140" s="114"/>
      <c r="BS140" s="114"/>
      <c r="BT140" s="114"/>
      <c r="BU140" s="114"/>
      <c r="BV140" s="114"/>
      <c r="BW140" s="114"/>
      <c r="BX140" s="114"/>
      <c r="BY140" s="114"/>
      <c r="BZ140" s="114"/>
      <c r="CA140" s="114"/>
      <c r="CB140" s="114"/>
      <c r="CC140" s="114"/>
      <c r="CD140" s="114"/>
      <c r="CE140" s="114"/>
      <c r="CF140" s="114"/>
      <c r="CG140" s="114"/>
      <c r="CH140" s="114"/>
      <c r="CI140" s="114"/>
      <c r="CJ140" s="114"/>
      <c r="CK140" s="114"/>
      <c r="CL140" s="114"/>
      <c r="CM140" s="114"/>
      <c r="CN140" s="114"/>
      <c r="CO140" s="114"/>
      <c r="CP140" s="114"/>
      <c r="CQ140" s="114"/>
      <c r="CR140" s="114"/>
      <c r="CS140" s="114"/>
      <c r="CT140" s="114"/>
      <c r="CU140" s="114"/>
      <c r="CV140" s="114"/>
      <c r="CW140" s="114"/>
      <c r="CX140" s="114"/>
      <c r="CY140" s="114"/>
      <c r="CZ140" s="114"/>
      <c r="DA140" s="114"/>
      <c r="DB140" s="114"/>
      <c r="DC140" s="114"/>
      <c r="DD140" s="114"/>
      <c r="DE140" s="114"/>
      <c r="DF140" s="114"/>
      <c r="DG140" s="114"/>
      <c r="DH140" s="114"/>
      <c r="DI140" s="114"/>
      <c r="DJ140" s="114"/>
      <c r="DK140" s="114"/>
      <c r="DL140" s="114"/>
      <c r="DM140" s="114"/>
      <c r="DN140" s="114"/>
      <c r="DO140" s="114"/>
      <c r="DP140" s="114"/>
      <c r="DQ140" s="114"/>
      <c r="DR140" s="114"/>
      <c r="DS140" s="114"/>
      <c r="DT140" s="114"/>
      <c r="DU140" s="114"/>
      <c r="DV140" s="114"/>
      <c r="DW140" s="114"/>
      <c r="DX140" s="114"/>
      <c r="DY140" s="114"/>
      <c r="DZ140" s="114"/>
      <c r="EA140" s="114"/>
      <c r="EB140" s="114"/>
      <c r="EC140" s="114"/>
      <c r="ED140" s="114"/>
      <c r="EE140" s="114"/>
      <c r="EF140" s="114"/>
      <c r="EG140" s="114"/>
      <c r="EH140" s="114"/>
      <c r="EI140" s="114"/>
      <c r="EJ140" s="114"/>
      <c r="EK140" s="114"/>
      <c r="EL140" s="114"/>
      <c r="EM140" s="114"/>
      <c r="EN140" s="114"/>
      <c r="EO140" s="114"/>
      <c r="EP140" s="114"/>
      <c r="EQ140" s="114"/>
      <c r="ER140" s="114"/>
      <c r="ES140" s="114"/>
      <c r="ET140" s="114"/>
      <c r="EU140" s="114"/>
      <c r="EV140" s="114"/>
      <c r="EW140" s="114"/>
      <c r="EX140" s="114"/>
      <c r="EY140" s="114"/>
      <c r="EZ140" s="114"/>
      <c r="FA140" s="114"/>
      <c r="FB140" s="114"/>
      <c r="FC140" s="114"/>
      <c r="FD140" s="114"/>
      <c r="FE140" s="114"/>
      <c r="FF140" s="114"/>
      <c r="FG140" s="114"/>
      <c r="FH140" s="114"/>
      <c r="FI140" s="114"/>
      <c r="FJ140" s="114"/>
      <c r="FK140" s="114"/>
      <c r="FL140" s="114"/>
      <c r="FM140" s="114"/>
      <c r="FN140" s="114"/>
      <c r="FO140" s="114"/>
      <c r="FP140" s="114"/>
      <c r="FQ140" s="114"/>
      <c r="FR140" s="114"/>
      <c r="FS140" s="114"/>
      <c r="FT140" s="114"/>
      <c r="FU140" s="114"/>
      <c r="FV140" s="114"/>
      <c r="FW140" s="114"/>
      <c r="FX140" s="114"/>
      <c r="FY140" s="114"/>
      <c r="FZ140" s="114"/>
      <c r="GA140" s="114"/>
      <c r="GB140" s="114"/>
      <c r="GC140" s="114"/>
      <c r="GD140" s="114"/>
      <c r="GE140" s="114"/>
      <c r="GF140" s="114"/>
      <c r="GG140" s="114"/>
      <c r="GH140" s="114"/>
      <c r="GI140" s="114"/>
      <c r="GJ140" s="114"/>
      <c r="GK140" s="114"/>
      <c r="GL140" s="114"/>
      <c r="GM140" s="114"/>
      <c r="GN140" s="114"/>
      <c r="GO140" s="114"/>
      <c r="GP140" s="114"/>
      <c r="GQ140" s="114"/>
      <c r="GR140" s="114"/>
      <c r="GS140" s="114"/>
      <c r="GT140" s="114"/>
      <c r="GU140" s="114"/>
      <c r="GV140" s="114"/>
      <c r="GW140" s="114"/>
      <c r="GX140" s="114"/>
      <c r="GY140" s="114"/>
      <c r="GZ140" s="114"/>
      <c r="HA140" s="114"/>
      <c r="HB140" s="114"/>
      <c r="HC140" s="114"/>
      <c r="HD140" s="114"/>
      <c r="HE140" s="114"/>
      <c r="HF140" s="114"/>
      <c r="HG140" s="114"/>
      <c r="HH140" s="114"/>
      <c r="HI140" s="114"/>
      <c r="HJ140" s="114"/>
      <c r="HK140" s="114"/>
      <c r="HL140" s="114"/>
      <c r="HM140" s="114"/>
      <c r="HN140" s="114"/>
      <c r="HO140" s="114"/>
      <c r="HP140" s="114"/>
      <c r="HQ140" s="114"/>
      <c r="HR140" s="114"/>
      <c r="HS140" s="114"/>
      <c r="HT140" s="114"/>
      <c r="HU140" s="114"/>
      <c r="HV140" s="114"/>
      <c r="HW140" s="114"/>
      <c r="HX140" s="114"/>
      <c r="HY140" s="114"/>
      <c r="HZ140" s="114"/>
      <c r="IA140" s="114"/>
      <c r="IB140" s="114"/>
      <c r="IC140" s="114"/>
      <c r="ID140" s="114"/>
      <c r="IE140" s="114"/>
      <c r="IF140" s="114"/>
      <c r="IG140" s="114"/>
      <c r="IH140" s="114"/>
      <c r="II140" s="114"/>
      <c r="IJ140" s="114"/>
      <c r="IK140" s="114"/>
      <c r="IL140" s="114"/>
      <c r="IM140" s="114"/>
      <c r="IN140" s="114"/>
      <c r="IO140" s="114"/>
      <c r="IP140" s="114"/>
      <c r="IQ140" s="114"/>
      <c r="IR140" s="114"/>
      <c r="IS140" s="114"/>
      <c r="IT140" s="114"/>
      <c r="IU140" s="114"/>
      <c r="IV140" s="114"/>
      <c r="IW140" s="114"/>
      <c r="IX140" s="114"/>
      <c r="IY140" s="114"/>
      <c r="IZ140" s="114"/>
      <c r="JA140" s="114"/>
      <c r="JB140" s="114"/>
      <c r="JC140" s="114"/>
      <c r="JD140" s="114"/>
      <c r="JE140" s="114"/>
      <c r="JF140" s="114"/>
      <c r="JG140" s="114"/>
      <c r="JH140" s="114"/>
      <c r="JI140" s="114"/>
    </row>
    <row r="141" spans="12:269" s="111" customFormat="1" hidden="1" x14ac:dyDescent="0.3">
      <c r="L141" s="113"/>
      <c r="M141" s="113"/>
      <c r="N141" s="114"/>
      <c r="O141" s="114"/>
      <c r="P141" s="114"/>
      <c r="Q141" s="114"/>
      <c r="R141" s="114"/>
      <c r="S141" s="114"/>
      <c r="T141" s="114"/>
      <c r="U141" s="114"/>
      <c r="V141" s="114"/>
      <c r="W141" s="114"/>
      <c r="X141" s="114"/>
      <c r="Y141" s="114"/>
      <c r="Z141" s="114"/>
      <c r="AA141" s="114"/>
      <c r="AB141" s="114"/>
      <c r="AC141" s="114"/>
      <c r="AD141" s="114"/>
      <c r="AE141" s="114"/>
      <c r="AF141" s="114"/>
      <c r="AG141" s="114"/>
      <c r="AH141" s="114"/>
      <c r="AI141" s="114"/>
      <c r="AJ141" s="114"/>
      <c r="AK141" s="114"/>
      <c r="AL141" s="114"/>
      <c r="AM141" s="114"/>
      <c r="AN141" s="114"/>
      <c r="AO141" s="114"/>
      <c r="AP141" s="114"/>
      <c r="AQ141" s="114"/>
      <c r="AR141" s="114"/>
      <c r="AS141" s="114"/>
      <c r="AT141" s="114"/>
      <c r="AU141" s="114"/>
      <c r="AV141" s="114"/>
      <c r="AW141" s="114"/>
      <c r="AX141" s="114"/>
      <c r="AY141" s="114"/>
      <c r="AZ141" s="114"/>
      <c r="BA141" s="114"/>
      <c r="BB141" s="114"/>
      <c r="BC141" s="114"/>
      <c r="BD141" s="114"/>
      <c r="BE141" s="114"/>
      <c r="BF141" s="114"/>
      <c r="BG141" s="114"/>
      <c r="BH141" s="114"/>
      <c r="BI141" s="114"/>
      <c r="BJ141" s="114"/>
      <c r="BK141" s="114"/>
      <c r="BL141" s="114"/>
      <c r="BM141" s="114"/>
      <c r="BN141" s="114"/>
      <c r="BO141" s="114"/>
      <c r="BP141" s="114"/>
      <c r="BQ141" s="114"/>
      <c r="BR141" s="114"/>
      <c r="BS141" s="114"/>
      <c r="BT141" s="114"/>
      <c r="BU141" s="114"/>
      <c r="BV141" s="114"/>
      <c r="BW141" s="114"/>
      <c r="BX141" s="114"/>
      <c r="BY141" s="114"/>
      <c r="BZ141" s="114"/>
      <c r="CA141" s="114"/>
      <c r="CB141" s="114"/>
      <c r="CC141" s="114"/>
      <c r="CD141" s="114"/>
      <c r="CE141" s="114"/>
      <c r="CF141" s="114"/>
      <c r="CG141" s="114"/>
      <c r="CH141" s="114"/>
      <c r="CI141" s="114"/>
      <c r="CJ141" s="114"/>
      <c r="CK141" s="114"/>
      <c r="CL141" s="114"/>
      <c r="CM141" s="114"/>
      <c r="CN141" s="114"/>
      <c r="CO141" s="114"/>
      <c r="CP141" s="114"/>
      <c r="CQ141" s="114"/>
      <c r="CR141" s="114"/>
      <c r="CS141" s="114"/>
      <c r="CT141" s="114"/>
      <c r="CU141" s="114"/>
      <c r="CV141" s="114"/>
      <c r="CW141" s="114"/>
      <c r="CX141" s="114"/>
      <c r="CY141" s="114"/>
      <c r="CZ141" s="114"/>
      <c r="DA141" s="114"/>
      <c r="DB141" s="114"/>
      <c r="DC141" s="114"/>
      <c r="DD141" s="114"/>
      <c r="DE141" s="114"/>
      <c r="DF141" s="114"/>
      <c r="DG141" s="114"/>
      <c r="DH141" s="114"/>
      <c r="DI141" s="114"/>
      <c r="DJ141" s="114"/>
      <c r="DK141" s="114"/>
      <c r="DL141" s="114"/>
      <c r="DM141" s="114"/>
      <c r="DN141" s="114"/>
      <c r="DO141" s="114"/>
      <c r="DP141" s="114"/>
      <c r="DQ141" s="114"/>
      <c r="DR141" s="114"/>
      <c r="DS141" s="114"/>
      <c r="DT141" s="114"/>
      <c r="DU141" s="114"/>
      <c r="DV141" s="114"/>
      <c r="DW141" s="114"/>
      <c r="DX141" s="114"/>
      <c r="DY141" s="114"/>
      <c r="DZ141" s="114"/>
      <c r="EA141" s="114"/>
      <c r="EB141" s="114"/>
      <c r="EC141" s="114"/>
      <c r="ED141" s="114"/>
      <c r="EE141" s="114"/>
      <c r="EF141" s="114"/>
      <c r="EG141" s="114"/>
      <c r="EH141" s="114"/>
      <c r="EI141" s="114"/>
      <c r="EJ141" s="114"/>
      <c r="EK141" s="114"/>
      <c r="EL141" s="114"/>
      <c r="EM141" s="114"/>
      <c r="EN141" s="114"/>
      <c r="EO141" s="114"/>
      <c r="EP141" s="114"/>
      <c r="EQ141" s="114"/>
      <c r="ER141" s="114"/>
      <c r="ES141" s="114"/>
      <c r="ET141" s="114"/>
      <c r="EU141" s="114"/>
      <c r="EV141" s="114"/>
      <c r="EW141" s="114"/>
      <c r="EX141" s="114"/>
      <c r="EY141" s="114"/>
      <c r="EZ141" s="114"/>
      <c r="FA141" s="114"/>
      <c r="FB141" s="114"/>
      <c r="FC141" s="114"/>
      <c r="FD141" s="114"/>
      <c r="FE141" s="114"/>
      <c r="FF141" s="114"/>
      <c r="FG141" s="114"/>
      <c r="FH141" s="114"/>
      <c r="FI141" s="114"/>
      <c r="FJ141" s="114"/>
      <c r="FK141" s="114"/>
      <c r="FL141" s="114"/>
      <c r="FM141" s="114"/>
      <c r="FN141" s="114"/>
      <c r="FO141" s="114"/>
      <c r="FP141" s="114"/>
      <c r="FQ141" s="114"/>
      <c r="FR141" s="114"/>
      <c r="FS141" s="114"/>
      <c r="FT141" s="114"/>
      <c r="FU141" s="114"/>
      <c r="FV141" s="114"/>
      <c r="FW141" s="114"/>
      <c r="FX141" s="114"/>
      <c r="FY141" s="114"/>
      <c r="FZ141" s="114"/>
      <c r="GA141" s="114"/>
      <c r="GB141" s="114"/>
      <c r="GC141" s="114"/>
      <c r="GD141" s="114"/>
      <c r="GE141" s="114"/>
      <c r="GF141" s="114"/>
      <c r="GG141" s="114"/>
      <c r="GH141" s="114"/>
      <c r="GI141" s="114"/>
      <c r="GJ141" s="114"/>
      <c r="GK141" s="114"/>
      <c r="GL141" s="114"/>
      <c r="GM141" s="114"/>
      <c r="GN141" s="114"/>
      <c r="GO141" s="114"/>
      <c r="GP141" s="114"/>
      <c r="GQ141" s="114"/>
      <c r="GR141" s="114"/>
      <c r="GS141" s="114"/>
      <c r="GT141" s="114"/>
      <c r="GU141" s="114"/>
      <c r="GV141" s="114"/>
      <c r="GW141" s="114"/>
      <c r="GX141" s="114"/>
      <c r="GY141" s="114"/>
      <c r="GZ141" s="114"/>
      <c r="HA141" s="114"/>
      <c r="HB141" s="114"/>
      <c r="HC141" s="114"/>
      <c r="HD141" s="114"/>
      <c r="HE141" s="114"/>
      <c r="HF141" s="114"/>
      <c r="HG141" s="114"/>
      <c r="HH141" s="114"/>
      <c r="HI141" s="114"/>
      <c r="HJ141" s="114"/>
      <c r="HK141" s="114"/>
      <c r="HL141" s="114"/>
      <c r="HM141" s="114"/>
      <c r="HN141" s="114"/>
      <c r="HO141" s="114"/>
      <c r="HP141" s="114"/>
      <c r="HQ141" s="114"/>
      <c r="HR141" s="114"/>
      <c r="HS141" s="114"/>
      <c r="HT141" s="114"/>
      <c r="HU141" s="114"/>
      <c r="HV141" s="114"/>
      <c r="HW141" s="114"/>
      <c r="HX141" s="114"/>
      <c r="HY141" s="114"/>
      <c r="HZ141" s="114"/>
      <c r="IA141" s="114"/>
      <c r="IB141" s="114"/>
      <c r="IC141" s="114"/>
      <c r="ID141" s="114"/>
      <c r="IE141" s="114"/>
      <c r="IF141" s="114"/>
      <c r="IG141" s="114"/>
      <c r="IH141" s="114"/>
      <c r="II141" s="114"/>
      <c r="IJ141" s="114"/>
      <c r="IK141" s="114"/>
      <c r="IL141" s="114"/>
      <c r="IM141" s="114"/>
      <c r="IN141" s="114"/>
      <c r="IO141" s="114"/>
      <c r="IP141" s="114"/>
      <c r="IQ141" s="114"/>
      <c r="IR141" s="114"/>
      <c r="IS141" s="114"/>
      <c r="IT141" s="114"/>
      <c r="IU141" s="114"/>
      <c r="IV141" s="114"/>
      <c r="IW141" s="114"/>
      <c r="IX141" s="114"/>
      <c r="IY141" s="114"/>
      <c r="IZ141" s="114"/>
      <c r="JA141" s="114"/>
      <c r="JB141" s="114"/>
      <c r="JC141" s="114"/>
      <c r="JD141" s="114"/>
      <c r="JE141" s="114"/>
      <c r="JF141" s="114"/>
      <c r="JG141" s="114"/>
      <c r="JH141" s="114"/>
      <c r="JI141" s="114"/>
    </row>
    <row r="142" spans="12:269" s="111" customFormat="1" hidden="1" x14ac:dyDescent="0.3">
      <c r="L142" s="113"/>
      <c r="M142" s="113"/>
      <c r="N142" s="114"/>
      <c r="O142" s="114"/>
      <c r="P142" s="114"/>
      <c r="Q142" s="114"/>
      <c r="R142" s="114"/>
      <c r="S142" s="114"/>
      <c r="T142" s="114"/>
      <c r="U142" s="114"/>
      <c r="V142" s="114"/>
      <c r="W142" s="114"/>
      <c r="X142" s="114"/>
      <c r="Y142" s="114"/>
      <c r="Z142" s="114"/>
      <c r="AA142" s="114"/>
      <c r="AB142" s="114"/>
      <c r="AC142" s="114"/>
      <c r="AD142" s="114"/>
      <c r="AE142" s="114"/>
      <c r="AF142" s="114"/>
      <c r="AG142" s="114"/>
      <c r="AH142" s="114"/>
      <c r="AI142" s="114"/>
      <c r="AJ142" s="114"/>
      <c r="AK142" s="114"/>
      <c r="AL142" s="114"/>
      <c r="AM142" s="114"/>
      <c r="AN142" s="114"/>
      <c r="AO142" s="114"/>
      <c r="AP142" s="114"/>
      <c r="AQ142" s="114"/>
      <c r="AR142" s="114"/>
      <c r="AS142" s="114"/>
      <c r="AT142" s="114"/>
      <c r="AU142" s="114"/>
      <c r="AV142" s="114"/>
      <c r="AW142" s="114"/>
      <c r="AX142" s="114"/>
      <c r="AY142" s="114"/>
      <c r="AZ142" s="114"/>
      <c r="BA142" s="114"/>
      <c r="BB142" s="114"/>
      <c r="BC142" s="114"/>
      <c r="BD142" s="114"/>
      <c r="BE142" s="114"/>
      <c r="BF142" s="114"/>
      <c r="BG142" s="114"/>
      <c r="BH142" s="114"/>
      <c r="BI142" s="114"/>
      <c r="BJ142" s="114"/>
      <c r="BK142" s="114"/>
      <c r="BL142" s="114"/>
      <c r="BM142" s="114"/>
      <c r="BN142" s="114"/>
      <c r="BO142" s="114"/>
      <c r="BP142" s="114"/>
      <c r="BQ142" s="114"/>
      <c r="BR142" s="114"/>
      <c r="BS142" s="114"/>
      <c r="BT142" s="114"/>
      <c r="BU142" s="114"/>
      <c r="BV142" s="114"/>
      <c r="BW142" s="114"/>
      <c r="BX142" s="114"/>
      <c r="BY142" s="114"/>
      <c r="BZ142" s="114"/>
      <c r="CA142" s="114"/>
      <c r="CB142" s="114"/>
      <c r="CC142" s="114"/>
      <c r="CD142" s="114"/>
      <c r="CE142" s="114"/>
      <c r="CF142" s="114"/>
      <c r="CG142" s="114"/>
      <c r="CH142" s="114"/>
      <c r="CI142" s="114"/>
      <c r="CJ142" s="114"/>
      <c r="CK142" s="114"/>
      <c r="CL142" s="114"/>
      <c r="CM142" s="114"/>
      <c r="CN142" s="114"/>
      <c r="CO142" s="114"/>
      <c r="CP142" s="114"/>
      <c r="CQ142" s="114"/>
      <c r="CR142" s="114"/>
      <c r="CS142" s="114"/>
      <c r="CT142" s="114"/>
      <c r="CU142" s="114"/>
      <c r="CV142" s="114"/>
      <c r="CW142" s="114"/>
      <c r="CX142" s="114"/>
      <c r="CY142" s="114"/>
      <c r="CZ142" s="114"/>
      <c r="DA142" s="114"/>
      <c r="DB142" s="114"/>
      <c r="DC142" s="114"/>
      <c r="DD142" s="114"/>
      <c r="DE142" s="114"/>
      <c r="DF142" s="114"/>
      <c r="DG142" s="114"/>
      <c r="DH142" s="114"/>
      <c r="DI142" s="114"/>
      <c r="DJ142" s="114"/>
      <c r="DK142" s="114"/>
      <c r="DL142" s="114"/>
      <c r="DM142" s="114"/>
      <c r="DN142" s="114"/>
      <c r="DO142" s="114"/>
      <c r="DP142" s="114"/>
      <c r="DQ142" s="114"/>
      <c r="DR142" s="114"/>
      <c r="DS142" s="114"/>
      <c r="DT142" s="114"/>
      <c r="DU142" s="114"/>
      <c r="DV142" s="114"/>
      <c r="DW142" s="114"/>
      <c r="DX142" s="114"/>
      <c r="DY142" s="114"/>
      <c r="DZ142" s="114"/>
      <c r="EA142" s="114"/>
      <c r="EB142" s="114"/>
      <c r="EC142" s="114"/>
      <c r="ED142" s="114"/>
      <c r="EE142" s="114"/>
      <c r="EF142" s="114"/>
      <c r="EG142" s="114"/>
      <c r="EH142" s="114"/>
      <c r="EI142" s="114"/>
      <c r="EJ142" s="114"/>
      <c r="EK142" s="114"/>
      <c r="EL142" s="114"/>
      <c r="EM142" s="114"/>
      <c r="EN142" s="114"/>
      <c r="EO142" s="114"/>
      <c r="EP142" s="114"/>
      <c r="EQ142" s="114"/>
      <c r="ER142" s="114"/>
      <c r="ES142" s="114"/>
      <c r="ET142" s="114"/>
      <c r="EU142" s="114"/>
      <c r="EV142" s="114"/>
      <c r="EW142" s="114"/>
      <c r="EX142" s="114"/>
      <c r="EY142" s="114"/>
      <c r="EZ142" s="114"/>
      <c r="FA142" s="114"/>
      <c r="FB142" s="114"/>
      <c r="FC142" s="114"/>
      <c r="FD142" s="114"/>
      <c r="FE142" s="114"/>
      <c r="FF142" s="114"/>
      <c r="FG142" s="114"/>
      <c r="FH142" s="114"/>
      <c r="FI142" s="114"/>
      <c r="FJ142" s="114"/>
      <c r="FK142" s="114"/>
      <c r="FL142" s="114"/>
      <c r="FM142" s="114"/>
      <c r="FN142" s="114"/>
      <c r="FO142" s="114"/>
      <c r="FP142" s="114"/>
      <c r="FQ142" s="114"/>
      <c r="FR142" s="114"/>
      <c r="FS142" s="114"/>
      <c r="FT142" s="114"/>
      <c r="FU142" s="114"/>
      <c r="FV142" s="114"/>
      <c r="FW142" s="114"/>
      <c r="FX142" s="114"/>
      <c r="FY142" s="114"/>
      <c r="FZ142" s="114"/>
      <c r="GA142" s="114"/>
      <c r="GB142" s="114"/>
      <c r="GC142" s="114"/>
      <c r="GD142" s="114"/>
      <c r="GE142" s="114"/>
      <c r="GF142" s="114"/>
      <c r="GG142" s="114"/>
      <c r="GH142" s="114"/>
      <c r="GI142" s="114"/>
      <c r="GJ142" s="114"/>
      <c r="GK142" s="114"/>
      <c r="GL142" s="114"/>
      <c r="GM142" s="114"/>
      <c r="GN142" s="114"/>
      <c r="GO142" s="114"/>
      <c r="GP142" s="114"/>
      <c r="GQ142" s="114"/>
      <c r="GR142" s="114"/>
      <c r="GS142" s="114"/>
      <c r="GT142" s="114"/>
      <c r="GU142" s="114"/>
      <c r="GV142" s="114"/>
      <c r="GW142" s="114"/>
      <c r="GX142" s="114"/>
      <c r="GY142" s="114"/>
      <c r="GZ142" s="114"/>
      <c r="HA142" s="114"/>
      <c r="HB142" s="114"/>
      <c r="HC142" s="114"/>
      <c r="HD142" s="114"/>
      <c r="HE142" s="114"/>
      <c r="HF142" s="114"/>
      <c r="HG142" s="114"/>
      <c r="HH142" s="114"/>
      <c r="HI142" s="114"/>
      <c r="HJ142" s="114"/>
      <c r="HK142" s="114"/>
      <c r="HL142" s="114"/>
      <c r="HM142" s="114"/>
      <c r="HN142" s="114"/>
      <c r="HO142" s="114"/>
      <c r="HP142" s="114"/>
      <c r="HQ142" s="114"/>
      <c r="HR142" s="114"/>
      <c r="HS142" s="114"/>
      <c r="HT142" s="114"/>
      <c r="HU142" s="114"/>
      <c r="HV142" s="114"/>
      <c r="HW142" s="114"/>
      <c r="HX142" s="114"/>
      <c r="HY142" s="114"/>
      <c r="HZ142" s="114"/>
      <c r="IA142" s="114"/>
      <c r="IB142" s="114"/>
      <c r="IC142" s="114"/>
      <c r="ID142" s="114"/>
      <c r="IE142" s="114"/>
      <c r="IF142" s="114"/>
      <c r="IG142" s="114"/>
      <c r="IH142" s="114"/>
      <c r="II142" s="114"/>
      <c r="IJ142" s="114"/>
      <c r="IK142" s="114"/>
      <c r="IL142" s="114"/>
      <c r="IM142" s="114"/>
      <c r="IN142" s="114"/>
      <c r="IO142" s="114"/>
      <c r="IP142" s="114"/>
      <c r="IQ142" s="114"/>
      <c r="IR142" s="114"/>
      <c r="IS142" s="114"/>
      <c r="IT142" s="114"/>
      <c r="IU142" s="114"/>
      <c r="IV142" s="114"/>
      <c r="IW142" s="114"/>
      <c r="IX142" s="114"/>
      <c r="IY142" s="114"/>
      <c r="IZ142" s="114"/>
      <c r="JA142" s="114"/>
      <c r="JB142" s="114"/>
      <c r="JC142" s="114"/>
      <c r="JD142" s="114"/>
      <c r="JE142" s="114"/>
      <c r="JF142" s="114"/>
      <c r="JG142" s="114"/>
      <c r="JH142" s="114"/>
      <c r="JI142" s="114"/>
    </row>
    <row r="143" spans="12:269" s="111" customFormat="1" hidden="1" x14ac:dyDescent="0.3">
      <c r="L143" s="113"/>
      <c r="M143" s="113"/>
      <c r="N143" s="114"/>
      <c r="O143" s="114"/>
      <c r="P143" s="114"/>
      <c r="Q143" s="114"/>
      <c r="R143" s="114"/>
      <c r="S143" s="114"/>
      <c r="T143" s="114"/>
      <c r="U143" s="114"/>
      <c r="V143" s="114"/>
      <c r="W143" s="114"/>
      <c r="X143" s="114"/>
      <c r="Y143" s="114"/>
      <c r="Z143" s="114"/>
      <c r="AA143" s="114"/>
      <c r="AB143" s="114"/>
      <c r="AC143" s="114"/>
      <c r="AD143" s="114"/>
      <c r="AE143" s="114"/>
      <c r="AF143" s="114"/>
      <c r="AG143" s="114"/>
      <c r="AH143" s="114"/>
      <c r="AI143" s="114"/>
      <c r="AJ143" s="114"/>
      <c r="AK143" s="114"/>
      <c r="AL143" s="114"/>
      <c r="AM143" s="114"/>
      <c r="AN143" s="114"/>
      <c r="AO143" s="114"/>
      <c r="AP143" s="114"/>
      <c r="AQ143" s="114"/>
      <c r="AR143" s="114"/>
      <c r="AS143" s="114"/>
      <c r="AT143" s="114"/>
      <c r="AU143" s="114"/>
      <c r="AV143" s="114"/>
      <c r="AW143" s="114"/>
      <c r="AX143" s="114"/>
      <c r="AY143" s="114"/>
      <c r="AZ143" s="114"/>
      <c r="BA143" s="114"/>
      <c r="BB143" s="114"/>
      <c r="BC143" s="114"/>
      <c r="BD143" s="114"/>
      <c r="BE143" s="114"/>
      <c r="BF143" s="114"/>
      <c r="BG143" s="114"/>
      <c r="BH143" s="114"/>
      <c r="BI143" s="114"/>
      <c r="BJ143" s="114"/>
      <c r="BK143" s="114"/>
      <c r="BL143" s="114"/>
      <c r="BM143" s="114"/>
      <c r="BN143" s="114"/>
      <c r="BO143" s="114"/>
      <c r="BP143" s="114"/>
      <c r="BQ143" s="114"/>
      <c r="BR143" s="114"/>
      <c r="BS143" s="114"/>
      <c r="BT143" s="114"/>
      <c r="BU143" s="114"/>
      <c r="BV143" s="114"/>
      <c r="BW143" s="114"/>
      <c r="BX143" s="114"/>
      <c r="BY143" s="114"/>
      <c r="BZ143" s="114"/>
      <c r="CA143" s="114"/>
      <c r="CB143" s="114"/>
      <c r="CC143" s="114"/>
      <c r="CD143" s="114"/>
      <c r="CE143" s="114"/>
      <c r="CF143" s="114"/>
      <c r="CG143" s="114"/>
      <c r="CH143" s="114"/>
      <c r="CI143" s="114"/>
      <c r="CJ143" s="114"/>
      <c r="CK143" s="114"/>
      <c r="CL143" s="114"/>
      <c r="CM143" s="114"/>
      <c r="CN143" s="114"/>
      <c r="CO143" s="114"/>
      <c r="CP143" s="114"/>
      <c r="CQ143" s="114"/>
      <c r="CR143" s="114"/>
      <c r="CS143" s="114"/>
      <c r="CT143" s="114"/>
      <c r="CU143" s="114"/>
      <c r="CV143" s="114"/>
      <c r="CW143" s="114"/>
      <c r="CX143" s="114"/>
      <c r="CY143" s="114"/>
      <c r="CZ143" s="114"/>
      <c r="DA143" s="114"/>
      <c r="DB143" s="114"/>
      <c r="DC143" s="114"/>
      <c r="DD143" s="114"/>
      <c r="DE143" s="114"/>
      <c r="DF143" s="114"/>
      <c r="DG143" s="114"/>
      <c r="DH143" s="114"/>
      <c r="DI143" s="114"/>
      <c r="DJ143" s="114"/>
      <c r="DK143" s="114"/>
      <c r="DL143" s="114"/>
      <c r="DM143" s="114"/>
      <c r="DN143" s="114"/>
      <c r="DO143" s="114"/>
      <c r="DP143" s="114"/>
      <c r="DQ143" s="114"/>
      <c r="DR143" s="114"/>
      <c r="DS143" s="114"/>
      <c r="DT143" s="114"/>
      <c r="DU143" s="114"/>
      <c r="DV143" s="114"/>
      <c r="DW143" s="114"/>
      <c r="DX143" s="114"/>
      <c r="DY143" s="114"/>
      <c r="DZ143" s="114"/>
      <c r="EA143" s="114"/>
      <c r="EB143" s="114"/>
      <c r="EC143" s="114"/>
      <c r="ED143" s="114"/>
      <c r="EE143" s="114"/>
      <c r="EF143" s="114"/>
      <c r="EG143" s="114"/>
      <c r="EH143" s="114"/>
      <c r="EI143" s="114"/>
      <c r="EJ143" s="114"/>
      <c r="EK143" s="114"/>
      <c r="EL143" s="114"/>
      <c r="EM143" s="114"/>
      <c r="EN143" s="114"/>
      <c r="EO143" s="114"/>
      <c r="EP143" s="114"/>
      <c r="EQ143" s="114"/>
      <c r="ER143" s="114"/>
      <c r="ES143" s="114"/>
      <c r="ET143" s="114"/>
      <c r="EU143" s="114"/>
      <c r="EV143" s="114"/>
      <c r="EW143" s="114"/>
      <c r="EX143" s="114"/>
      <c r="EY143" s="114"/>
      <c r="EZ143" s="114"/>
      <c r="FA143" s="114"/>
      <c r="FB143" s="114"/>
      <c r="FC143" s="114"/>
      <c r="FD143" s="114"/>
      <c r="FE143" s="114"/>
      <c r="FF143" s="114"/>
      <c r="FG143" s="114"/>
      <c r="FH143" s="114"/>
      <c r="FI143" s="114"/>
      <c r="FJ143" s="114"/>
      <c r="FK143" s="114"/>
      <c r="FL143" s="114"/>
      <c r="FM143" s="114"/>
      <c r="FN143" s="114"/>
      <c r="FO143" s="114"/>
      <c r="FP143" s="114"/>
      <c r="FQ143" s="114"/>
      <c r="FR143" s="114"/>
      <c r="FS143" s="114"/>
      <c r="FT143" s="114"/>
      <c r="FU143" s="114"/>
      <c r="FV143" s="114"/>
      <c r="FW143" s="114"/>
      <c r="FX143" s="114"/>
      <c r="FY143" s="114"/>
      <c r="FZ143" s="114"/>
      <c r="GA143" s="114"/>
      <c r="GB143" s="114"/>
      <c r="GC143" s="114"/>
      <c r="GD143" s="114"/>
      <c r="GE143" s="114"/>
      <c r="GF143" s="114"/>
      <c r="GG143" s="114"/>
      <c r="GH143" s="114"/>
      <c r="GI143" s="114"/>
      <c r="GJ143" s="114"/>
      <c r="GK143" s="114"/>
      <c r="GL143" s="114"/>
      <c r="GM143" s="114"/>
      <c r="GN143" s="114"/>
      <c r="GO143" s="114"/>
      <c r="GP143" s="114"/>
      <c r="GQ143" s="114"/>
      <c r="GR143" s="114"/>
      <c r="GS143" s="114"/>
      <c r="GT143" s="114"/>
      <c r="GU143" s="114"/>
      <c r="GV143" s="114"/>
      <c r="GW143" s="114"/>
      <c r="GX143" s="114"/>
      <c r="GY143" s="114"/>
      <c r="GZ143" s="114"/>
      <c r="HA143" s="114"/>
      <c r="HB143" s="114"/>
      <c r="HC143" s="114"/>
      <c r="HD143" s="114"/>
      <c r="HE143" s="114"/>
      <c r="HF143" s="114"/>
      <c r="HG143" s="114"/>
      <c r="HH143" s="114"/>
      <c r="HI143" s="114"/>
      <c r="HJ143" s="114"/>
      <c r="HK143" s="114"/>
      <c r="HL143" s="114"/>
      <c r="HM143" s="114"/>
      <c r="HN143" s="114"/>
      <c r="HO143" s="114"/>
      <c r="HP143" s="114"/>
      <c r="HQ143" s="114"/>
      <c r="HR143" s="114"/>
      <c r="HS143" s="114"/>
      <c r="HT143" s="114"/>
      <c r="HU143" s="114"/>
      <c r="HV143" s="114"/>
      <c r="HW143" s="114"/>
      <c r="HX143" s="114"/>
      <c r="HY143" s="114"/>
      <c r="HZ143" s="114"/>
      <c r="IA143" s="114"/>
      <c r="IB143" s="114"/>
      <c r="IC143" s="114"/>
      <c r="ID143" s="114"/>
      <c r="IE143" s="114"/>
      <c r="IF143" s="114"/>
      <c r="IG143" s="114"/>
      <c r="IH143" s="114"/>
      <c r="II143" s="114"/>
      <c r="IJ143" s="114"/>
      <c r="IK143" s="114"/>
      <c r="IL143" s="114"/>
      <c r="IM143" s="114"/>
      <c r="IN143" s="114"/>
      <c r="IO143" s="114"/>
      <c r="IP143" s="114"/>
      <c r="IQ143" s="114"/>
      <c r="IR143" s="114"/>
      <c r="IS143" s="114"/>
      <c r="IT143" s="114"/>
      <c r="IU143" s="114"/>
      <c r="IV143" s="114"/>
      <c r="IW143" s="114"/>
      <c r="IX143" s="114"/>
      <c r="IY143" s="114"/>
      <c r="IZ143" s="114"/>
      <c r="JA143" s="114"/>
      <c r="JB143" s="114"/>
      <c r="JC143" s="114"/>
      <c r="JD143" s="114"/>
      <c r="JE143" s="114"/>
      <c r="JF143" s="114"/>
      <c r="JG143" s="114"/>
      <c r="JH143" s="114"/>
      <c r="JI143" s="114"/>
    </row>
    <row r="144" spans="12:269" s="111" customFormat="1" hidden="1" x14ac:dyDescent="0.3">
      <c r="L144" s="113"/>
      <c r="M144" s="113"/>
      <c r="N144" s="114"/>
      <c r="O144" s="114"/>
      <c r="P144" s="114"/>
      <c r="Q144" s="114"/>
      <c r="R144" s="114"/>
      <c r="S144" s="114"/>
      <c r="T144" s="114"/>
      <c r="U144" s="114"/>
      <c r="V144" s="114"/>
      <c r="W144" s="114"/>
      <c r="X144" s="114"/>
      <c r="Y144" s="114"/>
      <c r="Z144" s="114"/>
      <c r="AA144" s="114"/>
      <c r="AB144" s="114"/>
      <c r="AC144" s="114"/>
      <c r="AD144" s="114"/>
      <c r="AE144" s="114"/>
      <c r="AF144" s="114"/>
      <c r="AG144" s="114"/>
      <c r="AH144" s="114"/>
      <c r="AI144" s="114"/>
      <c r="AJ144" s="114"/>
      <c r="AK144" s="114"/>
      <c r="AL144" s="114"/>
      <c r="AM144" s="114"/>
      <c r="AN144" s="114"/>
      <c r="AO144" s="114"/>
      <c r="AP144" s="114"/>
      <c r="AQ144" s="114"/>
      <c r="AR144" s="114"/>
      <c r="AS144" s="114"/>
      <c r="AT144" s="114"/>
      <c r="AU144" s="114"/>
      <c r="AV144" s="114"/>
      <c r="AW144" s="114"/>
      <c r="AX144" s="114"/>
      <c r="AY144" s="114"/>
      <c r="AZ144" s="114"/>
      <c r="BA144" s="114"/>
      <c r="BB144" s="114"/>
      <c r="BC144" s="114"/>
      <c r="BD144" s="114"/>
      <c r="BE144" s="114"/>
      <c r="BF144" s="114"/>
      <c r="BG144" s="114"/>
      <c r="BH144" s="114"/>
      <c r="BI144" s="114"/>
      <c r="BJ144" s="114"/>
      <c r="BK144" s="114"/>
      <c r="BL144" s="114"/>
      <c r="BM144" s="114"/>
      <c r="BN144" s="114"/>
      <c r="BO144" s="114"/>
      <c r="BP144" s="114"/>
      <c r="BQ144" s="114"/>
      <c r="BR144" s="114"/>
      <c r="BS144" s="114"/>
      <c r="BT144" s="114"/>
      <c r="BU144" s="114"/>
      <c r="BV144" s="114"/>
      <c r="BW144" s="114"/>
      <c r="BX144" s="114"/>
      <c r="BY144" s="114"/>
      <c r="BZ144" s="114"/>
      <c r="CA144" s="114"/>
      <c r="CB144" s="114"/>
      <c r="CC144" s="114"/>
      <c r="CD144" s="114"/>
      <c r="CE144" s="114"/>
      <c r="CF144" s="114"/>
      <c r="CG144" s="114"/>
      <c r="CH144" s="114"/>
      <c r="CI144" s="114"/>
      <c r="CJ144" s="114"/>
      <c r="CK144" s="114"/>
      <c r="CL144" s="114"/>
      <c r="CM144" s="114"/>
      <c r="CN144" s="114"/>
      <c r="CO144" s="114"/>
      <c r="CP144" s="114"/>
      <c r="CQ144" s="114"/>
      <c r="CR144" s="114"/>
      <c r="CS144" s="114"/>
      <c r="CT144" s="114"/>
      <c r="CU144" s="114"/>
      <c r="CV144" s="114"/>
      <c r="CW144" s="114"/>
      <c r="CX144" s="114"/>
      <c r="CY144" s="114"/>
      <c r="CZ144" s="114"/>
      <c r="DA144" s="114"/>
      <c r="DB144" s="114"/>
      <c r="DC144" s="114"/>
      <c r="DD144" s="114"/>
      <c r="DE144" s="114"/>
      <c r="DF144" s="114"/>
      <c r="DG144" s="114"/>
      <c r="DH144" s="114"/>
      <c r="DI144" s="114"/>
      <c r="DJ144" s="114"/>
      <c r="DK144" s="114"/>
      <c r="DL144" s="114"/>
      <c r="DM144" s="114"/>
      <c r="DN144" s="114"/>
      <c r="DO144" s="114"/>
      <c r="DP144" s="114"/>
      <c r="DQ144" s="114"/>
      <c r="DR144" s="114"/>
      <c r="DS144" s="114"/>
      <c r="DT144" s="114"/>
      <c r="DU144" s="114"/>
      <c r="DV144" s="114"/>
      <c r="DW144" s="114"/>
      <c r="DX144" s="114"/>
      <c r="DY144" s="114"/>
      <c r="DZ144" s="114"/>
      <c r="EA144" s="114"/>
      <c r="EB144" s="114"/>
      <c r="EC144" s="114"/>
      <c r="ED144" s="114"/>
      <c r="EE144" s="114"/>
      <c r="EF144" s="114"/>
      <c r="EG144" s="114"/>
      <c r="EH144" s="114"/>
      <c r="EI144" s="114"/>
      <c r="EJ144" s="114"/>
      <c r="EK144" s="114"/>
      <c r="EL144" s="114"/>
      <c r="EM144" s="114"/>
      <c r="EN144" s="114"/>
      <c r="EO144" s="114"/>
      <c r="EP144" s="114"/>
      <c r="EQ144" s="114"/>
      <c r="ER144" s="114"/>
      <c r="ES144" s="114"/>
      <c r="ET144" s="114"/>
      <c r="EU144" s="114"/>
      <c r="EV144" s="114"/>
      <c r="EW144" s="114"/>
      <c r="EX144" s="114"/>
      <c r="EY144" s="114"/>
      <c r="EZ144" s="114"/>
      <c r="FA144" s="114"/>
      <c r="FB144" s="114"/>
      <c r="FC144" s="114"/>
      <c r="FD144" s="114"/>
      <c r="FE144" s="114"/>
      <c r="FF144" s="114"/>
      <c r="FG144" s="114"/>
      <c r="FH144" s="114"/>
      <c r="FI144" s="114"/>
      <c r="FJ144" s="114"/>
      <c r="FK144" s="114"/>
      <c r="FL144" s="114"/>
      <c r="FM144" s="114"/>
      <c r="FN144" s="114"/>
      <c r="FO144" s="114"/>
      <c r="FP144" s="114"/>
      <c r="FQ144" s="114"/>
      <c r="FR144" s="114"/>
      <c r="FS144" s="114"/>
      <c r="FT144" s="114"/>
      <c r="FU144" s="114"/>
      <c r="FV144" s="114"/>
      <c r="FW144" s="114"/>
      <c r="FX144" s="114"/>
      <c r="FY144" s="114"/>
      <c r="FZ144" s="114"/>
      <c r="GA144" s="114"/>
      <c r="GB144" s="114"/>
      <c r="GC144" s="114"/>
      <c r="GD144" s="114"/>
      <c r="GE144" s="114"/>
      <c r="GF144" s="114"/>
      <c r="GG144" s="114"/>
      <c r="GH144" s="114"/>
      <c r="GI144" s="114"/>
      <c r="GJ144" s="114"/>
      <c r="GK144" s="114"/>
      <c r="GL144" s="114"/>
      <c r="GM144" s="114"/>
      <c r="GN144" s="114"/>
      <c r="GO144" s="114"/>
      <c r="GP144" s="114"/>
      <c r="GQ144" s="114"/>
      <c r="GR144" s="114"/>
      <c r="GS144" s="114"/>
      <c r="GT144" s="114"/>
      <c r="GU144" s="114"/>
      <c r="GV144" s="114"/>
      <c r="GW144" s="114"/>
      <c r="GX144" s="114"/>
      <c r="GY144" s="114"/>
      <c r="GZ144" s="114"/>
      <c r="HA144" s="114"/>
      <c r="HB144" s="114"/>
      <c r="HC144" s="114"/>
      <c r="HD144" s="114"/>
      <c r="HE144" s="114"/>
      <c r="HF144" s="114"/>
      <c r="HG144" s="114"/>
      <c r="HH144" s="114"/>
      <c r="HI144" s="114"/>
      <c r="HJ144" s="114"/>
      <c r="HK144" s="114"/>
      <c r="HL144" s="114"/>
      <c r="HM144" s="114"/>
      <c r="HN144" s="114"/>
      <c r="HO144" s="114"/>
      <c r="HP144" s="114"/>
      <c r="HQ144" s="114"/>
      <c r="HR144" s="114"/>
      <c r="HS144" s="114"/>
      <c r="HT144" s="114"/>
      <c r="HU144" s="114"/>
      <c r="HV144" s="114"/>
      <c r="HW144" s="114"/>
      <c r="HX144" s="114"/>
      <c r="HY144" s="114"/>
      <c r="HZ144" s="114"/>
      <c r="IA144" s="114"/>
      <c r="IB144" s="114"/>
      <c r="IC144" s="114"/>
      <c r="ID144" s="114"/>
      <c r="IE144" s="114"/>
      <c r="IF144" s="114"/>
      <c r="IG144" s="114"/>
      <c r="IH144" s="114"/>
      <c r="II144" s="114"/>
      <c r="IJ144" s="114"/>
      <c r="IK144" s="114"/>
      <c r="IL144" s="114"/>
      <c r="IM144" s="114"/>
      <c r="IN144" s="114"/>
      <c r="IO144" s="114"/>
      <c r="IP144" s="114"/>
      <c r="IQ144" s="114"/>
      <c r="IR144" s="114"/>
      <c r="IS144" s="114"/>
      <c r="IT144" s="114"/>
      <c r="IU144" s="114"/>
      <c r="IV144" s="114"/>
      <c r="IW144" s="114"/>
      <c r="IX144" s="114"/>
      <c r="IY144" s="114"/>
      <c r="IZ144" s="114"/>
      <c r="JA144" s="114"/>
      <c r="JB144" s="114"/>
      <c r="JC144" s="114"/>
      <c r="JD144" s="114"/>
      <c r="JE144" s="114"/>
      <c r="JF144" s="114"/>
      <c r="JG144" s="114"/>
      <c r="JH144" s="114"/>
      <c r="JI144" s="114"/>
    </row>
    <row r="145" spans="12:269" s="111" customFormat="1" hidden="1" x14ac:dyDescent="0.3">
      <c r="L145" s="113"/>
      <c r="M145" s="113"/>
      <c r="N145" s="114"/>
      <c r="O145" s="114"/>
      <c r="P145" s="114"/>
      <c r="Q145" s="114"/>
      <c r="R145" s="114"/>
      <c r="S145" s="114"/>
      <c r="T145" s="114"/>
      <c r="U145" s="114"/>
      <c r="V145" s="114"/>
      <c r="W145" s="114"/>
      <c r="X145" s="114"/>
      <c r="Y145" s="114"/>
      <c r="Z145" s="114"/>
      <c r="AA145" s="114"/>
      <c r="AB145" s="114"/>
      <c r="AC145" s="114"/>
      <c r="AD145" s="114"/>
      <c r="AE145" s="114"/>
      <c r="AF145" s="114"/>
      <c r="AG145" s="114"/>
      <c r="AH145" s="114"/>
      <c r="AI145" s="114"/>
      <c r="AJ145" s="114"/>
      <c r="AK145" s="114"/>
      <c r="AL145" s="114"/>
      <c r="AM145" s="114"/>
      <c r="AN145" s="114"/>
      <c r="AO145" s="114"/>
      <c r="AP145" s="114"/>
      <c r="AQ145" s="114"/>
      <c r="AR145" s="114"/>
      <c r="AS145" s="114"/>
      <c r="AT145" s="114"/>
      <c r="AU145" s="114"/>
      <c r="AV145" s="114"/>
      <c r="AW145" s="114"/>
      <c r="AX145" s="114"/>
      <c r="AY145" s="114"/>
      <c r="AZ145" s="114"/>
      <c r="BA145" s="114"/>
      <c r="BB145" s="114"/>
      <c r="BC145" s="114"/>
      <c r="BD145" s="114"/>
      <c r="BE145" s="114"/>
      <c r="BF145" s="114"/>
      <c r="BG145" s="114"/>
      <c r="BH145" s="114"/>
      <c r="BI145" s="114"/>
      <c r="BJ145" s="114"/>
      <c r="BK145" s="114"/>
      <c r="BL145" s="114"/>
      <c r="BM145" s="114"/>
      <c r="BN145" s="114"/>
      <c r="BO145" s="114"/>
      <c r="BP145" s="114"/>
      <c r="BQ145" s="114"/>
      <c r="BR145" s="114"/>
      <c r="BS145" s="114"/>
      <c r="BT145" s="114"/>
      <c r="BU145" s="114"/>
      <c r="BV145" s="114"/>
      <c r="BW145" s="114"/>
      <c r="BX145" s="114"/>
      <c r="BY145" s="114"/>
      <c r="BZ145" s="114"/>
      <c r="CA145" s="114"/>
      <c r="CB145" s="114"/>
      <c r="CC145" s="114"/>
      <c r="CD145" s="114"/>
      <c r="CE145" s="114"/>
      <c r="CF145" s="114"/>
      <c r="CG145" s="114"/>
      <c r="CH145" s="114"/>
      <c r="CI145" s="114"/>
      <c r="CJ145" s="114"/>
      <c r="CK145" s="114"/>
      <c r="CL145" s="114"/>
      <c r="CM145" s="114"/>
      <c r="CN145" s="114"/>
      <c r="CO145" s="114"/>
      <c r="CP145" s="114"/>
      <c r="CQ145" s="114"/>
      <c r="CR145" s="114"/>
      <c r="CS145" s="114"/>
      <c r="CT145" s="114"/>
      <c r="CU145" s="114"/>
      <c r="CV145" s="114"/>
      <c r="CW145" s="114"/>
      <c r="CX145" s="114"/>
      <c r="CY145" s="114"/>
      <c r="CZ145" s="114"/>
      <c r="DA145" s="114"/>
      <c r="DB145" s="114"/>
      <c r="DC145" s="114"/>
      <c r="DD145" s="114"/>
      <c r="DE145" s="114"/>
      <c r="DF145" s="114"/>
      <c r="DG145" s="114"/>
      <c r="DH145" s="114"/>
      <c r="DI145" s="114"/>
      <c r="DJ145" s="114"/>
      <c r="DK145" s="114"/>
      <c r="DL145" s="114"/>
      <c r="DM145" s="114"/>
      <c r="DN145" s="114"/>
      <c r="DO145" s="114"/>
      <c r="DP145" s="114"/>
      <c r="DQ145" s="114"/>
      <c r="DR145" s="114"/>
      <c r="DS145" s="114"/>
      <c r="DT145" s="114"/>
      <c r="DU145" s="114"/>
      <c r="DV145" s="114"/>
      <c r="DW145" s="114"/>
      <c r="DX145" s="114"/>
      <c r="DY145" s="114"/>
      <c r="DZ145" s="114"/>
      <c r="EA145" s="114"/>
      <c r="EB145" s="114"/>
      <c r="EC145" s="114"/>
      <c r="ED145" s="114"/>
      <c r="EE145" s="114"/>
      <c r="EF145" s="114"/>
      <c r="EG145" s="114"/>
      <c r="EH145" s="114"/>
      <c r="EI145" s="114"/>
      <c r="EJ145" s="114"/>
      <c r="EK145" s="114"/>
      <c r="EL145" s="114"/>
      <c r="EM145" s="114"/>
      <c r="EN145" s="114"/>
      <c r="EO145" s="114"/>
      <c r="EP145" s="114"/>
      <c r="EQ145" s="114"/>
      <c r="ER145" s="114"/>
      <c r="ES145" s="114"/>
      <c r="ET145" s="114"/>
      <c r="EU145" s="114"/>
      <c r="EV145" s="114"/>
      <c r="EW145" s="114"/>
      <c r="EX145" s="114"/>
      <c r="EY145" s="114"/>
      <c r="EZ145" s="114"/>
      <c r="FA145" s="114"/>
      <c r="FB145" s="114"/>
      <c r="FC145" s="114"/>
      <c r="FD145" s="114"/>
      <c r="FE145" s="114"/>
      <c r="FF145" s="114"/>
      <c r="FG145" s="114"/>
      <c r="FH145" s="114"/>
      <c r="FI145" s="114"/>
      <c r="FJ145" s="114"/>
      <c r="FK145" s="114"/>
      <c r="FL145" s="114"/>
      <c r="FM145" s="114"/>
      <c r="FN145" s="114"/>
      <c r="FO145" s="114"/>
      <c r="FP145" s="114"/>
      <c r="FQ145" s="114"/>
      <c r="FR145" s="114"/>
      <c r="FS145" s="114"/>
      <c r="FT145" s="114"/>
      <c r="FU145" s="114"/>
      <c r="FV145" s="114"/>
      <c r="FW145" s="114"/>
      <c r="FX145" s="114"/>
      <c r="FY145" s="114"/>
      <c r="FZ145" s="114"/>
      <c r="GA145" s="114"/>
      <c r="GB145" s="114"/>
      <c r="GC145" s="114"/>
      <c r="GD145" s="114"/>
      <c r="GE145" s="114"/>
      <c r="GF145" s="114"/>
      <c r="GG145" s="114"/>
      <c r="GH145" s="114"/>
      <c r="GI145" s="114"/>
      <c r="GJ145" s="114"/>
      <c r="GK145" s="114"/>
      <c r="GL145" s="114"/>
      <c r="GM145" s="114"/>
      <c r="GN145" s="114"/>
      <c r="GO145" s="114"/>
      <c r="GP145" s="114"/>
      <c r="GQ145" s="114"/>
      <c r="GR145" s="114"/>
      <c r="GS145" s="114"/>
      <c r="GT145" s="114"/>
      <c r="GU145" s="114"/>
      <c r="GV145" s="114"/>
      <c r="GW145" s="114"/>
      <c r="GX145" s="114"/>
      <c r="GY145" s="114"/>
      <c r="GZ145" s="114"/>
      <c r="HA145" s="114"/>
      <c r="HB145" s="114"/>
      <c r="HC145" s="114"/>
      <c r="HD145" s="114"/>
      <c r="HE145" s="114"/>
      <c r="HF145" s="114"/>
      <c r="HG145" s="114"/>
      <c r="HH145" s="114"/>
      <c r="HI145" s="114"/>
      <c r="HJ145" s="114"/>
      <c r="HK145" s="114"/>
      <c r="HL145" s="114"/>
      <c r="HM145" s="114"/>
      <c r="HN145" s="114"/>
      <c r="HO145" s="114"/>
      <c r="HP145" s="114"/>
      <c r="HQ145" s="114"/>
      <c r="HR145" s="114"/>
      <c r="HS145" s="114"/>
      <c r="HT145" s="114"/>
      <c r="HU145" s="114"/>
      <c r="HV145" s="114"/>
      <c r="HW145" s="114"/>
      <c r="HX145" s="114"/>
      <c r="HY145" s="114"/>
      <c r="HZ145" s="114"/>
      <c r="IA145" s="114"/>
      <c r="IB145" s="114"/>
      <c r="IC145" s="114"/>
      <c r="ID145" s="114"/>
      <c r="IE145" s="114"/>
      <c r="IF145" s="114"/>
      <c r="IG145" s="114"/>
      <c r="IH145" s="114"/>
      <c r="II145" s="114"/>
      <c r="IJ145" s="114"/>
      <c r="IK145" s="114"/>
      <c r="IL145" s="114"/>
      <c r="IM145" s="114"/>
      <c r="IN145" s="114"/>
      <c r="IO145" s="114"/>
      <c r="IP145" s="114"/>
      <c r="IQ145" s="114"/>
      <c r="IR145" s="114"/>
      <c r="IS145" s="114"/>
      <c r="IT145" s="114"/>
      <c r="IU145" s="114"/>
      <c r="IV145" s="114"/>
      <c r="IW145" s="114"/>
      <c r="IX145" s="114"/>
      <c r="IY145" s="114"/>
      <c r="IZ145" s="114"/>
      <c r="JA145" s="114"/>
      <c r="JB145" s="114"/>
      <c r="JC145" s="114"/>
      <c r="JD145" s="114"/>
      <c r="JE145" s="114"/>
      <c r="JF145" s="114"/>
      <c r="JG145" s="114"/>
      <c r="JH145" s="114"/>
      <c r="JI145" s="114"/>
    </row>
    <row r="146" spans="12:269" s="111" customFormat="1" hidden="1" x14ac:dyDescent="0.3">
      <c r="L146" s="113"/>
      <c r="M146" s="113"/>
      <c r="N146" s="114"/>
      <c r="O146" s="114"/>
      <c r="P146" s="114"/>
      <c r="Q146" s="114"/>
      <c r="R146" s="114"/>
      <c r="S146" s="114"/>
      <c r="T146" s="114"/>
      <c r="U146" s="114"/>
      <c r="V146" s="114"/>
      <c r="W146" s="114"/>
      <c r="X146" s="114"/>
      <c r="Y146" s="114"/>
      <c r="Z146" s="114"/>
      <c r="AA146" s="114"/>
      <c r="AB146" s="114"/>
      <c r="AC146" s="114"/>
      <c r="AD146" s="114"/>
      <c r="AE146" s="114"/>
      <c r="AF146" s="114"/>
      <c r="AG146" s="114"/>
      <c r="AH146" s="114"/>
      <c r="AI146" s="114"/>
      <c r="AJ146" s="114"/>
      <c r="AK146" s="114"/>
      <c r="AL146" s="114"/>
      <c r="AM146" s="114"/>
      <c r="AN146" s="114"/>
      <c r="AO146" s="114"/>
      <c r="AP146" s="114"/>
      <c r="AQ146" s="114"/>
      <c r="AR146" s="114"/>
      <c r="AS146" s="114"/>
      <c r="AT146" s="114"/>
      <c r="AU146" s="114"/>
      <c r="AV146" s="114"/>
      <c r="AW146" s="114"/>
      <c r="AX146" s="114"/>
      <c r="AY146" s="114"/>
      <c r="AZ146" s="114"/>
      <c r="BA146" s="114"/>
      <c r="BB146" s="114"/>
      <c r="BC146" s="114"/>
      <c r="BD146" s="114"/>
      <c r="BE146" s="114"/>
      <c r="BF146" s="114"/>
      <c r="BG146" s="114"/>
      <c r="BH146" s="114"/>
      <c r="BI146" s="114"/>
      <c r="BJ146" s="114"/>
      <c r="BK146" s="114"/>
      <c r="BL146" s="114"/>
      <c r="BM146" s="114"/>
      <c r="BN146" s="114"/>
      <c r="BO146" s="114"/>
      <c r="BP146" s="114"/>
      <c r="BQ146" s="114"/>
      <c r="BR146" s="114"/>
      <c r="BS146" s="114"/>
      <c r="BT146" s="114"/>
      <c r="BU146" s="114"/>
      <c r="BV146" s="114"/>
      <c r="BW146" s="114"/>
      <c r="BX146" s="114"/>
      <c r="BY146" s="114"/>
      <c r="BZ146" s="114"/>
      <c r="CA146" s="114"/>
      <c r="CB146" s="114"/>
      <c r="CC146" s="114"/>
      <c r="CD146" s="114"/>
      <c r="CE146" s="114"/>
      <c r="CF146" s="114"/>
      <c r="CG146" s="114"/>
      <c r="CH146" s="114"/>
      <c r="CI146" s="114"/>
      <c r="CJ146" s="114"/>
      <c r="CK146" s="114"/>
      <c r="CL146" s="114"/>
      <c r="CM146" s="114"/>
      <c r="CN146" s="114"/>
      <c r="CO146" s="114"/>
      <c r="CP146" s="114"/>
      <c r="CQ146" s="114"/>
      <c r="CR146" s="114"/>
      <c r="CS146" s="114"/>
      <c r="CT146" s="114"/>
      <c r="CU146" s="114"/>
      <c r="CV146" s="114"/>
      <c r="CW146" s="114"/>
      <c r="CX146" s="114"/>
      <c r="CY146" s="114"/>
      <c r="CZ146" s="114"/>
      <c r="DA146" s="114"/>
      <c r="DB146" s="114"/>
      <c r="DC146" s="114"/>
      <c r="DD146" s="114"/>
      <c r="DE146" s="114"/>
      <c r="DF146" s="114"/>
      <c r="DG146" s="114"/>
      <c r="DH146" s="114"/>
      <c r="DI146" s="114"/>
      <c r="DJ146" s="114"/>
      <c r="DK146" s="114"/>
      <c r="DL146" s="114"/>
      <c r="DM146" s="114"/>
      <c r="DN146" s="114"/>
      <c r="DO146" s="114"/>
      <c r="DP146" s="114"/>
      <c r="DQ146" s="114"/>
      <c r="DR146" s="114"/>
      <c r="DS146" s="114"/>
      <c r="DT146" s="114"/>
      <c r="DU146" s="114"/>
      <c r="DV146" s="114"/>
      <c r="DW146" s="114"/>
      <c r="DX146" s="114"/>
      <c r="DY146" s="114"/>
      <c r="DZ146" s="114"/>
      <c r="EA146" s="114"/>
      <c r="EB146" s="114"/>
      <c r="EC146" s="114"/>
      <c r="ED146" s="114"/>
      <c r="EE146" s="114"/>
      <c r="EF146" s="114"/>
      <c r="EG146" s="114"/>
      <c r="EH146" s="114"/>
      <c r="EI146" s="114"/>
      <c r="EJ146" s="114"/>
      <c r="EK146" s="114"/>
      <c r="EL146" s="114"/>
      <c r="EM146" s="114"/>
      <c r="EN146" s="114"/>
      <c r="EO146" s="114"/>
      <c r="EP146" s="114"/>
      <c r="EQ146" s="114"/>
      <c r="ER146" s="114"/>
      <c r="ES146" s="114"/>
      <c r="ET146" s="114"/>
      <c r="EU146" s="114"/>
      <c r="EV146" s="114"/>
      <c r="EW146" s="114"/>
      <c r="EX146" s="114"/>
      <c r="EY146" s="114"/>
      <c r="EZ146" s="114"/>
      <c r="FA146" s="114"/>
      <c r="FB146" s="114"/>
      <c r="FC146" s="114"/>
      <c r="FD146" s="114"/>
      <c r="FE146" s="114"/>
      <c r="FF146" s="114"/>
      <c r="FG146" s="114"/>
      <c r="FH146" s="114"/>
      <c r="FI146" s="114"/>
      <c r="FJ146" s="114"/>
      <c r="FK146" s="114"/>
      <c r="FL146" s="114"/>
      <c r="FM146" s="114"/>
      <c r="FN146" s="114"/>
      <c r="FO146" s="114"/>
      <c r="FP146" s="114"/>
      <c r="FQ146" s="114"/>
      <c r="FR146" s="114"/>
      <c r="FS146" s="114"/>
      <c r="FT146" s="114"/>
      <c r="FU146" s="114"/>
      <c r="FV146" s="114"/>
      <c r="FW146" s="114"/>
      <c r="FX146" s="114"/>
      <c r="FY146" s="114"/>
      <c r="FZ146" s="114"/>
      <c r="GA146" s="114"/>
      <c r="GB146" s="114"/>
      <c r="GC146" s="114"/>
      <c r="GD146" s="114"/>
      <c r="GE146" s="114"/>
      <c r="GF146" s="114"/>
      <c r="GG146" s="114"/>
      <c r="GH146" s="114"/>
      <c r="GI146" s="114"/>
      <c r="GJ146" s="114"/>
      <c r="GK146" s="114"/>
      <c r="GL146" s="114"/>
      <c r="GM146" s="114"/>
      <c r="GN146" s="114"/>
      <c r="GO146" s="114"/>
      <c r="GP146" s="114"/>
      <c r="GQ146" s="114"/>
      <c r="GR146" s="114"/>
      <c r="GS146" s="114"/>
      <c r="GT146" s="114"/>
      <c r="GU146" s="114"/>
      <c r="GV146" s="114"/>
      <c r="GW146" s="114"/>
      <c r="GX146" s="114"/>
      <c r="GY146" s="114"/>
      <c r="GZ146" s="114"/>
      <c r="HA146" s="114"/>
      <c r="HB146" s="114"/>
      <c r="HC146" s="114"/>
      <c r="HD146" s="114"/>
      <c r="HE146" s="114"/>
      <c r="HF146" s="114"/>
      <c r="HG146" s="114"/>
      <c r="HH146" s="114"/>
      <c r="HI146" s="114"/>
      <c r="HJ146" s="114"/>
      <c r="HK146" s="114"/>
      <c r="HL146" s="114"/>
      <c r="HM146" s="114"/>
      <c r="HN146" s="114"/>
      <c r="HO146" s="114"/>
      <c r="HP146" s="114"/>
      <c r="HQ146" s="114"/>
      <c r="HR146" s="114"/>
      <c r="HS146" s="114"/>
      <c r="HT146" s="114"/>
      <c r="HU146" s="114"/>
      <c r="HV146" s="114"/>
      <c r="HW146" s="114"/>
      <c r="HX146" s="114"/>
      <c r="HY146" s="114"/>
      <c r="HZ146" s="114"/>
      <c r="IA146" s="114"/>
      <c r="IB146" s="114"/>
      <c r="IC146" s="114"/>
      <c r="ID146" s="114"/>
      <c r="IE146" s="114"/>
      <c r="IF146" s="114"/>
      <c r="IG146" s="114"/>
      <c r="IH146" s="114"/>
      <c r="II146" s="114"/>
      <c r="IJ146" s="114"/>
      <c r="IK146" s="114"/>
      <c r="IL146" s="114"/>
      <c r="IM146" s="114"/>
      <c r="IN146" s="114"/>
      <c r="IO146" s="114"/>
      <c r="IP146" s="114"/>
      <c r="IQ146" s="114"/>
      <c r="IR146" s="114"/>
      <c r="IS146" s="114"/>
      <c r="IT146" s="114"/>
      <c r="IU146" s="114"/>
      <c r="IV146" s="114"/>
      <c r="IW146" s="114"/>
      <c r="IX146" s="114"/>
      <c r="IY146" s="114"/>
      <c r="IZ146" s="114"/>
      <c r="JA146" s="114"/>
      <c r="JB146" s="114"/>
      <c r="JC146" s="114"/>
      <c r="JD146" s="114"/>
      <c r="JE146" s="114"/>
      <c r="JF146" s="114"/>
      <c r="JG146" s="114"/>
      <c r="JH146" s="114"/>
      <c r="JI146" s="114"/>
    </row>
    <row r="147" spans="12:269" s="111" customFormat="1" hidden="1" x14ac:dyDescent="0.3">
      <c r="L147" s="113"/>
      <c r="M147" s="113"/>
      <c r="N147" s="114"/>
      <c r="O147" s="114"/>
      <c r="P147" s="114"/>
      <c r="Q147" s="114"/>
      <c r="R147" s="114"/>
      <c r="S147" s="114"/>
      <c r="T147" s="114"/>
      <c r="U147" s="114"/>
      <c r="V147" s="114"/>
      <c r="W147" s="114"/>
      <c r="X147" s="114"/>
      <c r="Y147" s="114"/>
      <c r="Z147" s="114"/>
      <c r="AA147" s="114"/>
      <c r="AB147" s="114"/>
      <c r="AC147" s="114"/>
      <c r="AD147" s="114"/>
      <c r="AE147" s="114"/>
      <c r="AF147" s="114"/>
      <c r="AG147" s="114"/>
      <c r="AH147" s="114"/>
      <c r="AI147" s="114"/>
      <c r="AJ147" s="114"/>
      <c r="AK147" s="114"/>
      <c r="AL147" s="114"/>
      <c r="AM147" s="114"/>
      <c r="AN147" s="114"/>
      <c r="AO147" s="114"/>
      <c r="AP147" s="114"/>
      <c r="AQ147" s="114"/>
      <c r="AR147" s="114"/>
      <c r="AS147" s="114"/>
      <c r="AT147" s="114"/>
      <c r="AU147" s="114"/>
      <c r="AV147" s="114"/>
      <c r="AW147" s="114"/>
      <c r="AX147" s="114"/>
      <c r="AY147" s="114"/>
      <c r="AZ147" s="114"/>
      <c r="BA147" s="114"/>
      <c r="BB147" s="114"/>
      <c r="BC147" s="114"/>
      <c r="BD147" s="114"/>
      <c r="BE147" s="114"/>
      <c r="BF147" s="114"/>
      <c r="BG147" s="114"/>
      <c r="BH147" s="114"/>
      <c r="BI147" s="114"/>
      <c r="BJ147" s="114"/>
      <c r="BK147" s="114"/>
      <c r="BL147" s="114"/>
      <c r="BM147" s="114"/>
      <c r="BN147" s="114"/>
      <c r="BO147" s="114"/>
      <c r="BP147" s="114"/>
      <c r="BQ147" s="114"/>
      <c r="BR147" s="114"/>
      <c r="BS147" s="114"/>
      <c r="BT147" s="114"/>
      <c r="BU147" s="114"/>
      <c r="BV147" s="114"/>
      <c r="BW147" s="114"/>
      <c r="BX147" s="114"/>
      <c r="BY147" s="114"/>
      <c r="BZ147" s="114"/>
      <c r="CA147" s="114"/>
      <c r="CB147" s="114"/>
      <c r="CC147" s="114"/>
      <c r="CD147" s="114"/>
      <c r="CE147" s="114"/>
      <c r="CF147" s="114"/>
      <c r="CG147" s="114"/>
      <c r="CH147" s="114"/>
      <c r="CI147" s="114"/>
      <c r="CJ147" s="114"/>
      <c r="CK147" s="114"/>
      <c r="CL147" s="114"/>
      <c r="CM147" s="114"/>
      <c r="CN147" s="114"/>
      <c r="CO147" s="114"/>
      <c r="CP147" s="114"/>
      <c r="CQ147" s="114"/>
      <c r="CR147" s="114"/>
      <c r="CS147" s="114"/>
      <c r="CT147" s="114"/>
      <c r="CU147" s="114"/>
      <c r="CV147" s="114"/>
      <c r="CW147" s="114"/>
      <c r="CX147" s="114"/>
      <c r="CY147" s="114"/>
      <c r="CZ147" s="114"/>
      <c r="DA147" s="114"/>
      <c r="DB147" s="114"/>
      <c r="DC147" s="114"/>
      <c r="DD147" s="114"/>
      <c r="DE147" s="114"/>
      <c r="DF147" s="114"/>
      <c r="DG147" s="114"/>
      <c r="DH147" s="114"/>
      <c r="DI147" s="114"/>
      <c r="DJ147" s="114"/>
      <c r="DK147" s="114"/>
      <c r="DL147" s="114"/>
      <c r="DM147" s="114"/>
      <c r="DN147" s="114"/>
      <c r="DO147" s="114"/>
      <c r="DP147" s="114"/>
      <c r="DQ147" s="114"/>
      <c r="DR147" s="114"/>
      <c r="DS147" s="114"/>
      <c r="DT147" s="114"/>
      <c r="DU147" s="114"/>
      <c r="DV147" s="114"/>
      <c r="DW147" s="114"/>
      <c r="DX147" s="114"/>
      <c r="DY147" s="114"/>
      <c r="DZ147" s="114"/>
      <c r="EA147" s="114"/>
      <c r="EB147" s="114"/>
      <c r="EC147" s="114"/>
      <c r="ED147" s="114"/>
      <c r="EE147" s="114"/>
      <c r="EF147" s="114"/>
      <c r="EG147" s="114"/>
      <c r="EH147" s="114"/>
      <c r="EI147" s="114"/>
      <c r="EJ147" s="114"/>
      <c r="EK147" s="114"/>
      <c r="EL147" s="114"/>
      <c r="EM147" s="114"/>
      <c r="EN147" s="114"/>
      <c r="EO147" s="114"/>
      <c r="EP147" s="114"/>
      <c r="EQ147" s="114"/>
      <c r="ER147" s="114"/>
      <c r="ES147" s="114"/>
      <c r="ET147" s="114"/>
      <c r="EU147" s="114"/>
      <c r="EV147" s="114"/>
      <c r="EW147" s="114"/>
      <c r="EX147" s="114"/>
      <c r="EY147" s="114"/>
      <c r="EZ147" s="114"/>
      <c r="FA147" s="114"/>
      <c r="FB147" s="114"/>
      <c r="FC147" s="114"/>
      <c r="FD147" s="114"/>
      <c r="FE147" s="114"/>
      <c r="FF147" s="114"/>
      <c r="FG147" s="114"/>
      <c r="FH147" s="114"/>
      <c r="FI147" s="114"/>
      <c r="FJ147" s="114"/>
      <c r="FK147" s="114"/>
      <c r="FL147" s="114"/>
      <c r="FM147" s="114"/>
      <c r="FN147" s="114"/>
      <c r="FO147" s="114"/>
      <c r="FP147" s="114"/>
      <c r="FQ147" s="114"/>
      <c r="FR147" s="114"/>
      <c r="FS147" s="114"/>
      <c r="FT147" s="114"/>
      <c r="FU147" s="114"/>
      <c r="FV147" s="114"/>
      <c r="FW147" s="114"/>
      <c r="FX147" s="114"/>
      <c r="FY147" s="114"/>
      <c r="FZ147" s="114"/>
      <c r="GA147" s="114"/>
      <c r="GB147" s="114"/>
      <c r="GC147" s="114"/>
      <c r="GD147" s="114"/>
      <c r="GE147" s="114"/>
      <c r="GF147" s="114"/>
      <c r="GG147" s="114"/>
      <c r="GH147" s="114"/>
      <c r="GI147" s="114"/>
      <c r="GJ147" s="114"/>
      <c r="GK147" s="114"/>
      <c r="GL147" s="114"/>
      <c r="GM147" s="114"/>
      <c r="GN147" s="114"/>
      <c r="GO147" s="114"/>
      <c r="GP147" s="114"/>
      <c r="GQ147" s="114"/>
      <c r="GR147" s="114"/>
      <c r="GS147" s="114"/>
      <c r="GT147" s="114"/>
      <c r="GU147" s="114"/>
      <c r="GV147" s="114"/>
      <c r="GW147" s="114"/>
      <c r="GX147" s="114"/>
      <c r="GY147" s="114"/>
      <c r="GZ147" s="114"/>
      <c r="HA147" s="114"/>
      <c r="HB147" s="114"/>
      <c r="HC147" s="114"/>
      <c r="HD147" s="114"/>
      <c r="HE147" s="114"/>
      <c r="HF147" s="114"/>
      <c r="HG147" s="114"/>
      <c r="HH147" s="114"/>
      <c r="HI147" s="114"/>
      <c r="HJ147" s="114"/>
      <c r="HK147" s="114"/>
      <c r="HL147" s="114"/>
      <c r="HM147" s="114"/>
      <c r="HN147" s="114"/>
      <c r="HO147" s="114"/>
      <c r="HP147" s="114"/>
      <c r="HQ147" s="114"/>
      <c r="HR147" s="114"/>
      <c r="HS147" s="114"/>
      <c r="HT147" s="114"/>
      <c r="HU147" s="114"/>
      <c r="HV147" s="114"/>
      <c r="HW147" s="114"/>
      <c r="HX147" s="114"/>
      <c r="HY147" s="114"/>
      <c r="HZ147" s="114"/>
      <c r="IA147" s="114"/>
      <c r="IB147" s="114"/>
      <c r="IC147" s="114"/>
      <c r="ID147" s="114"/>
      <c r="IE147" s="114"/>
      <c r="IF147" s="114"/>
      <c r="IG147" s="114"/>
      <c r="IH147" s="114"/>
      <c r="II147" s="114"/>
      <c r="IJ147" s="114"/>
      <c r="IK147" s="114"/>
      <c r="IL147" s="114"/>
      <c r="IM147" s="114"/>
      <c r="IN147" s="114"/>
      <c r="IO147" s="114"/>
      <c r="IP147" s="114"/>
      <c r="IQ147" s="114"/>
      <c r="IR147" s="114"/>
      <c r="IS147" s="114"/>
      <c r="IT147" s="114"/>
      <c r="IU147" s="114"/>
      <c r="IV147" s="114"/>
      <c r="IW147" s="114"/>
      <c r="IX147" s="114"/>
      <c r="IY147" s="114"/>
      <c r="IZ147" s="114"/>
      <c r="JA147" s="114"/>
      <c r="JB147" s="114"/>
      <c r="JC147" s="114"/>
      <c r="JD147" s="114"/>
      <c r="JE147" s="114"/>
      <c r="JF147" s="114"/>
      <c r="JG147" s="114"/>
      <c r="JH147" s="114"/>
      <c r="JI147" s="114"/>
    </row>
    <row r="148" spans="12:269" s="111" customFormat="1" hidden="1" x14ac:dyDescent="0.3">
      <c r="L148" s="113"/>
      <c r="M148" s="113"/>
      <c r="N148" s="114"/>
      <c r="O148" s="114"/>
      <c r="P148" s="114"/>
      <c r="Q148" s="114"/>
      <c r="R148" s="114"/>
      <c r="S148" s="114"/>
      <c r="T148" s="114"/>
      <c r="U148" s="114"/>
      <c r="V148" s="114"/>
      <c r="W148" s="114"/>
      <c r="X148" s="114"/>
      <c r="Y148" s="114"/>
      <c r="Z148" s="114"/>
      <c r="AA148" s="114"/>
      <c r="AB148" s="114"/>
      <c r="AC148" s="114"/>
      <c r="AD148" s="114"/>
      <c r="AE148" s="114"/>
      <c r="AF148" s="114"/>
      <c r="AG148" s="114"/>
      <c r="AH148" s="114"/>
      <c r="AI148" s="114"/>
      <c r="AJ148" s="114"/>
      <c r="AK148" s="114"/>
      <c r="AL148" s="114"/>
      <c r="AM148" s="114"/>
      <c r="AN148" s="114"/>
      <c r="AO148" s="114"/>
      <c r="AP148" s="114"/>
      <c r="AQ148" s="114"/>
      <c r="AR148" s="114"/>
      <c r="AS148" s="114"/>
      <c r="AT148" s="114"/>
      <c r="AU148" s="114"/>
      <c r="AV148" s="114"/>
      <c r="AW148" s="114"/>
      <c r="AX148" s="114"/>
      <c r="AY148" s="114"/>
      <c r="AZ148" s="114"/>
      <c r="BA148" s="114"/>
      <c r="BB148" s="114"/>
      <c r="BC148" s="114"/>
      <c r="BD148" s="114"/>
      <c r="BE148" s="114"/>
      <c r="BF148" s="114"/>
      <c r="BG148" s="114"/>
      <c r="BH148" s="114"/>
      <c r="BI148" s="114"/>
      <c r="BJ148" s="114"/>
      <c r="BK148" s="114"/>
      <c r="BL148" s="114"/>
      <c r="BM148" s="114"/>
      <c r="BN148" s="114"/>
      <c r="BO148" s="114"/>
      <c r="BP148" s="114"/>
      <c r="BQ148" s="114"/>
      <c r="BR148" s="114"/>
      <c r="BS148" s="114"/>
      <c r="BT148" s="114"/>
      <c r="BU148" s="114"/>
      <c r="BV148" s="114"/>
      <c r="BW148" s="114"/>
      <c r="BX148" s="114"/>
      <c r="BY148" s="114"/>
      <c r="BZ148" s="114"/>
      <c r="CA148" s="114"/>
      <c r="CB148" s="114"/>
      <c r="CC148" s="114"/>
      <c r="CD148" s="114"/>
      <c r="CE148" s="114"/>
      <c r="CF148" s="114"/>
      <c r="CG148" s="114"/>
      <c r="CH148" s="114"/>
      <c r="CI148" s="114"/>
      <c r="CJ148" s="114"/>
      <c r="CK148" s="114"/>
      <c r="CL148" s="114"/>
      <c r="CM148" s="114"/>
      <c r="CN148" s="114"/>
      <c r="CO148" s="114"/>
      <c r="CP148" s="114"/>
      <c r="CQ148" s="114"/>
      <c r="CR148" s="114"/>
      <c r="CS148" s="114"/>
      <c r="CT148" s="114"/>
      <c r="CU148" s="114"/>
      <c r="CV148" s="114"/>
      <c r="CW148" s="114"/>
      <c r="CX148" s="114"/>
      <c r="CY148" s="114"/>
      <c r="CZ148" s="114"/>
      <c r="DA148" s="114"/>
      <c r="DB148" s="114"/>
      <c r="DC148" s="114"/>
      <c r="DD148" s="114"/>
      <c r="DE148" s="114"/>
      <c r="DF148" s="114"/>
      <c r="DG148" s="114"/>
      <c r="DH148" s="114"/>
      <c r="DI148" s="114"/>
      <c r="DJ148" s="114"/>
      <c r="DK148" s="114"/>
      <c r="DL148" s="114"/>
      <c r="DM148" s="114"/>
      <c r="DN148" s="114"/>
      <c r="DO148" s="114"/>
      <c r="DP148" s="114"/>
      <c r="DQ148" s="114"/>
      <c r="DR148" s="114"/>
      <c r="DS148" s="114"/>
      <c r="DT148" s="114"/>
      <c r="DU148" s="114"/>
      <c r="DV148" s="114"/>
      <c r="DW148" s="114"/>
      <c r="DX148" s="114"/>
      <c r="DY148" s="114"/>
      <c r="DZ148" s="114"/>
      <c r="EA148" s="114"/>
      <c r="EB148" s="114"/>
      <c r="EC148" s="114"/>
      <c r="ED148" s="114"/>
      <c r="EE148" s="114"/>
      <c r="EF148" s="114"/>
      <c r="EG148" s="114"/>
      <c r="EH148" s="114"/>
      <c r="EI148" s="114"/>
      <c r="EJ148" s="114"/>
      <c r="EK148" s="114"/>
      <c r="EL148" s="114"/>
      <c r="EM148" s="114"/>
      <c r="EN148" s="114"/>
      <c r="EO148" s="114"/>
      <c r="EP148" s="114"/>
      <c r="EQ148" s="114"/>
      <c r="ER148" s="114"/>
      <c r="ES148" s="114"/>
      <c r="ET148" s="114"/>
      <c r="EU148" s="114"/>
      <c r="EV148" s="114"/>
      <c r="EW148" s="114"/>
      <c r="EX148" s="114"/>
      <c r="EY148" s="114"/>
      <c r="EZ148" s="114"/>
      <c r="FA148" s="114"/>
      <c r="FB148" s="114"/>
      <c r="FC148" s="114"/>
      <c r="FD148" s="114"/>
      <c r="FE148" s="114"/>
      <c r="FF148" s="114"/>
      <c r="FG148" s="114"/>
      <c r="FH148" s="114"/>
      <c r="FI148" s="114"/>
      <c r="FJ148" s="114"/>
      <c r="FK148" s="114"/>
      <c r="FL148" s="114"/>
      <c r="FM148" s="114"/>
      <c r="FN148" s="114"/>
      <c r="FO148" s="114"/>
      <c r="FP148" s="114"/>
      <c r="FQ148" s="114"/>
      <c r="FR148" s="114"/>
      <c r="FS148" s="114"/>
      <c r="FT148" s="114"/>
      <c r="FU148" s="114"/>
      <c r="FV148" s="114"/>
      <c r="FW148" s="114"/>
      <c r="FX148" s="114"/>
      <c r="FY148" s="114"/>
      <c r="FZ148" s="114"/>
      <c r="GA148" s="114"/>
      <c r="GB148" s="114"/>
      <c r="GC148" s="114"/>
      <c r="GD148" s="114"/>
      <c r="GE148" s="114"/>
      <c r="GF148" s="114"/>
      <c r="GG148" s="114"/>
      <c r="GH148" s="114"/>
      <c r="GI148" s="114"/>
      <c r="GJ148" s="114"/>
      <c r="GK148" s="114"/>
      <c r="GL148" s="114"/>
      <c r="GM148" s="114"/>
      <c r="GN148" s="114"/>
      <c r="GO148" s="114"/>
      <c r="GP148" s="114"/>
      <c r="GQ148" s="114"/>
      <c r="GR148" s="114"/>
      <c r="GS148" s="114"/>
      <c r="GT148" s="114"/>
      <c r="GU148" s="114"/>
      <c r="GV148" s="114"/>
      <c r="GW148" s="114"/>
      <c r="GX148" s="114"/>
      <c r="GY148" s="114"/>
      <c r="GZ148" s="114"/>
      <c r="HA148" s="114"/>
      <c r="HB148" s="114"/>
      <c r="HC148" s="114"/>
      <c r="HD148" s="114"/>
      <c r="HE148" s="114"/>
      <c r="HF148" s="114"/>
      <c r="HG148" s="114"/>
      <c r="HH148" s="114"/>
      <c r="HI148" s="114"/>
      <c r="HJ148" s="114"/>
      <c r="HK148" s="114"/>
      <c r="HL148" s="114"/>
      <c r="HM148" s="114"/>
      <c r="HN148" s="114"/>
      <c r="HO148" s="114"/>
      <c r="HP148" s="114"/>
      <c r="HQ148" s="114"/>
      <c r="HR148" s="114"/>
      <c r="HS148" s="114"/>
      <c r="HT148" s="114"/>
      <c r="HU148" s="114"/>
      <c r="HV148" s="114"/>
      <c r="HW148" s="114"/>
      <c r="HX148" s="114"/>
      <c r="HY148" s="114"/>
      <c r="HZ148" s="114"/>
      <c r="IA148" s="114"/>
      <c r="IB148" s="114"/>
      <c r="IC148" s="114"/>
      <c r="ID148" s="114"/>
      <c r="IE148" s="114"/>
      <c r="IF148" s="114"/>
      <c r="IG148" s="114"/>
      <c r="IH148" s="114"/>
      <c r="II148" s="114"/>
      <c r="IJ148" s="114"/>
      <c r="IK148" s="114"/>
      <c r="IL148" s="114"/>
      <c r="IM148" s="114"/>
      <c r="IN148" s="114"/>
      <c r="IO148" s="114"/>
      <c r="IP148" s="114"/>
      <c r="IQ148" s="114"/>
      <c r="IR148" s="114"/>
      <c r="IS148" s="114"/>
      <c r="IT148" s="114"/>
      <c r="IU148" s="114"/>
      <c r="IV148" s="114"/>
      <c r="IW148" s="114"/>
      <c r="IX148" s="114"/>
      <c r="IY148" s="114"/>
      <c r="IZ148" s="114"/>
      <c r="JA148" s="114"/>
      <c r="JB148" s="114"/>
      <c r="JC148" s="114"/>
      <c r="JD148" s="114"/>
      <c r="JE148" s="114"/>
      <c r="JF148" s="114"/>
      <c r="JG148" s="114"/>
      <c r="JH148" s="114"/>
      <c r="JI148" s="114"/>
    </row>
    <row r="149" spans="12:269" s="111" customFormat="1" hidden="1" x14ac:dyDescent="0.3">
      <c r="L149" s="113"/>
      <c r="M149" s="113"/>
      <c r="N149" s="114"/>
      <c r="O149" s="114"/>
      <c r="P149" s="114"/>
      <c r="Q149" s="114"/>
      <c r="R149" s="114"/>
      <c r="S149" s="114"/>
      <c r="T149" s="114"/>
      <c r="U149" s="114"/>
      <c r="V149" s="114"/>
      <c r="W149" s="114"/>
      <c r="X149" s="114"/>
      <c r="Y149" s="114"/>
      <c r="Z149" s="114"/>
      <c r="AA149" s="114"/>
      <c r="AB149" s="114"/>
      <c r="AC149" s="114"/>
      <c r="AD149" s="114"/>
      <c r="AE149" s="114"/>
      <c r="AF149" s="114"/>
      <c r="AG149" s="114"/>
      <c r="AH149" s="114"/>
      <c r="AI149" s="114"/>
      <c r="AJ149" s="114"/>
      <c r="AK149" s="114"/>
      <c r="AL149" s="114"/>
      <c r="AM149" s="114"/>
      <c r="AN149" s="114"/>
      <c r="AO149" s="114"/>
      <c r="AP149" s="114"/>
      <c r="AQ149" s="114"/>
      <c r="AR149" s="114"/>
      <c r="AS149" s="114"/>
      <c r="AT149" s="114"/>
      <c r="AU149" s="114"/>
      <c r="AV149" s="114"/>
      <c r="AW149" s="114"/>
      <c r="AX149" s="114"/>
      <c r="AY149" s="114"/>
      <c r="AZ149" s="114"/>
      <c r="BA149" s="114"/>
      <c r="BB149" s="114"/>
      <c r="BC149" s="114"/>
      <c r="BD149" s="114"/>
      <c r="BE149" s="114"/>
      <c r="BF149" s="114"/>
      <c r="BG149" s="114"/>
      <c r="BH149" s="114"/>
      <c r="BI149" s="114"/>
      <c r="BJ149" s="114"/>
      <c r="BK149" s="114"/>
      <c r="BL149" s="114"/>
      <c r="BM149" s="114"/>
      <c r="BN149" s="114"/>
      <c r="BO149" s="114"/>
      <c r="BP149" s="114"/>
      <c r="BQ149" s="114"/>
      <c r="BR149" s="114"/>
      <c r="BS149" s="114"/>
      <c r="BT149" s="114"/>
      <c r="BU149" s="114"/>
      <c r="BV149" s="114"/>
      <c r="BW149" s="114"/>
      <c r="BX149" s="114"/>
      <c r="BY149" s="114"/>
      <c r="BZ149" s="114"/>
      <c r="CA149" s="114"/>
      <c r="CB149" s="114"/>
      <c r="CC149" s="114"/>
      <c r="CD149" s="114"/>
      <c r="CE149" s="114"/>
      <c r="CF149" s="114"/>
      <c r="CG149" s="114"/>
      <c r="CH149" s="114"/>
      <c r="CI149" s="114"/>
      <c r="CJ149" s="114"/>
      <c r="CK149" s="114"/>
      <c r="CL149" s="114"/>
      <c r="CM149" s="114"/>
      <c r="CN149" s="114"/>
      <c r="CO149" s="114"/>
      <c r="CP149" s="114"/>
      <c r="CQ149" s="114"/>
      <c r="CR149" s="114"/>
      <c r="CS149" s="114"/>
      <c r="CT149" s="114"/>
      <c r="CU149" s="114"/>
      <c r="CV149" s="114"/>
      <c r="CW149" s="114"/>
      <c r="CX149" s="114"/>
      <c r="CY149" s="114"/>
      <c r="CZ149" s="114"/>
      <c r="DA149" s="114"/>
      <c r="DB149" s="114"/>
      <c r="DC149" s="114"/>
      <c r="DD149" s="114"/>
      <c r="DE149" s="114"/>
      <c r="DF149" s="114"/>
      <c r="DG149" s="114"/>
      <c r="DH149" s="114"/>
      <c r="DI149" s="114"/>
      <c r="DJ149" s="114"/>
      <c r="DK149" s="114"/>
      <c r="DL149" s="114"/>
      <c r="DM149" s="114"/>
      <c r="DN149" s="114"/>
      <c r="DO149" s="114"/>
      <c r="DP149" s="114"/>
      <c r="DQ149" s="114"/>
      <c r="DR149" s="114"/>
      <c r="DS149" s="114"/>
      <c r="DT149" s="114"/>
      <c r="DU149" s="114"/>
      <c r="DV149" s="114"/>
      <c r="DW149" s="114"/>
      <c r="DX149" s="114"/>
      <c r="DY149" s="114"/>
      <c r="DZ149" s="114"/>
      <c r="EA149" s="114"/>
      <c r="EB149" s="114"/>
      <c r="EC149" s="114"/>
      <c r="ED149" s="114"/>
      <c r="EE149" s="114"/>
      <c r="EF149" s="114"/>
      <c r="EG149" s="114"/>
      <c r="EH149" s="114"/>
      <c r="EI149" s="114"/>
      <c r="EJ149" s="114"/>
      <c r="EK149" s="114"/>
      <c r="EL149" s="114"/>
      <c r="EM149" s="114"/>
      <c r="EN149" s="114"/>
      <c r="EO149" s="114"/>
      <c r="EP149" s="114"/>
      <c r="EQ149" s="114"/>
      <c r="ER149" s="114"/>
      <c r="ES149" s="114"/>
      <c r="ET149" s="114"/>
      <c r="EU149" s="114"/>
      <c r="EV149" s="114"/>
      <c r="EW149" s="114"/>
      <c r="EX149" s="114"/>
      <c r="EY149" s="114"/>
      <c r="EZ149" s="114"/>
      <c r="FA149" s="114"/>
      <c r="FB149" s="114"/>
      <c r="FC149" s="114"/>
      <c r="FD149" s="114"/>
      <c r="FE149" s="114"/>
      <c r="FF149" s="114"/>
      <c r="FG149" s="114"/>
      <c r="FH149" s="114"/>
      <c r="FI149" s="114"/>
      <c r="FJ149" s="114"/>
      <c r="FK149" s="114"/>
      <c r="FL149" s="114"/>
      <c r="FM149" s="114"/>
      <c r="FN149" s="114"/>
      <c r="FO149" s="114"/>
      <c r="FP149" s="114"/>
      <c r="FQ149" s="114"/>
      <c r="FR149" s="114"/>
      <c r="FS149" s="114"/>
      <c r="FT149" s="114"/>
      <c r="FU149" s="114"/>
      <c r="FV149" s="114"/>
      <c r="FW149" s="114"/>
      <c r="FX149" s="114"/>
      <c r="FY149" s="114"/>
      <c r="FZ149" s="114"/>
      <c r="GA149" s="114"/>
      <c r="GB149" s="114"/>
      <c r="GC149" s="114"/>
      <c r="GD149" s="114"/>
      <c r="GE149" s="114"/>
      <c r="GF149" s="114"/>
      <c r="GG149" s="114"/>
      <c r="GH149" s="114"/>
      <c r="GI149" s="114"/>
      <c r="GJ149" s="114"/>
      <c r="GK149" s="114"/>
      <c r="GL149" s="114"/>
      <c r="GM149" s="114"/>
      <c r="GN149" s="114"/>
      <c r="GO149" s="114"/>
      <c r="GP149" s="114"/>
      <c r="GQ149" s="114"/>
      <c r="GR149" s="114"/>
      <c r="GS149" s="114"/>
      <c r="GT149" s="114"/>
      <c r="GU149" s="114"/>
      <c r="GV149" s="114"/>
      <c r="GW149" s="114"/>
      <c r="GX149" s="114"/>
      <c r="GY149" s="114"/>
      <c r="GZ149" s="114"/>
      <c r="HA149" s="114"/>
      <c r="HB149" s="114"/>
      <c r="HC149" s="114"/>
      <c r="HD149" s="114"/>
      <c r="HE149" s="114"/>
      <c r="HF149" s="114"/>
      <c r="HG149" s="114"/>
      <c r="HH149" s="114"/>
      <c r="HI149" s="114"/>
      <c r="HJ149" s="114"/>
      <c r="HK149" s="114"/>
      <c r="HL149" s="114"/>
      <c r="HM149" s="114"/>
      <c r="HN149" s="114"/>
      <c r="HO149" s="114"/>
      <c r="HP149" s="114"/>
      <c r="HQ149" s="114"/>
      <c r="HR149" s="114"/>
      <c r="HS149" s="114"/>
      <c r="HT149" s="114"/>
      <c r="HU149" s="114"/>
      <c r="HV149" s="114"/>
      <c r="HW149" s="114"/>
      <c r="HX149" s="114"/>
      <c r="HY149" s="114"/>
      <c r="HZ149" s="114"/>
      <c r="IA149" s="114"/>
      <c r="IB149" s="114"/>
      <c r="IC149" s="114"/>
      <c r="ID149" s="114"/>
      <c r="IE149" s="114"/>
      <c r="IF149" s="114"/>
      <c r="IG149" s="114"/>
      <c r="IH149" s="114"/>
      <c r="II149" s="114"/>
      <c r="IJ149" s="114"/>
      <c r="IK149" s="114"/>
      <c r="IL149" s="114"/>
      <c r="IM149" s="114"/>
      <c r="IN149" s="114"/>
      <c r="IO149" s="114"/>
      <c r="IP149" s="114"/>
      <c r="IQ149" s="114"/>
      <c r="IR149" s="114"/>
      <c r="IS149" s="114"/>
      <c r="IT149" s="114"/>
      <c r="IU149" s="114"/>
      <c r="IV149" s="114"/>
      <c r="IW149" s="114"/>
      <c r="IX149" s="114"/>
      <c r="IY149" s="114"/>
      <c r="IZ149" s="114"/>
      <c r="JA149" s="114"/>
      <c r="JB149" s="114"/>
      <c r="JC149" s="114"/>
      <c r="JD149" s="114"/>
      <c r="JE149" s="114"/>
      <c r="JF149" s="114"/>
      <c r="JG149" s="114"/>
      <c r="JH149" s="114"/>
      <c r="JI149" s="114"/>
    </row>
    <row r="150" spans="12:269" s="111" customFormat="1" hidden="1" x14ac:dyDescent="0.3">
      <c r="L150" s="113"/>
      <c r="M150" s="113"/>
      <c r="N150" s="114"/>
      <c r="O150" s="114"/>
      <c r="P150" s="114"/>
      <c r="Q150" s="114"/>
      <c r="R150" s="114"/>
      <c r="S150" s="114"/>
      <c r="T150" s="114"/>
      <c r="U150" s="114"/>
      <c r="V150" s="114"/>
      <c r="W150" s="114"/>
      <c r="X150" s="114"/>
      <c r="Y150" s="114"/>
      <c r="Z150" s="114"/>
      <c r="AA150" s="114"/>
      <c r="AB150" s="114"/>
      <c r="AC150" s="114"/>
      <c r="AD150" s="114"/>
      <c r="AE150" s="114"/>
      <c r="AF150" s="114"/>
      <c r="AG150" s="114"/>
      <c r="AH150" s="114"/>
      <c r="AI150" s="114"/>
      <c r="AJ150" s="114"/>
      <c r="AK150" s="114"/>
      <c r="AL150" s="114"/>
      <c r="AM150" s="114"/>
      <c r="AN150" s="114"/>
      <c r="AO150" s="114"/>
      <c r="AP150" s="114"/>
      <c r="AQ150" s="114"/>
      <c r="AR150" s="114"/>
      <c r="AS150" s="114"/>
      <c r="AT150" s="114"/>
      <c r="AU150" s="114"/>
      <c r="AV150" s="114"/>
      <c r="AW150" s="114"/>
      <c r="AX150" s="114"/>
      <c r="AY150" s="114"/>
      <c r="AZ150" s="114"/>
      <c r="BA150" s="114"/>
      <c r="BB150" s="114"/>
      <c r="BC150" s="114"/>
      <c r="BD150" s="114"/>
      <c r="BE150" s="114"/>
      <c r="BF150" s="114"/>
      <c r="BG150" s="114"/>
      <c r="BH150" s="114"/>
      <c r="BI150" s="114"/>
      <c r="BJ150" s="114"/>
      <c r="BK150" s="114"/>
      <c r="BL150" s="114"/>
      <c r="BM150" s="114"/>
      <c r="BN150" s="114"/>
      <c r="BO150" s="114"/>
      <c r="BP150" s="114"/>
      <c r="BQ150" s="114"/>
      <c r="BR150" s="114"/>
      <c r="BS150" s="114"/>
      <c r="BT150" s="114"/>
      <c r="BU150" s="114"/>
      <c r="BV150" s="114"/>
      <c r="BW150" s="114"/>
      <c r="BX150" s="114"/>
      <c r="BY150" s="114"/>
      <c r="BZ150" s="114"/>
      <c r="CA150" s="114"/>
      <c r="CB150" s="114"/>
      <c r="CC150" s="114"/>
      <c r="CD150" s="114"/>
      <c r="CE150" s="114"/>
      <c r="CF150" s="114"/>
      <c r="CG150" s="114"/>
      <c r="CH150" s="114"/>
      <c r="CI150" s="114"/>
      <c r="CJ150" s="114"/>
      <c r="CK150" s="114"/>
      <c r="CL150" s="114"/>
      <c r="CM150" s="114"/>
      <c r="CN150" s="114"/>
      <c r="CO150" s="114"/>
      <c r="CP150" s="114"/>
      <c r="CQ150" s="114"/>
      <c r="CR150" s="114"/>
      <c r="CS150" s="114"/>
      <c r="CT150" s="114"/>
      <c r="CU150" s="114"/>
      <c r="CV150" s="114"/>
      <c r="CW150" s="114"/>
      <c r="CX150" s="114"/>
      <c r="CY150" s="114"/>
      <c r="CZ150" s="114"/>
      <c r="DA150" s="114"/>
      <c r="DB150" s="114"/>
      <c r="DC150" s="114"/>
      <c r="DD150" s="114"/>
      <c r="DE150" s="114"/>
      <c r="DF150" s="114"/>
      <c r="DG150" s="114"/>
      <c r="DH150" s="114"/>
      <c r="DI150" s="114"/>
      <c r="DJ150" s="114"/>
      <c r="DK150" s="114"/>
      <c r="DL150" s="114"/>
      <c r="DM150" s="114"/>
      <c r="DN150" s="114"/>
      <c r="DO150" s="114"/>
      <c r="DP150" s="114"/>
      <c r="DQ150" s="114"/>
      <c r="DR150" s="114"/>
      <c r="DS150" s="114"/>
      <c r="DT150" s="114"/>
      <c r="DU150" s="114"/>
      <c r="DV150" s="114"/>
      <c r="DW150" s="114"/>
      <c r="DX150" s="114"/>
      <c r="DY150" s="114"/>
      <c r="DZ150" s="114"/>
      <c r="EA150" s="114"/>
      <c r="EB150" s="114"/>
      <c r="EC150" s="114"/>
      <c r="ED150" s="114"/>
      <c r="EE150" s="114"/>
      <c r="EF150" s="114"/>
      <c r="EG150" s="114"/>
      <c r="EH150" s="114"/>
      <c r="EI150" s="114"/>
      <c r="EJ150" s="114"/>
      <c r="EK150" s="114"/>
      <c r="EL150" s="114"/>
      <c r="EM150" s="114"/>
      <c r="EN150" s="114"/>
      <c r="EO150" s="114"/>
      <c r="EP150" s="114"/>
      <c r="EQ150" s="114"/>
      <c r="ER150" s="114"/>
      <c r="ES150" s="114"/>
      <c r="ET150" s="114"/>
      <c r="EU150" s="114"/>
      <c r="EV150" s="114"/>
      <c r="EW150" s="114"/>
      <c r="EX150" s="114"/>
      <c r="EY150" s="114"/>
      <c r="EZ150" s="114"/>
      <c r="FA150" s="114"/>
      <c r="FB150" s="114"/>
      <c r="FC150" s="114"/>
      <c r="FD150" s="114"/>
      <c r="FE150" s="114"/>
      <c r="FF150" s="114"/>
      <c r="FG150" s="114"/>
      <c r="FH150" s="114"/>
      <c r="FI150" s="114"/>
      <c r="FJ150" s="114"/>
      <c r="FK150" s="114"/>
      <c r="FL150" s="114"/>
      <c r="FM150" s="114"/>
      <c r="FN150" s="114"/>
      <c r="FO150" s="114"/>
      <c r="FP150" s="114"/>
      <c r="FQ150" s="114"/>
      <c r="FR150" s="114"/>
      <c r="FS150" s="114"/>
      <c r="FT150" s="114"/>
      <c r="FU150" s="114"/>
      <c r="FV150" s="114"/>
      <c r="FW150" s="114"/>
      <c r="FX150" s="114"/>
      <c r="FY150" s="114"/>
      <c r="FZ150" s="114"/>
      <c r="GA150" s="114"/>
      <c r="GB150" s="114"/>
      <c r="GC150" s="114"/>
      <c r="GD150" s="114"/>
      <c r="GE150" s="114"/>
      <c r="GF150" s="114"/>
      <c r="GG150" s="114"/>
      <c r="GH150" s="114"/>
      <c r="GI150" s="114"/>
      <c r="GJ150" s="114"/>
      <c r="GK150" s="114"/>
      <c r="GL150" s="114"/>
      <c r="GM150" s="114"/>
      <c r="GN150" s="114"/>
      <c r="GO150" s="114"/>
      <c r="GP150" s="114"/>
      <c r="GQ150" s="114"/>
      <c r="GR150" s="114"/>
      <c r="GS150" s="114"/>
      <c r="GT150" s="114"/>
      <c r="GU150" s="114"/>
      <c r="GV150" s="114"/>
      <c r="GW150" s="114"/>
      <c r="GX150" s="114"/>
      <c r="GY150" s="114"/>
      <c r="GZ150" s="114"/>
      <c r="HA150" s="114"/>
      <c r="HB150" s="114"/>
      <c r="HC150" s="114"/>
      <c r="HD150" s="114"/>
      <c r="HE150" s="114"/>
      <c r="HF150" s="114"/>
      <c r="HG150" s="114"/>
      <c r="HH150" s="114"/>
      <c r="HI150" s="114"/>
      <c r="HJ150" s="114"/>
      <c r="HK150" s="114"/>
      <c r="HL150" s="114"/>
      <c r="HM150" s="114"/>
      <c r="HN150" s="114"/>
      <c r="HO150" s="114"/>
      <c r="HP150" s="114"/>
      <c r="HQ150" s="114"/>
      <c r="HR150" s="114"/>
      <c r="HS150" s="114"/>
      <c r="HT150" s="114"/>
      <c r="HU150" s="114"/>
      <c r="HV150" s="114"/>
      <c r="HW150" s="114"/>
      <c r="HX150" s="114"/>
      <c r="HY150" s="114"/>
      <c r="HZ150" s="114"/>
      <c r="IA150" s="114"/>
      <c r="IB150" s="114"/>
      <c r="IC150" s="114"/>
      <c r="ID150" s="114"/>
      <c r="IE150" s="114"/>
      <c r="IF150" s="114"/>
      <c r="IG150" s="114"/>
      <c r="IH150" s="114"/>
      <c r="II150" s="114"/>
      <c r="IJ150" s="114"/>
      <c r="IK150" s="114"/>
      <c r="IL150" s="114"/>
      <c r="IM150" s="114"/>
      <c r="IN150" s="114"/>
      <c r="IO150" s="114"/>
      <c r="IP150" s="114"/>
      <c r="IQ150" s="114"/>
      <c r="IR150" s="114"/>
      <c r="IS150" s="114"/>
      <c r="IT150" s="114"/>
      <c r="IU150" s="114"/>
      <c r="IV150" s="114"/>
      <c r="IW150" s="114"/>
      <c r="IX150" s="114"/>
      <c r="IY150" s="114"/>
      <c r="IZ150" s="114"/>
      <c r="JA150" s="114"/>
      <c r="JB150" s="114"/>
      <c r="JC150" s="114"/>
      <c r="JD150" s="114"/>
      <c r="JE150" s="114"/>
      <c r="JF150" s="114"/>
      <c r="JG150" s="114"/>
      <c r="JH150" s="114"/>
      <c r="JI150" s="114"/>
    </row>
    <row r="151" spans="12:269" s="111" customFormat="1" hidden="1" x14ac:dyDescent="0.3">
      <c r="L151" s="113"/>
      <c r="M151" s="113"/>
      <c r="N151" s="114"/>
      <c r="O151" s="114"/>
      <c r="P151" s="114"/>
      <c r="Q151" s="114"/>
      <c r="R151" s="114"/>
      <c r="S151" s="114"/>
      <c r="T151" s="114"/>
      <c r="U151" s="114"/>
      <c r="V151" s="114"/>
      <c r="W151" s="114"/>
      <c r="X151" s="114"/>
      <c r="Y151" s="114"/>
      <c r="Z151" s="114"/>
      <c r="AA151" s="114"/>
      <c r="AB151" s="114"/>
      <c r="AC151" s="114"/>
      <c r="AD151" s="114"/>
      <c r="AE151" s="114"/>
      <c r="AF151" s="114"/>
      <c r="AG151" s="114"/>
      <c r="AH151" s="114"/>
      <c r="AI151" s="114"/>
      <c r="AJ151" s="114"/>
      <c r="AK151" s="114"/>
      <c r="AL151" s="114"/>
      <c r="AM151" s="114"/>
      <c r="AN151" s="114"/>
      <c r="AO151" s="114"/>
      <c r="AP151" s="114"/>
      <c r="AQ151" s="114"/>
      <c r="AR151" s="114"/>
      <c r="AS151" s="114"/>
      <c r="AT151" s="114"/>
      <c r="AU151" s="114"/>
      <c r="AV151" s="114"/>
      <c r="AW151" s="114"/>
      <c r="AX151" s="114"/>
      <c r="AY151" s="114"/>
      <c r="AZ151" s="114"/>
      <c r="BA151" s="114"/>
      <c r="BB151" s="114"/>
      <c r="BC151" s="114"/>
      <c r="BD151" s="114"/>
      <c r="BE151" s="114"/>
      <c r="BF151" s="114"/>
      <c r="BG151" s="114"/>
      <c r="BH151" s="114"/>
      <c r="BI151" s="114"/>
      <c r="BJ151" s="114"/>
      <c r="BK151" s="114"/>
      <c r="BL151" s="114"/>
      <c r="BM151" s="114"/>
      <c r="BN151" s="114"/>
      <c r="BO151" s="114"/>
      <c r="BP151" s="114"/>
      <c r="BQ151" s="114"/>
      <c r="BR151" s="114"/>
      <c r="BS151" s="114"/>
      <c r="BT151" s="114"/>
      <c r="BU151" s="114"/>
      <c r="BV151" s="114"/>
      <c r="BW151" s="114"/>
      <c r="BX151" s="114"/>
      <c r="BY151" s="114"/>
      <c r="BZ151" s="114"/>
      <c r="CA151" s="114"/>
      <c r="CB151" s="114"/>
      <c r="CC151" s="114"/>
      <c r="CD151" s="114"/>
      <c r="CE151" s="114"/>
      <c r="CF151" s="114"/>
      <c r="CG151" s="114"/>
      <c r="CH151" s="114"/>
      <c r="CI151" s="114"/>
      <c r="CJ151" s="114"/>
      <c r="CK151" s="114"/>
      <c r="CL151" s="114"/>
      <c r="CM151" s="114"/>
      <c r="CN151" s="114"/>
      <c r="CO151" s="114"/>
      <c r="CP151" s="114"/>
      <c r="CQ151" s="114"/>
      <c r="CR151" s="114"/>
      <c r="CS151" s="114"/>
      <c r="CT151" s="114"/>
      <c r="CU151" s="114"/>
      <c r="CV151" s="114"/>
      <c r="CW151" s="114"/>
      <c r="CX151" s="114"/>
      <c r="CY151" s="114"/>
      <c r="CZ151" s="114"/>
      <c r="DA151" s="114"/>
      <c r="DB151" s="114"/>
      <c r="DC151" s="114"/>
      <c r="DD151" s="114"/>
      <c r="DE151" s="114"/>
      <c r="DF151" s="114"/>
      <c r="DG151" s="114"/>
      <c r="DH151" s="114"/>
      <c r="DI151" s="114"/>
      <c r="DJ151" s="114"/>
      <c r="DK151" s="114"/>
      <c r="DL151" s="114"/>
      <c r="DM151" s="114"/>
      <c r="DN151" s="114"/>
      <c r="DO151" s="114"/>
      <c r="DP151" s="114"/>
      <c r="DQ151" s="114"/>
      <c r="DR151" s="114"/>
      <c r="DS151" s="114"/>
      <c r="DT151" s="114"/>
      <c r="DU151" s="114"/>
      <c r="DV151" s="114"/>
      <c r="DW151" s="114"/>
      <c r="DX151" s="114"/>
      <c r="DY151" s="114"/>
      <c r="DZ151" s="114"/>
      <c r="EA151" s="114"/>
      <c r="EB151" s="114"/>
      <c r="EC151" s="114"/>
      <c r="ED151" s="114"/>
      <c r="EE151" s="114"/>
      <c r="EF151" s="114"/>
      <c r="EG151" s="114"/>
      <c r="EH151" s="114"/>
      <c r="EI151" s="114"/>
      <c r="EJ151" s="114"/>
      <c r="EK151" s="114"/>
      <c r="EL151" s="114"/>
      <c r="EM151" s="114"/>
      <c r="EN151" s="114"/>
      <c r="EO151" s="114"/>
      <c r="EP151" s="114"/>
      <c r="EQ151" s="114"/>
      <c r="ER151" s="114"/>
      <c r="ES151" s="114"/>
      <c r="ET151" s="114"/>
      <c r="EU151" s="114"/>
      <c r="EV151" s="114"/>
      <c r="EW151" s="114"/>
      <c r="EX151" s="114"/>
      <c r="EY151" s="114"/>
      <c r="EZ151" s="114"/>
      <c r="FA151" s="114"/>
      <c r="FB151" s="114"/>
      <c r="FC151" s="114"/>
      <c r="FD151" s="114"/>
      <c r="FE151" s="114"/>
      <c r="FF151" s="114"/>
      <c r="FG151" s="114"/>
      <c r="FH151" s="114"/>
      <c r="FI151" s="114"/>
      <c r="FJ151" s="114"/>
      <c r="FK151" s="114"/>
      <c r="FL151" s="114"/>
      <c r="FM151" s="114"/>
      <c r="FN151" s="114"/>
      <c r="FO151" s="114"/>
      <c r="FP151" s="114"/>
      <c r="FQ151" s="114"/>
      <c r="FR151" s="114"/>
      <c r="FS151" s="114"/>
      <c r="FT151" s="114"/>
      <c r="FU151" s="114"/>
      <c r="FV151" s="114"/>
      <c r="FW151" s="114"/>
      <c r="FX151" s="114"/>
      <c r="FY151" s="114"/>
      <c r="FZ151" s="114"/>
      <c r="GA151" s="114"/>
      <c r="GB151" s="114"/>
      <c r="GC151" s="114"/>
      <c r="GD151" s="114"/>
      <c r="GE151" s="114"/>
      <c r="GF151" s="114"/>
      <c r="GG151" s="114"/>
      <c r="GH151" s="114"/>
      <c r="GI151" s="114"/>
      <c r="GJ151" s="114"/>
      <c r="GK151" s="114"/>
      <c r="GL151" s="114"/>
      <c r="GM151" s="114"/>
      <c r="GN151" s="114"/>
      <c r="GO151" s="114"/>
      <c r="GP151" s="114"/>
      <c r="GQ151" s="114"/>
      <c r="GR151" s="114"/>
      <c r="GS151" s="114"/>
      <c r="GT151" s="114"/>
      <c r="GU151" s="114"/>
      <c r="GV151" s="114"/>
      <c r="GW151" s="114"/>
      <c r="GX151" s="114"/>
      <c r="GY151" s="114"/>
      <c r="GZ151" s="114"/>
      <c r="HA151" s="114"/>
      <c r="HB151" s="114"/>
      <c r="HC151" s="114"/>
      <c r="HD151" s="114"/>
      <c r="HE151" s="114"/>
      <c r="HF151" s="114"/>
      <c r="HG151" s="114"/>
      <c r="HH151" s="114"/>
      <c r="HI151" s="114"/>
      <c r="HJ151" s="114"/>
      <c r="HK151" s="114"/>
      <c r="HL151" s="114"/>
      <c r="HM151" s="114"/>
      <c r="HN151" s="114"/>
      <c r="HO151" s="114"/>
      <c r="HP151" s="114"/>
      <c r="HQ151" s="114"/>
      <c r="HR151" s="114"/>
      <c r="HS151" s="114"/>
      <c r="HT151" s="114"/>
      <c r="HU151" s="114"/>
      <c r="HV151" s="114"/>
      <c r="HW151" s="114"/>
      <c r="HX151" s="114"/>
      <c r="HY151" s="114"/>
      <c r="HZ151" s="114"/>
      <c r="IA151" s="114"/>
      <c r="IB151" s="114"/>
      <c r="IC151" s="114"/>
      <c r="ID151" s="114"/>
      <c r="IE151" s="114"/>
      <c r="IF151" s="114"/>
      <c r="IG151" s="114"/>
      <c r="IH151" s="114"/>
      <c r="II151" s="114"/>
      <c r="IJ151" s="114"/>
      <c r="IK151" s="114"/>
      <c r="IL151" s="114"/>
      <c r="IM151" s="114"/>
      <c r="IN151" s="114"/>
      <c r="IO151" s="114"/>
      <c r="IP151" s="114"/>
      <c r="IQ151" s="114"/>
      <c r="IR151" s="114"/>
      <c r="IS151" s="114"/>
      <c r="IT151" s="114"/>
      <c r="IU151" s="114"/>
      <c r="IV151" s="114"/>
      <c r="IW151" s="114"/>
      <c r="IX151" s="114"/>
      <c r="IY151" s="114"/>
      <c r="IZ151" s="114"/>
      <c r="JA151" s="114"/>
      <c r="JB151" s="114"/>
      <c r="JC151" s="114"/>
      <c r="JD151" s="114"/>
      <c r="JE151" s="114"/>
      <c r="JF151" s="114"/>
      <c r="JG151" s="114"/>
      <c r="JH151" s="114"/>
      <c r="JI151" s="114"/>
    </row>
    <row r="152" spans="12:269" s="111" customFormat="1" hidden="1" x14ac:dyDescent="0.3">
      <c r="L152" s="113"/>
      <c r="M152" s="113"/>
      <c r="N152" s="114"/>
      <c r="O152" s="114"/>
      <c r="P152" s="114"/>
      <c r="Q152" s="114"/>
      <c r="R152" s="114"/>
      <c r="S152" s="114"/>
      <c r="T152" s="114"/>
      <c r="U152" s="114"/>
      <c r="V152" s="114"/>
      <c r="W152" s="114"/>
      <c r="X152" s="114"/>
      <c r="Y152" s="114"/>
      <c r="Z152" s="114"/>
      <c r="AA152" s="114"/>
      <c r="AB152" s="114"/>
      <c r="AC152" s="114"/>
      <c r="AD152" s="114"/>
      <c r="AE152" s="114"/>
      <c r="AF152" s="114"/>
      <c r="AG152" s="114"/>
      <c r="AH152" s="114"/>
      <c r="AI152" s="114"/>
      <c r="AJ152" s="114"/>
      <c r="AK152" s="114"/>
      <c r="AL152" s="114"/>
      <c r="AM152" s="114"/>
      <c r="AN152" s="114"/>
      <c r="AO152" s="114"/>
      <c r="AP152" s="114"/>
      <c r="AQ152" s="114"/>
      <c r="AR152" s="114"/>
      <c r="AS152" s="114"/>
      <c r="AT152" s="114"/>
      <c r="AU152" s="114"/>
      <c r="AV152" s="114"/>
      <c r="AW152" s="114"/>
      <c r="AX152" s="114"/>
      <c r="AY152" s="114"/>
      <c r="AZ152" s="114"/>
      <c r="BA152" s="114"/>
      <c r="BB152" s="114"/>
      <c r="BC152" s="114"/>
      <c r="BD152" s="114"/>
      <c r="BE152" s="114"/>
      <c r="BF152" s="114"/>
      <c r="BG152" s="114"/>
      <c r="BH152" s="114"/>
      <c r="BI152" s="114"/>
      <c r="BJ152" s="114"/>
      <c r="BK152" s="114"/>
      <c r="BL152" s="114"/>
      <c r="BM152" s="114"/>
      <c r="BN152" s="114"/>
      <c r="BO152" s="114"/>
      <c r="BP152" s="114"/>
      <c r="BQ152" s="114"/>
      <c r="BR152" s="114"/>
      <c r="BS152" s="114"/>
      <c r="BT152" s="114"/>
      <c r="BU152" s="114"/>
      <c r="BV152" s="114"/>
      <c r="BW152" s="114"/>
      <c r="BX152" s="114"/>
      <c r="BY152" s="114"/>
      <c r="BZ152" s="114"/>
      <c r="CA152" s="114"/>
      <c r="CB152" s="114"/>
      <c r="CC152" s="114"/>
      <c r="CD152" s="114"/>
      <c r="CE152" s="114"/>
      <c r="CF152" s="114"/>
      <c r="CG152" s="114"/>
      <c r="CH152" s="114"/>
      <c r="CI152" s="114"/>
      <c r="CJ152" s="114"/>
      <c r="CK152" s="114"/>
      <c r="CL152" s="114"/>
      <c r="CM152" s="114"/>
      <c r="CN152" s="114"/>
      <c r="CO152" s="114"/>
      <c r="CP152" s="114"/>
      <c r="CQ152" s="114"/>
      <c r="CR152" s="114"/>
      <c r="CS152" s="114"/>
      <c r="CT152" s="114"/>
      <c r="CU152" s="114"/>
      <c r="CV152" s="114"/>
      <c r="CW152" s="114"/>
      <c r="CX152" s="114"/>
      <c r="CY152" s="114"/>
      <c r="CZ152" s="114"/>
      <c r="DA152" s="114"/>
      <c r="DB152" s="114"/>
      <c r="DC152" s="114"/>
      <c r="DD152" s="114"/>
      <c r="DE152" s="114"/>
      <c r="DF152" s="114"/>
      <c r="DG152" s="114"/>
      <c r="DH152" s="114"/>
      <c r="DI152" s="114"/>
      <c r="DJ152" s="114"/>
      <c r="DK152" s="114"/>
      <c r="DL152" s="114"/>
      <c r="DM152" s="114"/>
      <c r="DN152" s="114"/>
      <c r="DO152" s="114"/>
      <c r="DP152" s="114"/>
      <c r="DQ152" s="114"/>
      <c r="DR152" s="114"/>
      <c r="DS152" s="114"/>
      <c r="DT152" s="114"/>
      <c r="DU152" s="114"/>
      <c r="DV152" s="114"/>
      <c r="DW152" s="114"/>
      <c r="DX152" s="114"/>
      <c r="DY152" s="114"/>
      <c r="DZ152" s="114"/>
      <c r="EA152" s="114"/>
      <c r="EB152" s="114"/>
      <c r="EC152" s="114"/>
      <c r="ED152" s="114"/>
      <c r="EE152" s="114"/>
      <c r="EF152" s="114"/>
      <c r="EG152" s="114"/>
      <c r="EH152" s="114"/>
      <c r="EI152" s="114"/>
      <c r="EJ152" s="114"/>
      <c r="EK152" s="114"/>
      <c r="EL152" s="114"/>
      <c r="EM152" s="114"/>
      <c r="EN152" s="114"/>
      <c r="EO152" s="114"/>
      <c r="EP152" s="114"/>
      <c r="EQ152" s="114"/>
      <c r="ER152" s="114"/>
      <c r="ES152" s="114"/>
      <c r="ET152" s="114"/>
      <c r="EU152" s="114"/>
      <c r="EV152" s="114"/>
      <c r="EW152" s="114"/>
      <c r="EX152" s="114"/>
      <c r="EY152" s="114"/>
      <c r="EZ152" s="114"/>
      <c r="FA152" s="114"/>
      <c r="FB152" s="114"/>
      <c r="FC152" s="114"/>
      <c r="FD152" s="114"/>
      <c r="FE152" s="114"/>
      <c r="FF152" s="114"/>
      <c r="FG152" s="114"/>
      <c r="FH152" s="114"/>
      <c r="FI152" s="114"/>
      <c r="FJ152" s="114"/>
      <c r="FK152" s="114"/>
      <c r="FL152" s="114"/>
      <c r="FM152" s="114"/>
      <c r="FN152" s="114"/>
      <c r="FO152" s="114"/>
      <c r="FP152" s="114"/>
      <c r="FQ152" s="114"/>
      <c r="FR152" s="114"/>
      <c r="FS152" s="114"/>
      <c r="FT152" s="114"/>
      <c r="FU152" s="114"/>
      <c r="FV152" s="114"/>
      <c r="FW152" s="114"/>
      <c r="FX152" s="114"/>
      <c r="FY152" s="114"/>
      <c r="FZ152" s="114"/>
      <c r="GA152" s="114"/>
      <c r="GB152" s="114"/>
      <c r="GC152" s="114"/>
      <c r="GD152" s="114"/>
      <c r="GE152" s="114"/>
      <c r="GF152" s="114"/>
      <c r="GG152" s="114"/>
      <c r="GH152" s="114"/>
      <c r="GI152" s="114"/>
      <c r="GJ152" s="114"/>
      <c r="GK152" s="114"/>
      <c r="GL152" s="114"/>
      <c r="GM152" s="114"/>
      <c r="GN152" s="114"/>
      <c r="GO152" s="114"/>
      <c r="GP152" s="114"/>
      <c r="GQ152" s="114"/>
      <c r="GR152" s="114"/>
      <c r="GS152" s="114"/>
      <c r="GT152" s="114"/>
      <c r="GU152" s="114"/>
      <c r="GV152" s="114"/>
      <c r="GW152" s="114"/>
      <c r="GX152" s="114"/>
      <c r="GY152" s="114"/>
      <c r="GZ152" s="114"/>
      <c r="HA152" s="114"/>
      <c r="HB152" s="114"/>
      <c r="HC152" s="114"/>
      <c r="HD152" s="114"/>
      <c r="HE152" s="114"/>
      <c r="HF152" s="114"/>
      <c r="HG152" s="114"/>
      <c r="HH152" s="114"/>
      <c r="HI152" s="114"/>
      <c r="HJ152" s="114"/>
      <c r="HK152" s="114"/>
      <c r="HL152" s="114"/>
      <c r="HM152" s="114"/>
      <c r="HN152" s="114"/>
      <c r="HO152" s="114"/>
      <c r="HP152" s="114"/>
      <c r="HQ152" s="114"/>
      <c r="HR152" s="114"/>
      <c r="HS152" s="114"/>
      <c r="HT152" s="114"/>
      <c r="HU152" s="114"/>
      <c r="HV152" s="114"/>
      <c r="HW152" s="114"/>
      <c r="HX152" s="114"/>
      <c r="HY152" s="114"/>
      <c r="HZ152" s="114"/>
      <c r="IA152" s="114"/>
      <c r="IB152" s="114"/>
      <c r="IC152" s="114"/>
      <c r="ID152" s="114"/>
      <c r="IE152" s="114"/>
      <c r="IF152" s="114"/>
      <c r="IG152" s="114"/>
      <c r="IH152" s="114"/>
      <c r="II152" s="114"/>
      <c r="IJ152" s="114"/>
      <c r="IK152" s="114"/>
      <c r="IL152" s="114"/>
      <c r="IM152" s="114"/>
      <c r="IN152" s="114"/>
      <c r="IO152" s="114"/>
      <c r="IP152" s="114"/>
      <c r="IQ152" s="114"/>
      <c r="IR152" s="114"/>
      <c r="IS152" s="114"/>
      <c r="IT152" s="114"/>
      <c r="IU152" s="114"/>
      <c r="IV152" s="114"/>
      <c r="IW152" s="114"/>
      <c r="IX152" s="114"/>
      <c r="IY152" s="114"/>
      <c r="IZ152" s="114"/>
      <c r="JA152" s="114"/>
      <c r="JB152" s="114"/>
      <c r="JC152" s="114"/>
      <c r="JD152" s="114"/>
      <c r="JE152" s="114"/>
      <c r="JF152" s="114"/>
      <c r="JG152" s="114"/>
      <c r="JH152" s="114"/>
      <c r="JI152" s="114"/>
    </row>
    <row r="153" spans="12:269" s="111" customFormat="1" hidden="1" x14ac:dyDescent="0.3">
      <c r="L153" s="113"/>
      <c r="M153" s="113"/>
      <c r="N153" s="114"/>
      <c r="O153" s="114"/>
      <c r="P153" s="114"/>
      <c r="Q153" s="114"/>
      <c r="R153" s="114"/>
      <c r="S153" s="114"/>
      <c r="T153" s="114"/>
      <c r="U153" s="114"/>
      <c r="V153" s="114"/>
      <c r="W153" s="114"/>
      <c r="X153" s="114"/>
      <c r="Y153" s="114"/>
      <c r="Z153" s="114"/>
      <c r="AA153" s="114"/>
      <c r="AB153" s="114"/>
      <c r="AC153" s="114"/>
      <c r="AD153" s="114"/>
      <c r="AE153" s="114"/>
      <c r="AF153" s="114"/>
      <c r="AG153" s="114"/>
      <c r="AH153" s="114"/>
      <c r="AI153" s="114"/>
      <c r="AJ153" s="114"/>
      <c r="AK153" s="114"/>
      <c r="AL153" s="114"/>
      <c r="AM153" s="114"/>
      <c r="AN153" s="114"/>
      <c r="AO153" s="114"/>
      <c r="AP153" s="114"/>
      <c r="AQ153" s="114"/>
      <c r="AR153" s="114"/>
      <c r="AS153" s="114"/>
      <c r="AT153" s="114"/>
      <c r="AU153" s="114"/>
      <c r="AV153" s="114"/>
      <c r="AW153" s="114"/>
      <c r="AX153" s="114"/>
      <c r="AY153" s="114"/>
      <c r="AZ153" s="114"/>
      <c r="BA153" s="114"/>
      <c r="BB153" s="114"/>
      <c r="BC153" s="114"/>
      <c r="BD153" s="114"/>
      <c r="BE153" s="114"/>
      <c r="BF153" s="114"/>
      <c r="BG153" s="114"/>
      <c r="BH153" s="114"/>
      <c r="BI153" s="114"/>
      <c r="BJ153" s="114"/>
      <c r="BK153" s="114"/>
      <c r="BL153" s="114"/>
      <c r="BM153" s="114"/>
      <c r="BN153" s="114"/>
      <c r="BO153" s="114"/>
      <c r="BP153" s="114"/>
      <c r="BQ153" s="114"/>
      <c r="BR153" s="114"/>
      <c r="BS153" s="114"/>
      <c r="BT153" s="114"/>
      <c r="BU153" s="114"/>
      <c r="BV153" s="114"/>
      <c r="BW153" s="114"/>
      <c r="BX153" s="114"/>
      <c r="BY153" s="114"/>
      <c r="BZ153" s="114"/>
      <c r="CA153" s="114"/>
      <c r="CB153" s="114"/>
      <c r="CC153" s="114"/>
      <c r="CD153" s="114"/>
      <c r="CE153" s="114"/>
      <c r="CF153" s="114"/>
      <c r="CG153" s="114"/>
      <c r="CH153" s="114"/>
      <c r="CI153" s="114"/>
      <c r="CJ153" s="114"/>
      <c r="CK153" s="114"/>
      <c r="CL153" s="114"/>
      <c r="CM153" s="114"/>
      <c r="CN153" s="114"/>
      <c r="CO153" s="114"/>
      <c r="CP153" s="114"/>
      <c r="CQ153" s="114"/>
      <c r="CR153" s="114"/>
      <c r="CS153" s="114"/>
      <c r="CT153" s="114"/>
      <c r="CU153" s="114"/>
      <c r="CV153" s="114"/>
      <c r="CW153" s="114"/>
      <c r="CX153" s="114"/>
      <c r="CY153" s="114"/>
      <c r="CZ153" s="114"/>
      <c r="DA153" s="114"/>
      <c r="DB153" s="114"/>
      <c r="DC153" s="114"/>
      <c r="DD153" s="114"/>
      <c r="DE153" s="114"/>
      <c r="DF153" s="114"/>
      <c r="DG153" s="114"/>
      <c r="DH153" s="114"/>
      <c r="DI153" s="114"/>
      <c r="DJ153" s="114"/>
      <c r="DK153" s="114"/>
      <c r="DL153" s="114"/>
      <c r="DM153" s="114"/>
      <c r="DN153" s="114"/>
      <c r="DO153" s="114"/>
      <c r="DP153" s="114"/>
      <c r="DQ153" s="114"/>
      <c r="DR153" s="114"/>
      <c r="DS153" s="114"/>
      <c r="DT153" s="114"/>
      <c r="DU153" s="114"/>
      <c r="DV153" s="114"/>
      <c r="DW153" s="114"/>
      <c r="DX153" s="114"/>
      <c r="DY153" s="114"/>
      <c r="DZ153" s="114"/>
      <c r="EA153" s="114"/>
      <c r="EB153" s="114"/>
      <c r="EC153" s="114"/>
      <c r="ED153" s="114"/>
      <c r="EE153" s="114"/>
      <c r="EF153" s="114"/>
      <c r="EG153" s="114"/>
      <c r="EH153" s="114"/>
      <c r="EI153" s="114"/>
      <c r="EJ153" s="114"/>
      <c r="EK153" s="114"/>
      <c r="EL153" s="114"/>
      <c r="EM153" s="114"/>
      <c r="EN153" s="114"/>
      <c r="EO153" s="114"/>
      <c r="EP153" s="114"/>
      <c r="EQ153" s="114"/>
      <c r="ER153" s="114"/>
      <c r="ES153" s="114"/>
      <c r="ET153" s="114"/>
      <c r="EU153" s="114"/>
      <c r="EV153" s="114"/>
      <c r="EW153" s="114"/>
      <c r="EX153" s="114"/>
      <c r="EY153" s="114"/>
      <c r="EZ153" s="114"/>
      <c r="FA153" s="114"/>
      <c r="FB153" s="114"/>
      <c r="FC153" s="114"/>
      <c r="FD153" s="114"/>
      <c r="FE153" s="114"/>
      <c r="FF153" s="114"/>
      <c r="FG153" s="114"/>
      <c r="FH153" s="114"/>
      <c r="FI153" s="114"/>
      <c r="FJ153" s="114"/>
      <c r="FK153" s="114"/>
      <c r="FL153" s="114"/>
      <c r="FM153" s="114"/>
      <c r="FN153" s="114"/>
      <c r="FO153" s="114"/>
      <c r="FP153" s="114"/>
      <c r="FQ153" s="114"/>
      <c r="FR153" s="114"/>
      <c r="FS153" s="114"/>
      <c r="FT153" s="114"/>
      <c r="FU153" s="114"/>
      <c r="FV153" s="114"/>
      <c r="FW153" s="114"/>
      <c r="FX153" s="114"/>
      <c r="FY153" s="114"/>
      <c r="FZ153" s="114"/>
      <c r="GA153" s="114"/>
      <c r="GB153" s="114"/>
      <c r="GC153" s="114"/>
      <c r="GD153" s="114"/>
      <c r="GE153" s="114"/>
      <c r="GF153" s="114"/>
      <c r="GG153" s="114"/>
      <c r="GH153" s="114"/>
      <c r="GI153" s="114"/>
      <c r="GJ153" s="114"/>
      <c r="GK153" s="114"/>
      <c r="GL153" s="114"/>
      <c r="GM153" s="114"/>
      <c r="GN153" s="114"/>
      <c r="GO153" s="114"/>
      <c r="GP153" s="114"/>
      <c r="GQ153" s="114"/>
      <c r="GR153" s="114"/>
      <c r="GS153" s="114"/>
      <c r="GT153" s="114"/>
      <c r="GU153" s="114"/>
      <c r="GV153" s="114"/>
      <c r="GW153" s="114"/>
      <c r="GX153" s="114"/>
      <c r="GY153" s="114"/>
      <c r="GZ153" s="114"/>
      <c r="HA153" s="114"/>
      <c r="HB153" s="114"/>
      <c r="HC153" s="114"/>
      <c r="HD153" s="114"/>
      <c r="HE153" s="114"/>
      <c r="HF153" s="114"/>
      <c r="HG153" s="114"/>
      <c r="HH153" s="114"/>
      <c r="HI153" s="114"/>
      <c r="HJ153" s="114"/>
      <c r="HK153" s="114"/>
      <c r="HL153" s="114"/>
      <c r="HM153" s="114"/>
      <c r="HN153" s="114"/>
      <c r="HO153" s="114"/>
      <c r="HP153" s="114"/>
      <c r="HQ153" s="114"/>
      <c r="HR153" s="114"/>
      <c r="HS153" s="114"/>
      <c r="HT153" s="114"/>
      <c r="HU153" s="114"/>
      <c r="HV153" s="114"/>
      <c r="HW153" s="114"/>
      <c r="HX153" s="114"/>
      <c r="HY153" s="114"/>
      <c r="HZ153" s="114"/>
      <c r="IA153" s="114"/>
      <c r="IB153" s="114"/>
      <c r="IC153" s="114"/>
      <c r="ID153" s="114"/>
      <c r="IE153" s="114"/>
      <c r="IF153" s="114"/>
      <c r="IG153" s="114"/>
      <c r="IH153" s="114"/>
      <c r="II153" s="114"/>
      <c r="IJ153" s="114"/>
      <c r="IK153" s="114"/>
      <c r="IL153" s="114"/>
      <c r="IM153" s="114"/>
      <c r="IN153" s="114"/>
      <c r="IO153" s="114"/>
      <c r="IP153" s="114"/>
      <c r="IQ153" s="114"/>
      <c r="IR153" s="114"/>
      <c r="IS153" s="114"/>
      <c r="IT153" s="114"/>
      <c r="IU153" s="114"/>
      <c r="IV153" s="114"/>
      <c r="IW153" s="114"/>
      <c r="IX153" s="114"/>
      <c r="IY153" s="114"/>
      <c r="IZ153" s="114"/>
      <c r="JA153" s="114"/>
      <c r="JB153" s="114"/>
      <c r="JC153" s="114"/>
      <c r="JD153" s="114"/>
      <c r="JE153" s="114"/>
      <c r="JF153" s="114"/>
      <c r="JG153" s="114"/>
      <c r="JH153" s="114"/>
      <c r="JI153" s="114"/>
    </row>
    <row r="154" spans="12:269" s="111" customFormat="1" hidden="1" x14ac:dyDescent="0.3">
      <c r="L154" s="113"/>
      <c r="M154" s="113"/>
      <c r="N154" s="114"/>
      <c r="O154" s="114"/>
      <c r="P154" s="114"/>
      <c r="Q154" s="114"/>
      <c r="R154" s="114"/>
      <c r="S154" s="114"/>
      <c r="T154" s="114"/>
      <c r="U154" s="114"/>
      <c r="V154" s="114"/>
      <c r="W154" s="114"/>
      <c r="X154" s="114"/>
      <c r="Y154" s="114"/>
      <c r="Z154" s="114"/>
      <c r="AA154" s="114"/>
      <c r="AB154" s="114"/>
      <c r="AC154" s="114"/>
      <c r="AD154" s="114"/>
      <c r="AE154" s="114"/>
      <c r="AF154" s="114"/>
      <c r="AG154" s="114"/>
      <c r="AH154" s="114"/>
      <c r="AI154" s="114"/>
      <c r="AJ154" s="114"/>
      <c r="AK154" s="114"/>
      <c r="AL154" s="114"/>
      <c r="AM154" s="114"/>
      <c r="AN154" s="114"/>
      <c r="AO154" s="114"/>
      <c r="AP154" s="114"/>
      <c r="AQ154" s="114"/>
      <c r="AR154" s="114"/>
      <c r="AS154" s="114"/>
      <c r="AT154" s="114"/>
      <c r="AU154" s="114"/>
      <c r="AV154" s="114"/>
      <c r="AW154" s="114"/>
      <c r="AX154" s="114"/>
      <c r="AY154" s="114"/>
      <c r="AZ154" s="114"/>
      <c r="BA154" s="114"/>
      <c r="BB154" s="114"/>
      <c r="BC154" s="114"/>
      <c r="BD154" s="114"/>
      <c r="BE154" s="114"/>
      <c r="BF154" s="114"/>
      <c r="BG154" s="114"/>
      <c r="BH154" s="114"/>
      <c r="BI154" s="114"/>
      <c r="BJ154" s="114"/>
      <c r="BK154" s="114"/>
      <c r="BL154" s="114"/>
      <c r="BM154" s="114"/>
      <c r="BN154" s="114"/>
      <c r="BO154" s="114"/>
      <c r="BP154" s="114"/>
      <c r="BQ154" s="114"/>
      <c r="BR154" s="114"/>
      <c r="BS154" s="114"/>
      <c r="BT154" s="114"/>
      <c r="BU154" s="114"/>
      <c r="BV154" s="114"/>
      <c r="BW154" s="114"/>
      <c r="BX154" s="114"/>
      <c r="BY154" s="114"/>
      <c r="BZ154" s="114"/>
      <c r="CA154" s="114"/>
      <c r="CB154" s="114"/>
      <c r="CC154" s="114"/>
      <c r="CD154" s="114"/>
      <c r="CE154" s="114"/>
      <c r="CF154" s="114"/>
      <c r="CG154" s="114"/>
      <c r="CH154" s="114"/>
      <c r="CI154" s="114"/>
      <c r="CJ154" s="114"/>
      <c r="CK154" s="114"/>
      <c r="CL154" s="114"/>
      <c r="CM154" s="114"/>
      <c r="CN154" s="114"/>
      <c r="CO154" s="114"/>
      <c r="CP154" s="114"/>
      <c r="CQ154" s="114"/>
      <c r="CR154" s="114"/>
      <c r="CS154" s="114"/>
      <c r="CT154" s="114"/>
      <c r="CU154" s="114"/>
      <c r="CV154" s="114"/>
      <c r="CW154" s="114"/>
      <c r="CX154" s="114"/>
      <c r="CY154" s="114"/>
      <c r="CZ154" s="114"/>
      <c r="DA154" s="114"/>
      <c r="DB154" s="114"/>
      <c r="DC154" s="114"/>
      <c r="DD154" s="114"/>
      <c r="DE154" s="114"/>
      <c r="DF154" s="114"/>
      <c r="DG154" s="114"/>
      <c r="DH154" s="114"/>
      <c r="DI154" s="114"/>
      <c r="DJ154" s="114"/>
      <c r="DK154" s="114"/>
      <c r="DL154" s="114"/>
      <c r="DM154" s="114"/>
      <c r="DN154" s="114"/>
      <c r="DO154" s="114"/>
      <c r="DP154" s="114"/>
      <c r="DQ154" s="114"/>
      <c r="DR154" s="114"/>
      <c r="DS154" s="114"/>
      <c r="DT154" s="114"/>
      <c r="DU154" s="114"/>
      <c r="DV154" s="114"/>
      <c r="DW154" s="114"/>
      <c r="DX154" s="114"/>
      <c r="DY154" s="114"/>
      <c r="DZ154" s="114"/>
      <c r="EA154" s="114"/>
      <c r="EB154" s="114"/>
      <c r="EC154" s="114"/>
      <c r="ED154" s="114"/>
      <c r="EE154" s="114"/>
      <c r="EF154" s="114"/>
      <c r="EG154" s="114"/>
      <c r="EH154" s="114"/>
      <c r="EI154" s="114"/>
      <c r="EJ154" s="114"/>
      <c r="EK154" s="114"/>
      <c r="EL154" s="114"/>
      <c r="EM154" s="114"/>
      <c r="EN154" s="114"/>
      <c r="EO154" s="114"/>
      <c r="EP154" s="114"/>
      <c r="EQ154" s="114"/>
      <c r="ER154" s="114"/>
      <c r="ES154" s="114"/>
      <c r="ET154" s="114"/>
      <c r="EU154" s="114"/>
      <c r="EV154" s="114"/>
      <c r="EW154" s="114"/>
      <c r="EX154" s="114"/>
      <c r="EY154" s="114"/>
      <c r="EZ154" s="114"/>
      <c r="FA154" s="114"/>
      <c r="FB154" s="114"/>
      <c r="FC154" s="114"/>
      <c r="FD154" s="114"/>
      <c r="FE154" s="114"/>
      <c r="FF154" s="114"/>
      <c r="FG154" s="114"/>
      <c r="FH154" s="114"/>
      <c r="FI154" s="114"/>
      <c r="FJ154" s="114"/>
      <c r="FK154" s="114"/>
      <c r="FL154" s="114"/>
      <c r="FM154" s="114"/>
      <c r="FN154" s="114"/>
      <c r="FO154" s="114"/>
      <c r="FP154" s="114"/>
      <c r="FQ154" s="114"/>
      <c r="FR154" s="114"/>
      <c r="FS154" s="114"/>
      <c r="FT154" s="114"/>
      <c r="FU154" s="114"/>
      <c r="FV154" s="114"/>
      <c r="FW154" s="114"/>
      <c r="FX154" s="114"/>
      <c r="FY154" s="114"/>
      <c r="FZ154" s="114"/>
      <c r="GA154" s="114"/>
      <c r="GB154" s="114"/>
      <c r="GC154" s="114"/>
      <c r="GD154" s="114"/>
      <c r="GE154" s="114"/>
      <c r="GF154" s="114"/>
      <c r="GG154" s="114"/>
      <c r="GH154" s="114"/>
      <c r="GI154" s="114"/>
      <c r="GJ154" s="114"/>
      <c r="GK154" s="114"/>
      <c r="GL154" s="114"/>
      <c r="GM154" s="114"/>
      <c r="GN154" s="114"/>
      <c r="GO154" s="114"/>
      <c r="GP154" s="114"/>
      <c r="GQ154" s="114"/>
      <c r="GR154" s="114"/>
      <c r="GS154" s="114"/>
      <c r="GT154" s="114"/>
      <c r="GU154" s="114"/>
      <c r="GV154" s="114"/>
      <c r="GW154" s="114"/>
      <c r="GX154" s="114"/>
      <c r="GY154" s="114"/>
      <c r="GZ154" s="114"/>
      <c r="HA154" s="114"/>
      <c r="HB154" s="114"/>
      <c r="HC154" s="114"/>
      <c r="HD154" s="114"/>
      <c r="HE154" s="114"/>
      <c r="HF154" s="114"/>
      <c r="HG154" s="114"/>
      <c r="HH154" s="114"/>
      <c r="HI154" s="114"/>
      <c r="HJ154" s="114"/>
      <c r="HK154" s="114"/>
      <c r="HL154" s="114"/>
      <c r="HM154" s="114"/>
      <c r="HN154" s="114"/>
      <c r="HO154" s="114"/>
      <c r="HP154" s="114"/>
      <c r="HQ154" s="114"/>
      <c r="HR154" s="114"/>
      <c r="HS154" s="114"/>
      <c r="HT154" s="114"/>
      <c r="HU154" s="114"/>
      <c r="HV154" s="114"/>
      <c r="HW154" s="114"/>
      <c r="HX154" s="114"/>
      <c r="HY154" s="114"/>
      <c r="HZ154" s="114"/>
      <c r="IA154" s="114"/>
      <c r="IB154" s="114"/>
      <c r="IC154" s="114"/>
      <c r="ID154" s="114"/>
      <c r="IE154" s="114"/>
      <c r="IF154" s="114"/>
      <c r="IG154" s="114"/>
      <c r="IH154" s="114"/>
      <c r="II154" s="114"/>
      <c r="IJ154" s="114"/>
      <c r="IK154" s="114"/>
      <c r="IL154" s="114"/>
      <c r="IM154" s="114"/>
      <c r="IN154" s="114"/>
      <c r="IO154" s="114"/>
      <c r="IP154" s="114"/>
      <c r="IQ154" s="114"/>
      <c r="IR154" s="114"/>
      <c r="IS154" s="114"/>
      <c r="IT154" s="114"/>
      <c r="IU154" s="114"/>
      <c r="IV154" s="114"/>
      <c r="IW154" s="114"/>
      <c r="IX154" s="114"/>
      <c r="IY154" s="114"/>
      <c r="IZ154" s="114"/>
      <c r="JA154" s="114"/>
      <c r="JB154" s="114"/>
      <c r="JC154" s="114"/>
      <c r="JD154" s="114"/>
      <c r="JE154" s="114"/>
      <c r="JF154" s="114"/>
      <c r="JG154" s="114"/>
      <c r="JH154" s="114"/>
      <c r="JI154" s="114"/>
    </row>
    <row r="155" spans="12:269" s="111" customFormat="1" hidden="1" x14ac:dyDescent="0.3">
      <c r="L155" s="113"/>
      <c r="M155" s="113"/>
      <c r="N155" s="114"/>
      <c r="O155" s="114"/>
      <c r="P155" s="114"/>
      <c r="Q155" s="114"/>
      <c r="R155" s="114"/>
      <c r="S155" s="114"/>
      <c r="T155" s="114"/>
      <c r="U155" s="114"/>
      <c r="V155" s="114"/>
      <c r="W155" s="114"/>
      <c r="X155" s="114"/>
      <c r="Y155" s="114"/>
      <c r="Z155" s="114"/>
      <c r="AA155" s="114"/>
      <c r="AB155" s="114"/>
      <c r="AC155" s="114"/>
      <c r="AD155" s="114"/>
      <c r="AE155" s="114"/>
      <c r="AF155" s="114"/>
      <c r="AG155" s="114"/>
      <c r="AH155" s="114"/>
      <c r="AI155" s="114"/>
      <c r="AJ155" s="114"/>
      <c r="AK155" s="114"/>
      <c r="AL155" s="114"/>
      <c r="AM155" s="114"/>
      <c r="AN155" s="114"/>
      <c r="AO155" s="114"/>
      <c r="AP155" s="114"/>
      <c r="AQ155" s="114"/>
      <c r="AR155" s="114"/>
      <c r="AS155" s="114"/>
      <c r="AT155" s="114"/>
      <c r="AU155" s="114"/>
      <c r="AV155" s="114"/>
      <c r="AW155" s="114"/>
      <c r="AX155" s="114"/>
      <c r="AY155" s="114"/>
      <c r="AZ155" s="114"/>
      <c r="BA155" s="114"/>
      <c r="BB155" s="114"/>
      <c r="BC155" s="114"/>
      <c r="BD155" s="114"/>
      <c r="BE155" s="114"/>
      <c r="BF155" s="114"/>
      <c r="BG155" s="114"/>
      <c r="BH155" s="114"/>
      <c r="BI155" s="114"/>
      <c r="BJ155" s="114"/>
      <c r="BK155" s="114"/>
      <c r="BL155" s="114"/>
      <c r="BM155" s="114"/>
      <c r="BN155" s="114"/>
      <c r="BO155" s="114"/>
      <c r="BP155" s="114"/>
      <c r="BQ155" s="114"/>
      <c r="BR155" s="114"/>
      <c r="BS155" s="114"/>
      <c r="BT155" s="114"/>
      <c r="BU155" s="114"/>
      <c r="BV155" s="114"/>
      <c r="BW155" s="114"/>
      <c r="BX155" s="114"/>
      <c r="BY155" s="114"/>
      <c r="BZ155" s="114"/>
      <c r="CA155" s="114"/>
      <c r="CB155" s="114"/>
      <c r="CC155" s="114"/>
      <c r="CD155" s="114"/>
      <c r="CE155" s="114"/>
      <c r="CF155" s="114"/>
      <c r="CG155" s="114"/>
      <c r="CH155" s="114"/>
      <c r="CI155" s="114"/>
      <c r="CJ155" s="114"/>
      <c r="CK155" s="114"/>
      <c r="CL155" s="114"/>
      <c r="CM155" s="114"/>
      <c r="CN155" s="114"/>
      <c r="CO155" s="114"/>
      <c r="CP155" s="114"/>
      <c r="CQ155" s="114"/>
      <c r="CR155" s="114"/>
      <c r="CS155" s="114"/>
      <c r="CT155" s="114"/>
      <c r="CU155" s="114"/>
      <c r="CV155" s="114"/>
      <c r="CW155" s="114"/>
      <c r="CX155" s="114"/>
      <c r="CY155" s="114"/>
      <c r="CZ155" s="114"/>
      <c r="DA155" s="114"/>
      <c r="DB155" s="114"/>
      <c r="DC155" s="114"/>
      <c r="DD155" s="114"/>
      <c r="DE155" s="114"/>
      <c r="DF155" s="114"/>
      <c r="DG155" s="114"/>
      <c r="DH155" s="114"/>
      <c r="DI155" s="114"/>
      <c r="DJ155" s="114"/>
      <c r="DK155" s="114"/>
      <c r="DL155" s="114"/>
      <c r="DM155" s="114"/>
      <c r="DN155" s="114"/>
      <c r="DO155" s="114"/>
      <c r="DP155" s="114"/>
      <c r="DQ155" s="114"/>
      <c r="DR155" s="114"/>
      <c r="DS155" s="114"/>
      <c r="DT155" s="114"/>
      <c r="DU155" s="114"/>
      <c r="DV155" s="114"/>
      <c r="DW155" s="114"/>
      <c r="DX155" s="114"/>
      <c r="DY155" s="114"/>
      <c r="DZ155" s="114"/>
      <c r="EA155" s="114"/>
      <c r="EB155" s="114"/>
      <c r="EC155" s="114"/>
      <c r="ED155" s="114"/>
      <c r="EE155" s="114"/>
      <c r="EF155" s="114"/>
      <c r="EG155" s="114"/>
      <c r="EH155" s="114"/>
      <c r="EI155" s="114"/>
      <c r="EJ155" s="114"/>
      <c r="EK155" s="114"/>
      <c r="EL155" s="114"/>
      <c r="EM155" s="114"/>
      <c r="EN155" s="114"/>
      <c r="EO155" s="114"/>
      <c r="EP155" s="114"/>
      <c r="EQ155" s="114"/>
      <c r="ER155" s="114"/>
      <c r="ES155" s="114"/>
      <c r="ET155" s="114"/>
      <c r="EU155" s="114"/>
      <c r="EV155" s="114"/>
      <c r="EW155" s="114"/>
      <c r="EX155" s="114"/>
      <c r="EY155" s="114"/>
      <c r="EZ155" s="114"/>
      <c r="FA155" s="114"/>
      <c r="FB155" s="114"/>
      <c r="FC155" s="114"/>
      <c r="FD155" s="114"/>
      <c r="FE155" s="114"/>
      <c r="FF155" s="114"/>
      <c r="FG155" s="114"/>
      <c r="FH155" s="114"/>
      <c r="FI155" s="114"/>
      <c r="FJ155" s="114"/>
      <c r="FK155" s="114"/>
      <c r="FL155" s="114"/>
      <c r="FM155" s="114"/>
      <c r="FN155" s="114"/>
      <c r="FO155" s="114"/>
      <c r="FP155" s="114"/>
      <c r="FQ155" s="114"/>
      <c r="FR155" s="114"/>
      <c r="FS155" s="114"/>
      <c r="FT155" s="114"/>
      <c r="FU155" s="114"/>
      <c r="FV155" s="114"/>
      <c r="FW155" s="114"/>
      <c r="FX155" s="114"/>
      <c r="FY155" s="114"/>
      <c r="FZ155" s="114"/>
      <c r="GA155" s="114"/>
      <c r="GB155" s="114"/>
      <c r="GC155" s="114"/>
      <c r="GD155" s="114"/>
      <c r="GE155" s="114"/>
      <c r="GF155" s="114"/>
      <c r="GG155" s="114"/>
      <c r="GH155" s="114"/>
      <c r="GI155" s="114"/>
      <c r="GJ155" s="114"/>
      <c r="GK155" s="114"/>
      <c r="GL155" s="114"/>
      <c r="GM155" s="114"/>
      <c r="GN155" s="114"/>
      <c r="GO155" s="114"/>
      <c r="GP155" s="114"/>
      <c r="GQ155" s="114"/>
      <c r="GR155" s="114"/>
      <c r="GS155" s="114"/>
      <c r="GT155" s="114"/>
      <c r="GU155" s="114"/>
      <c r="GV155" s="114"/>
      <c r="GW155" s="114"/>
      <c r="GX155" s="114"/>
      <c r="GY155" s="114"/>
      <c r="GZ155" s="114"/>
      <c r="HA155" s="114"/>
      <c r="HB155" s="114"/>
      <c r="HC155" s="114"/>
      <c r="HD155" s="114"/>
      <c r="HE155" s="114"/>
      <c r="HF155" s="114"/>
      <c r="HG155" s="114"/>
      <c r="HH155" s="114"/>
      <c r="HI155" s="114"/>
      <c r="HJ155" s="114"/>
      <c r="HK155" s="114"/>
      <c r="HL155" s="114"/>
      <c r="HM155" s="114"/>
      <c r="HN155" s="114"/>
      <c r="HO155" s="114"/>
      <c r="HP155" s="114"/>
      <c r="HQ155" s="114"/>
      <c r="HR155" s="114"/>
      <c r="HS155" s="114"/>
      <c r="HT155" s="114"/>
      <c r="HU155" s="114"/>
      <c r="HV155" s="114"/>
      <c r="HW155" s="114"/>
      <c r="HX155" s="114"/>
      <c r="HY155" s="114"/>
      <c r="HZ155" s="114"/>
      <c r="IA155" s="114"/>
      <c r="IB155" s="114"/>
      <c r="IC155" s="114"/>
      <c r="ID155" s="114"/>
      <c r="IE155" s="114"/>
      <c r="IF155" s="114"/>
      <c r="IG155" s="114"/>
      <c r="IH155" s="114"/>
      <c r="II155" s="114"/>
      <c r="IJ155" s="114"/>
      <c r="IK155" s="114"/>
      <c r="IL155" s="114"/>
      <c r="IM155" s="114"/>
      <c r="IN155" s="114"/>
      <c r="IO155" s="114"/>
      <c r="IP155" s="114"/>
      <c r="IQ155" s="114"/>
      <c r="IR155" s="114"/>
      <c r="IS155" s="114"/>
      <c r="IT155" s="114"/>
      <c r="IU155" s="114"/>
      <c r="IV155" s="114"/>
      <c r="IW155" s="114"/>
      <c r="IX155" s="114"/>
      <c r="IY155" s="114"/>
      <c r="IZ155" s="114"/>
      <c r="JA155" s="114"/>
      <c r="JB155" s="114"/>
      <c r="JC155" s="114"/>
      <c r="JD155" s="114"/>
      <c r="JE155" s="114"/>
      <c r="JF155" s="114"/>
      <c r="JG155" s="114"/>
      <c r="JH155" s="114"/>
      <c r="JI155" s="114"/>
    </row>
    <row r="156" spans="12:269" s="111" customFormat="1" hidden="1" x14ac:dyDescent="0.3">
      <c r="L156" s="113"/>
      <c r="M156" s="113"/>
      <c r="N156" s="114"/>
      <c r="O156" s="114"/>
      <c r="P156" s="114"/>
      <c r="Q156" s="114"/>
      <c r="R156" s="114"/>
      <c r="S156" s="114"/>
      <c r="T156" s="114"/>
      <c r="U156" s="114"/>
      <c r="V156" s="114"/>
      <c r="W156" s="114"/>
      <c r="X156" s="114"/>
      <c r="Y156" s="114"/>
      <c r="Z156" s="114"/>
      <c r="AA156" s="114"/>
      <c r="AB156" s="114"/>
      <c r="AC156" s="114"/>
      <c r="AD156" s="114"/>
      <c r="AE156" s="114"/>
      <c r="AF156" s="114"/>
      <c r="AG156" s="114"/>
      <c r="AH156" s="114"/>
      <c r="AI156" s="114"/>
      <c r="AJ156" s="114"/>
      <c r="AK156" s="114"/>
      <c r="AL156" s="114"/>
      <c r="AM156" s="114"/>
      <c r="AN156" s="114"/>
      <c r="AO156" s="114"/>
      <c r="AP156" s="114"/>
      <c r="AQ156" s="114"/>
      <c r="AR156" s="114"/>
      <c r="AS156" s="114"/>
      <c r="AT156" s="114"/>
      <c r="AU156" s="114"/>
      <c r="AV156" s="114"/>
      <c r="AW156" s="114"/>
      <c r="AX156" s="114"/>
      <c r="AY156" s="114"/>
      <c r="AZ156" s="114"/>
      <c r="BA156" s="114"/>
      <c r="BB156" s="114"/>
      <c r="BC156" s="114"/>
      <c r="BD156" s="114"/>
      <c r="BE156" s="114"/>
      <c r="BF156" s="114"/>
      <c r="BG156" s="114"/>
      <c r="BH156" s="114"/>
      <c r="BI156" s="114"/>
      <c r="BJ156" s="114"/>
      <c r="BK156" s="114"/>
      <c r="BL156" s="114"/>
      <c r="BM156" s="114"/>
      <c r="BN156" s="114"/>
      <c r="BO156" s="114"/>
      <c r="BP156" s="114"/>
      <c r="BQ156" s="114"/>
      <c r="BR156" s="114"/>
      <c r="BS156" s="114"/>
      <c r="BT156" s="114"/>
      <c r="BU156" s="114"/>
      <c r="BV156" s="114"/>
      <c r="BW156" s="114"/>
      <c r="BX156" s="114"/>
      <c r="BY156" s="114"/>
      <c r="BZ156" s="114"/>
      <c r="CA156" s="114"/>
      <c r="CB156" s="114"/>
      <c r="CC156" s="114"/>
      <c r="CD156" s="114"/>
      <c r="CE156" s="114"/>
      <c r="CF156" s="114"/>
      <c r="CG156" s="114"/>
      <c r="CH156" s="114"/>
      <c r="CI156" s="114"/>
      <c r="CJ156" s="114"/>
      <c r="CK156" s="114"/>
      <c r="CL156" s="114"/>
      <c r="CM156" s="114"/>
      <c r="CN156" s="114"/>
      <c r="CO156" s="114"/>
      <c r="CP156" s="114"/>
      <c r="CQ156" s="114"/>
      <c r="CR156" s="114"/>
      <c r="CS156" s="114"/>
      <c r="CT156" s="114"/>
      <c r="CU156" s="114"/>
      <c r="CV156" s="114"/>
      <c r="CW156" s="114"/>
      <c r="CX156" s="114"/>
      <c r="CY156" s="114"/>
      <c r="CZ156" s="114"/>
      <c r="DA156" s="114"/>
      <c r="DB156" s="114"/>
      <c r="DC156" s="114"/>
      <c r="DD156" s="114"/>
      <c r="DE156" s="114"/>
      <c r="DF156" s="114"/>
      <c r="DG156" s="114"/>
      <c r="DH156" s="114"/>
      <c r="DI156" s="114"/>
      <c r="DJ156" s="114"/>
      <c r="DK156" s="114"/>
      <c r="DL156" s="114"/>
      <c r="DM156" s="114"/>
      <c r="DN156" s="114"/>
      <c r="DO156" s="114"/>
      <c r="DP156" s="114"/>
      <c r="DQ156" s="114"/>
      <c r="DR156" s="114"/>
      <c r="DS156" s="114"/>
      <c r="DT156" s="114"/>
      <c r="DU156" s="114"/>
      <c r="DV156" s="114"/>
      <c r="DW156" s="114"/>
      <c r="DX156" s="114"/>
      <c r="DY156" s="114"/>
      <c r="DZ156" s="114"/>
      <c r="EA156" s="114"/>
      <c r="EB156" s="114"/>
      <c r="EC156" s="114"/>
      <c r="ED156" s="114"/>
      <c r="EE156" s="114"/>
      <c r="EF156" s="114"/>
      <c r="EG156" s="114"/>
      <c r="EH156" s="114"/>
      <c r="EI156" s="114"/>
      <c r="EJ156" s="114"/>
      <c r="EK156" s="114"/>
      <c r="EL156" s="114"/>
      <c r="EM156" s="114"/>
      <c r="EN156" s="114"/>
      <c r="EO156" s="114"/>
      <c r="EP156" s="114"/>
      <c r="EQ156" s="114"/>
      <c r="ER156" s="114"/>
      <c r="ES156" s="114"/>
      <c r="ET156" s="114"/>
      <c r="EU156" s="114"/>
      <c r="EV156" s="114"/>
      <c r="EW156" s="114"/>
      <c r="EX156" s="114"/>
      <c r="EY156" s="114"/>
      <c r="EZ156" s="114"/>
      <c r="FA156" s="114"/>
      <c r="FB156" s="114"/>
      <c r="FC156" s="114"/>
      <c r="FD156" s="114"/>
      <c r="FE156" s="114"/>
      <c r="FF156" s="114"/>
      <c r="FG156" s="114"/>
      <c r="FH156" s="114"/>
      <c r="FI156" s="114"/>
      <c r="FJ156" s="114"/>
      <c r="FK156" s="114"/>
      <c r="FL156" s="114"/>
      <c r="FM156" s="114"/>
      <c r="FN156" s="114"/>
      <c r="FO156" s="114"/>
      <c r="FP156" s="114"/>
      <c r="FQ156" s="114"/>
      <c r="FR156" s="114"/>
      <c r="FS156" s="114"/>
      <c r="FT156" s="114"/>
      <c r="FU156" s="114"/>
      <c r="FV156" s="114"/>
      <c r="FW156" s="114"/>
      <c r="FX156" s="114"/>
      <c r="FY156" s="114"/>
      <c r="FZ156" s="114"/>
      <c r="GA156" s="114"/>
      <c r="GB156" s="114"/>
      <c r="GC156" s="114"/>
      <c r="GD156" s="114"/>
      <c r="GE156" s="114"/>
      <c r="GF156" s="114"/>
      <c r="GG156" s="114"/>
      <c r="GH156" s="114"/>
      <c r="GI156" s="114"/>
      <c r="GJ156" s="114"/>
      <c r="GK156" s="114"/>
      <c r="GL156" s="114"/>
      <c r="GM156" s="114"/>
      <c r="GN156" s="114"/>
      <c r="GO156" s="114"/>
      <c r="GP156" s="114"/>
      <c r="GQ156" s="114"/>
      <c r="GR156" s="114"/>
      <c r="GS156" s="114"/>
      <c r="GT156" s="114"/>
      <c r="GU156" s="114"/>
      <c r="GV156" s="114"/>
      <c r="GW156" s="114"/>
      <c r="GX156" s="114"/>
      <c r="GY156" s="114"/>
      <c r="GZ156" s="114"/>
      <c r="HA156" s="114"/>
      <c r="HB156" s="114"/>
      <c r="HC156" s="114"/>
      <c r="HD156" s="114"/>
      <c r="HE156" s="114"/>
      <c r="HF156" s="114"/>
      <c r="HG156" s="114"/>
      <c r="HH156" s="114"/>
      <c r="HI156" s="114"/>
      <c r="HJ156" s="114"/>
      <c r="HK156" s="114"/>
      <c r="HL156" s="114"/>
      <c r="HM156" s="114"/>
      <c r="HN156" s="114"/>
      <c r="HO156" s="114"/>
      <c r="HP156" s="114"/>
      <c r="HQ156" s="114"/>
      <c r="HR156" s="114"/>
      <c r="HS156" s="114"/>
      <c r="HT156" s="114"/>
      <c r="HU156" s="114"/>
      <c r="HV156" s="114"/>
      <c r="HW156" s="114"/>
      <c r="HX156" s="114"/>
      <c r="HY156" s="114"/>
      <c r="HZ156" s="114"/>
      <c r="IA156" s="114"/>
      <c r="IB156" s="114"/>
      <c r="IC156" s="114"/>
      <c r="ID156" s="114"/>
      <c r="IE156" s="114"/>
      <c r="IF156" s="114"/>
      <c r="IG156" s="114"/>
      <c r="IH156" s="114"/>
      <c r="II156" s="114"/>
      <c r="IJ156" s="114"/>
      <c r="IK156" s="114"/>
      <c r="IL156" s="114"/>
      <c r="IM156" s="114"/>
      <c r="IN156" s="114"/>
      <c r="IO156" s="114"/>
      <c r="IP156" s="114"/>
      <c r="IQ156" s="114"/>
      <c r="IR156" s="114"/>
      <c r="IS156" s="114"/>
      <c r="IT156" s="114"/>
      <c r="IU156" s="114"/>
      <c r="IV156" s="114"/>
      <c r="IW156" s="114"/>
      <c r="IX156" s="114"/>
      <c r="IY156" s="114"/>
      <c r="IZ156" s="114"/>
      <c r="JA156" s="114"/>
      <c r="JB156" s="114"/>
      <c r="JC156" s="114"/>
      <c r="JD156" s="114"/>
      <c r="JE156" s="114"/>
      <c r="JF156" s="114"/>
      <c r="JG156" s="114"/>
      <c r="JH156" s="114"/>
      <c r="JI156" s="114"/>
    </row>
    <row r="157" spans="12:269" s="111" customFormat="1" hidden="1" x14ac:dyDescent="0.3">
      <c r="L157" s="113"/>
      <c r="M157" s="113"/>
      <c r="N157" s="114"/>
      <c r="O157" s="114"/>
      <c r="P157" s="114"/>
      <c r="Q157" s="114"/>
      <c r="R157" s="114"/>
      <c r="S157" s="114"/>
      <c r="T157" s="114"/>
      <c r="U157" s="114"/>
      <c r="V157" s="114"/>
      <c r="W157" s="114"/>
      <c r="X157" s="114"/>
      <c r="Y157" s="114"/>
      <c r="Z157" s="114"/>
      <c r="AA157" s="114"/>
      <c r="AB157" s="114"/>
      <c r="AC157" s="114"/>
      <c r="AD157" s="114"/>
      <c r="AE157" s="114"/>
      <c r="AF157" s="114"/>
      <c r="AG157" s="114"/>
      <c r="AH157" s="114"/>
      <c r="AI157" s="114"/>
      <c r="AJ157" s="114"/>
      <c r="AK157" s="114"/>
      <c r="AL157" s="114"/>
      <c r="AM157" s="114"/>
      <c r="AN157" s="114"/>
      <c r="AO157" s="114"/>
      <c r="AP157" s="114"/>
      <c r="AQ157" s="114"/>
      <c r="AR157" s="114"/>
      <c r="AS157" s="114"/>
      <c r="AT157" s="114"/>
      <c r="AU157" s="114"/>
      <c r="AV157" s="114"/>
      <c r="AW157" s="114"/>
      <c r="AX157" s="114"/>
      <c r="AY157" s="114"/>
      <c r="AZ157" s="114"/>
      <c r="BA157" s="114"/>
      <c r="BB157" s="114"/>
      <c r="BC157" s="114"/>
      <c r="BD157" s="114"/>
      <c r="BE157" s="114"/>
      <c r="BF157" s="114"/>
      <c r="BG157" s="114"/>
      <c r="BH157" s="114"/>
      <c r="BI157" s="114"/>
      <c r="BJ157" s="114"/>
      <c r="BK157" s="114"/>
      <c r="BL157" s="114"/>
      <c r="BM157" s="114"/>
      <c r="BN157" s="114"/>
      <c r="BO157" s="114"/>
      <c r="BP157" s="114"/>
      <c r="BQ157" s="114"/>
      <c r="BR157" s="114"/>
      <c r="BS157" s="114"/>
      <c r="BT157" s="114"/>
      <c r="BU157" s="114"/>
      <c r="BV157" s="114"/>
      <c r="BW157" s="114"/>
      <c r="BX157" s="114"/>
      <c r="BY157" s="114"/>
      <c r="BZ157" s="114"/>
      <c r="CA157" s="114"/>
      <c r="CB157" s="114"/>
      <c r="CC157" s="114"/>
      <c r="CD157" s="114"/>
      <c r="CE157" s="114"/>
      <c r="CF157" s="114"/>
      <c r="CG157" s="114"/>
      <c r="CH157" s="114"/>
      <c r="CI157" s="114"/>
      <c r="CJ157" s="114"/>
      <c r="CK157" s="114"/>
      <c r="CL157" s="114"/>
      <c r="CM157" s="114"/>
      <c r="CN157" s="114"/>
      <c r="CO157" s="114"/>
      <c r="CP157" s="114"/>
      <c r="CQ157" s="114"/>
      <c r="CR157" s="114"/>
      <c r="CS157" s="114"/>
      <c r="CT157" s="114"/>
      <c r="CU157" s="114"/>
      <c r="CV157" s="114"/>
      <c r="CW157" s="114"/>
      <c r="CX157" s="114"/>
      <c r="CY157" s="114"/>
      <c r="CZ157" s="114"/>
      <c r="DA157" s="114"/>
      <c r="DB157" s="114"/>
      <c r="DC157" s="114"/>
      <c r="DD157" s="114"/>
      <c r="DE157" s="114"/>
      <c r="DF157" s="114"/>
      <c r="DG157" s="114"/>
      <c r="DH157" s="114"/>
      <c r="DI157" s="114"/>
      <c r="DJ157" s="114"/>
      <c r="DK157" s="114"/>
      <c r="DL157" s="114"/>
      <c r="DM157" s="114"/>
      <c r="DN157" s="114"/>
      <c r="DO157" s="114"/>
      <c r="DP157" s="114"/>
      <c r="DQ157" s="114"/>
      <c r="DR157" s="114"/>
      <c r="DS157" s="114"/>
      <c r="DT157" s="114"/>
      <c r="DU157" s="114"/>
      <c r="DV157" s="114"/>
      <c r="DW157" s="114"/>
      <c r="DX157" s="114"/>
      <c r="DY157" s="114"/>
      <c r="DZ157" s="114"/>
      <c r="EA157" s="114"/>
      <c r="EB157" s="114"/>
      <c r="EC157" s="114"/>
      <c r="ED157" s="114"/>
      <c r="EE157" s="114"/>
      <c r="EF157" s="114"/>
      <c r="EG157" s="114"/>
      <c r="EH157" s="114"/>
      <c r="EI157" s="114"/>
      <c r="EJ157" s="114"/>
      <c r="EK157" s="114"/>
      <c r="EL157" s="114"/>
      <c r="EM157" s="114"/>
      <c r="EN157" s="114"/>
      <c r="EO157" s="114"/>
      <c r="EP157" s="114"/>
      <c r="EQ157" s="114"/>
      <c r="ER157" s="114"/>
      <c r="ES157" s="114"/>
      <c r="ET157" s="114"/>
      <c r="EU157" s="114"/>
      <c r="EV157" s="114"/>
      <c r="EW157" s="114"/>
      <c r="EX157" s="114"/>
      <c r="EY157" s="114"/>
      <c r="EZ157" s="114"/>
      <c r="FA157" s="114"/>
      <c r="FB157" s="114"/>
      <c r="FC157" s="114"/>
      <c r="FD157" s="114"/>
      <c r="FE157" s="114"/>
      <c r="FF157" s="114"/>
      <c r="FG157" s="114"/>
      <c r="FH157" s="114"/>
      <c r="FI157" s="114"/>
      <c r="FJ157" s="114"/>
      <c r="FK157" s="114"/>
      <c r="FL157" s="114"/>
      <c r="FM157" s="114"/>
      <c r="FN157" s="114"/>
      <c r="FO157" s="114"/>
      <c r="FP157" s="114"/>
      <c r="FQ157" s="114"/>
      <c r="FR157" s="114"/>
      <c r="FS157" s="114"/>
      <c r="FT157" s="114"/>
      <c r="FU157" s="114"/>
      <c r="FV157" s="114"/>
      <c r="FW157" s="114"/>
      <c r="FX157" s="114"/>
      <c r="FY157" s="114"/>
      <c r="FZ157" s="114"/>
      <c r="GA157" s="114"/>
      <c r="GB157" s="114"/>
      <c r="GC157" s="114"/>
      <c r="GD157" s="114"/>
      <c r="GE157" s="114"/>
      <c r="GF157" s="114"/>
      <c r="GG157" s="114"/>
      <c r="GH157" s="114"/>
      <c r="GI157" s="114"/>
      <c r="GJ157" s="114"/>
      <c r="GK157" s="114"/>
      <c r="GL157" s="114"/>
      <c r="GM157" s="114"/>
      <c r="GN157" s="114"/>
      <c r="GO157" s="114"/>
      <c r="GP157" s="114"/>
      <c r="GQ157" s="114"/>
      <c r="GR157" s="114"/>
      <c r="GS157" s="114"/>
      <c r="GT157" s="114"/>
      <c r="GU157" s="114"/>
      <c r="GV157" s="114"/>
      <c r="GW157" s="114"/>
      <c r="GX157" s="114"/>
      <c r="GY157" s="114"/>
      <c r="GZ157" s="114"/>
      <c r="HA157" s="114"/>
      <c r="HB157" s="114"/>
      <c r="HC157" s="114"/>
      <c r="HD157" s="114"/>
      <c r="HE157" s="114"/>
      <c r="HF157" s="114"/>
      <c r="HG157" s="114"/>
      <c r="HH157" s="114"/>
      <c r="HI157" s="114"/>
      <c r="HJ157" s="114"/>
      <c r="HK157" s="114"/>
      <c r="HL157" s="114"/>
      <c r="HM157" s="114"/>
      <c r="HN157" s="114"/>
      <c r="HO157" s="114"/>
      <c r="HP157" s="114"/>
      <c r="HQ157" s="114"/>
      <c r="HR157" s="114"/>
      <c r="HS157" s="114"/>
      <c r="HT157" s="114"/>
      <c r="HU157" s="114"/>
      <c r="HV157" s="114"/>
      <c r="HW157" s="114"/>
      <c r="HX157" s="114"/>
      <c r="HY157" s="114"/>
      <c r="HZ157" s="114"/>
      <c r="IA157" s="114"/>
      <c r="IB157" s="114"/>
      <c r="IC157" s="114"/>
      <c r="ID157" s="114"/>
      <c r="IE157" s="114"/>
      <c r="IF157" s="114"/>
      <c r="IG157" s="114"/>
      <c r="IH157" s="114"/>
      <c r="II157" s="114"/>
      <c r="IJ157" s="114"/>
      <c r="IK157" s="114"/>
      <c r="IL157" s="114"/>
      <c r="IM157" s="114"/>
      <c r="IN157" s="114"/>
      <c r="IO157" s="114"/>
      <c r="IP157" s="114"/>
      <c r="IQ157" s="114"/>
      <c r="IR157" s="114"/>
      <c r="IS157" s="114"/>
      <c r="IT157" s="114"/>
      <c r="IU157" s="114"/>
      <c r="IV157" s="114"/>
      <c r="IW157" s="114"/>
      <c r="IX157" s="114"/>
      <c r="IY157" s="114"/>
      <c r="IZ157" s="114"/>
      <c r="JA157" s="114"/>
      <c r="JB157" s="114"/>
      <c r="JC157" s="114"/>
      <c r="JD157" s="114"/>
      <c r="JE157" s="114"/>
      <c r="JF157" s="114"/>
      <c r="JG157" s="114"/>
      <c r="JH157" s="114"/>
      <c r="JI157" s="114"/>
    </row>
    <row r="158" spans="12:269" s="111" customFormat="1" hidden="1" x14ac:dyDescent="0.3">
      <c r="L158" s="113"/>
      <c r="M158" s="113"/>
      <c r="N158" s="114"/>
      <c r="O158" s="114"/>
      <c r="P158" s="114"/>
      <c r="Q158" s="114"/>
      <c r="R158" s="114"/>
      <c r="S158" s="114"/>
      <c r="T158" s="114"/>
      <c r="U158" s="114"/>
      <c r="V158" s="114"/>
      <c r="W158" s="114"/>
      <c r="X158" s="114"/>
      <c r="Y158" s="114"/>
      <c r="Z158" s="114"/>
      <c r="AA158" s="114"/>
      <c r="AB158" s="114"/>
      <c r="AC158" s="114"/>
      <c r="AD158" s="114"/>
      <c r="AE158" s="114"/>
      <c r="AF158" s="114"/>
      <c r="AG158" s="114"/>
      <c r="AH158" s="114"/>
      <c r="AI158" s="114"/>
      <c r="AJ158" s="114"/>
      <c r="AK158" s="114"/>
      <c r="AL158" s="114"/>
      <c r="AM158" s="114"/>
      <c r="AN158" s="114"/>
      <c r="AO158" s="114"/>
      <c r="AP158" s="114"/>
      <c r="AQ158" s="114"/>
      <c r="AR158" s="114"/>
      <c r="AS158" s="114"/>
      <c r="AT158" s="114"/>
      <c r="AU158" s="114"/>
      <c r="AV158" s="114"/>
      <c r="AW158" s="114"/>
      <c r="AX158" s="114"/>
      <c r="AY158" s="114"/>
      <c r="AZ158" s="114"/>
      <c r="BA158" s="114"/>
      <c r="BB158" s="114"/>
      <c r="BC158" s="114"/>
      <c r="BD158" s="114"/>
      <c r="BE158" s="114"/>
      <c r="BF158" s="114"/>
      <c r="BG158" s="114"/>
      <c r="BH158" s="114"/>
      <c r="BI158" s="114"/>
      <c r="BJ158" s="114"/>
      <c r="BK158" s="114"/>
      <c r="BL158" s="114"/>
      <c r="BM158" s="114"/>
      <c r="BN158" s="114"/>
      <c r="BO158" s="114"/>
      <c r="BP158" s="114"/>
      <c r="BQ158" s="114"/>
      <c r="BR158" s="114"/>
      <c r="BS158" s="114"/>
      <c r="BT158" s="114"/>
      <c r="BU158" s="114"/>
      <c r="BV158" s="114"/>
      <c r="BW158" s="114"/>
      <c r="BX158" s="114"/>
      <c r="BY158" s="114"/>
      <c r="BZ158" s="114"/>
      <c r="CA158" s="114"/>
      <c r="CB158" s="114"/>
      <c r="CC158" s="114"/>
      <c r="CD158" s="114"/>
      <c r="CE158" s="114"/>
      <c r="CF158" s="114"/>
      <c r="CG158" s="114"/>
      <c r="CH158" s="114"/>
      <c r="CI158" s="114"/>
      <c r="CJ158" s="114"/>
      <c r="CK158" s="114"/>
      <c r="CL158" s="114"/>
      <c r="CM158" s="114"/>
      <c r="CN158" s="114"/>
      <c r="CO158" s="114"/>
      <c r="CP158" s="114"/>
      <c r="CQ158" s="114"/>
      <c r="CR158" s="114"/>
      <c r="CS158" s="114"/>
      <c r="CT158" s="114"/>
      <c r="CU158" s="114"/>
      <c r="CV158" s="114"/>
      <c r="CW158" s="114"/>
      <c r="CX158" s="114"/>
      <c r="CY158" s="114"/>
      <c r="CZ158" s="114"/>
      <c r="DA158" s="114"/>
      <c r="DB158" s="114"/>
      <c r="DC158" s="114"/>
      <c r="DD158" s="114"/>
      <c r="DE158" s="114"/>
      <c r="DF158" s="114"/>
      <c r="DG158" s="114"/>
      <c r="DH158" s="114"/>
      <c r="DI158" s="114"/>
      <c r="DJ158" s="114"/>
      <c r="DK158" s="114"/>
      <c r="DL158" s="114"/>
      <c r="DM158" s="114"/>
      <c r="DN158" s="114"/>
      <c r="DO158" s="114"/>
      <c r="DP158" s="114"/>
      <c r="DQ158" s="114"/>
      <c r="DR158" s="114"/>
      <c r="DS158" s="114"/>
      <c r="DT158" s="114"/>
      <c r="DU158" s="114"/>
      <c r="DV158" s="114"/>
      <c r="DW158" s="114"/>
      <c r="DX158" s="114"/>
      <c r="DY158" s="114"/>
      <c r="DZ158" s="114"/>
      <c r="EA158" s="114"/>
      <c r="EB158" s="114"/>
      <c r="EC158" s="114"/>
      <c r="ED158" s="114"/>
      <c r="EE158" s="114"/>
      <c r="EF158" s="114"/>
      <c r="EG158" s="114"/>
      <c r="EH158" s="114"/>
      <c r="EI158" s="114"/>
      <c r="EJ158" s="114"/>
      <c r="EK158" s="114"/>
      <c r="EL158" s="114"/>
      <c r="EM158" s="114"/>
      <c r="EN158" s="114"/>
      <c r="EO158" s="114"/>
      <c r="EP158" s="114"/>
      <c r="EQ158" s="114"/>
      <c r="ER158" s="114"/>
      <c r="ES158" s="114"/>
      <c r="ET158" s="114"/>
      <c r="EU158" s="114"/>
      <c r="EV158" s="114"/>
      <c r="EW158" s="114"/>
      <c r="EX158" s="114"/>
      <c r="EY158" s="114"/>
      <c r="EZ158" s="114"/>
      <c r="FA158" s="114"/>
      <c r="FB158" s="114"/>
      <c r="FC158" s="114"/>
      <c r="FD158" s="114"/>
      <c r="FE158" s="114"/>
      <c r="FF158" s="114"/>
      <c r="FG158" s="114"/>
      <c r="FH158" s="114"/>
      <c r="FI158" s="114"/>
      <c r="FJ158" s="114"/>
      <c r="FK158" s="114"/>
      <c r="FL158" s="114"/>
      <c r="FM158" s="114"/>
      <c r="FN158" s="114"/>
      <c r="FO158" s="114"/>
      <c r="FP158" s="114"/>
      <c r="FQ158" s="114"/>
      <c r="FR158" s="114"/>
      <c r="FS158" s="114"/>
      <c r="FT158" s="114"/>
      <c r="FU158" s="114"/>
      <c r="FV158" s="114"/>
      <c r="FW158" s="114"/>
      <c r="FX158" s="114"/>
      <c r="FY158" s="114"/>
      <c r="FZ158" s="114"/>
      <c r="GA158" s="114"/>
      <c r="GB158" s="114"/>
      <c r="GC158" s="114"/>
      <c r="GD158" s="114"/>
      <c r="GE158" s="114"/>
      <c r="GF158" s="114"/>
      <c r="GG158" s="114"/>
      <c r="GH158" s="114"/>
      <c r="GI158" s="114"/>
      <c r="GJ158" s="114"/>
      <c r="GK158" s="114"/>
      <c r="GL158" s="114"/>
      <c r="GM158" s="114"/>
      <c r="GN158" s="114"/>
      <c r="GO158" s="114"/>
      <c r="GP158" s="114"/>
      <c r="GQ158" s="114"/>
      <c r="GR158" s="114"/>
      <c r="GS158" s="114"/>
      <c r="GT158" s="114"/>
      <c r="GU158" s="114"/>
      <c r="GV158" s="114"/>
      <c r="GW158" s="114"/>
      <c r="GX158" s="114"/>
      <c r="GY158" s="114"/>
      <c r="GZ158" s="114"/>
      <c r="HA158" s="114"/>
      <c r="HB158" s="114"/>
      <c r="HC158" s="114"/>
      <c r="HD158" s="114"/>
      <c r="HE158" s="114"/>
      <c r="HF158" s="114"/>
      <c r="HG158" s="114"/>
      <c r="HH158" s="114"/>
      <c r="HI158" s="114"/>
      <c r="HJ158" s="114"/>
      <c r="HK158" s="114"/>
      <c r="HL158" s="114"/>
      <c r="HM158" s="114"/>
      <c r="HN158" s="114"/>
      <c r="HO158" s="114"/>
      <c r="HP158" s="114"/>
      <c r="HQ158" s="114"/>
      <c r="HR158" s="114"/>
      <c r="HS158" s="114"/>
      <c r="HT158" s="114"/>
      <c r="HU158" s="114"/>
      <c r="HV158" s="114"/>
      <c r="HW158" s="114"/>
      <c r="HX158" s="114"/>
      <c r="HY158" s="114"/>
      <c r="HZ158" s="114"/>
      <c r="IA158" s="114"/>
      <c r="IB158" s="114"/>
      <c r="IC158" s="114"/>
      <c r="ID158" s="114"/>
      <c r="IE158" s="114"/>
      <c r="IF158" s="114"/>
      <c r="IG158" s="114"/>
      <c r="IH158" s="114"/>
      <c r="II158" s="114"/>
      <c r="IJ158" s="114"/>
      <c r="IK158" s="114"/>
      <c r="IL158" s="114"/>
      <c r="IM158" s="114"/>
      <c r="IN158" s="114"/>
      <c r="IO158" s="114"/>
      <c r="IP158" s="114"/>
      <c r="IQ158" s="114"/>
      <c r="IR158" s="114"/>
      <c r="IS158" s="114"/>
      <c r="IT158" s="114"/>
      <c r="IU158" s="114"/>
      <c r="IV158" s="114"/>
      <c r="IW158" s="114"/>
      <c r="IX158" s="114"/>
      <c r="IY158" s="114"/>
      <c r="IZ158" s="114"/>
      <c r="JA158" s="114"/>
      <c r="JB158" s="114"/>
      <c r="JC158" s="114"/>
      <c r="JD158" s="114"/>
      <c r="JE158" s="114"/>
      <c r="JF158" s="114"/>
      <c r="JG158" s="114"/>
      <c r="JH158" s="114"/>
      <c r="JI158" s="114"/>
    </row>
    <row r="159" spans="12:269" s="111" customFormat="1" hidden="1" x14ac:dyDescent="0.3">
      <c r="L159" s="113"/>
      <c r="M159" s="113"/>
      <c r="N159" s="114"/>
      <c r="O159" s="114"/>
      <c r="P159" s="114"/>
      <c r="Q159" s="114"/>
      <c r="R159" s="114"/>
      <c r="S159" s="114"/>
      <c r="T159" s="114"/>
      <c r="U159" s="114"/>
      <c r="V159" s="114"/>
      <c r="W159" s="114"/>
      <c r="X159" s="114"/>
      <c r="Y159" s="114"/>
      <c r="Z159" s="114"/>
      <c r="AA159" s="114"/>
      <c r="AB159" s="114"/>
      <c r="AC159" s="114"/>
      <c r="AD159" s="114"/>
      <c r="AE159" s="114"/>
      <c r="AF159" s="114"/>
      <c r="AG159" s="114"/>
      <c r="AH159" s="114"/>
      <c r="AI159" s="114"/>
      <c r="AJ159" s="114"/>
      <c r="AK159" s="114"/>
      <c r="AL159" s="114"/>
      <c r="AM159" s="114"/>
      <c r="AN159" s="114"/>
      <c r="AO159" s="114"/>
      <c r="AP159" s="114"/>
      <c r="AQ159" s="114"/>
      <c r="AR159" s="114"/>
      <c r="AS159" s="114"/>
      <c r="AT159" s="114"/>
      <c r="AU159" s="114"/>
      <c r="AV159" s="114"/>
      <c r="AW159" s="114"/>
      <c r="AX159" s="114"/>
      <c r="AY159" s="114"/>
      <c r="AZ159" s="114"/>
      <c r="BA159" s="114"/>
      <c r="BB159" s="114"/>
      <c r="BC159" s="114"/>
      <c r="BD159" s="114"/>
      <c r="BE159" s="114"/>
      <c r="BF159" s="114"/>
      <c r="BG159" s="114"/>
      <c r="BH159" s="114"/>
      <c r="BI159" s="114"/>
      <c r="BJ159" s="114"/>
      <c r="BK159" s="114"/>
      <c r="BL159" s="114"/>
      <c r="BM159" s="114"/>
      <c r="BN159" s="114"/>
      <c r="BO159" s="114"/>
      <c r="BP159" s="114"/>
      <c r="BQ159" s="114"/>
      <c r="BR159" s="114"/>
      <c r="BS159" s="114"/>
      <c r="BT159" s="114"/>
      <c r="BU159" s="114"/>
      <c r="BV159" s="114"/>
      <c r="BW159" s="114"/>
      <c r="BX159" s="114"/>
      <c r="BY159" s="114"/>
      <c r="BZ159" s="114"/>
      <c r="CA159" s="114"/>
      <c r="CB159" s="114"/>
      <c r="CC159" s="114"/>
      <c r="CD159" s="114"/>
      <c r="CE159" s="114"/>
      <c r="CF159" s="114"/>
      <c r="CG159" s="114"/>
      <c r="CH159" s="114"/>
      <c r="CI159" s="114"/>
      <c r="CJ159" s="114"/>
      <c r="CK159" s="114"/>
      <c r="CL159" s="114"/>
      <c r="CM159" s="114"/>
      <c r="CN159" s="114"/>
      <c r="CO159" s="114"/>
      <c r="CP159" s="114"/>
      <c r="CQ159" s="114"/>
      <c r="CR159" s="114"/>
      <c r="CS159" s="114"/>
      <c r="CT159" s="114"/>
      <c r="CU159" s="114"/>
      <c r="CV159" s="114"/>
      <c r="CW159" s="114"/>
      <c r="CX159" s="114"/>
      <c r="CY159" s="114"/>
      <c r="CZ159" s="114"/>
      <c r="DA159" s="114"/>
      <c r="DB159" s="114"/>
      <c r="DC159" s="114"/>
      <c r="DD159" s="114"/>
      <c r="DE159" s="114"/>
      <c r="DF159" s="114"/>
      <c r="DG159" s="114"/>
      <c r="DH159" s="114"/>
      <c r="DI159" s="114"/>
      <c r="DJ159" s="114"/>
      <c r="DK159" s="114"/>
      <c r="DL159" s="114"/>
      <c r="DM159" s="114"/>
      <c r="DN159" s="114"/>
      <c r="DO159" s="114"/>
      <c r="DP159" s="114"/>
      <c r="DQ159" s="114"/>
      <c r="DR159" s="114"/>
      <c r="DS159" s="114"/>
      <c r="DT159" s="114"/>
      <c r="DU159" s="114"/>
      <c r="DV159" s="114"/>
      <c r="DW159" s="114"/>
      <c r="DX159" s="114"/>
      <c r="DY159" s="114"/>
      <c r="DZ159" s="114"/>
      <c r="EA159" s="114"/>
      <c r="EB159" s="114"/>
      <c r="EC159" s="114"/>
      <c r="ED159" s="114"/>
      <c r="EE159" s="114"/>
      <c r="EF159" s="114"/>
      <c r="EG159" s="114"/>
      <c r="EH159" s="114"/>
      <c r="EI159" s="114"/>
      <c r="EJ159" s="114"/>
      <c r="EK159" s="114"/>
      <c r="EL159" s="114"/>
      <c r="EM159" s="114"/>
      <c r="EN159" s="114"/>
      <c r="EO159" s="114"/>
      <c r="EP159" s="114"/>
      <c r="EQ159" s="114"/>
      <c r="ER159" s="114"/>
      <c r="ES159" s="114"/>
      <c r="ET159" s="114"/>
      <c r="EU159" s="114"/>
      <c r="EV159" s="114"/>
      <c r="EW159" s="114"/>
      <c r="EX159" s="114"/>
      <c r="EY159" s="114"/>
      <c r="EZ159" s="114"/>
      <c r="FA159" s="114"/>
      <c r="FB159" s="114"/>
      <c r="FC159" s="114"/>
      <c r="FD159" s="114"/>
      <c r="FE159" s="114"/>
      <c r="FF159" s="114"/>
      <c r="FG159" s="114"/>
      <c r="FH159" s="114"/>
      <c r="FI159" s="114"/>
      <c r="FJ159" s="114"/>
      <c r="FK159" s="114"/>
      <c r="FL159" s="114"/>
      <c r="FM159" s="114"/>
      <c r="FN159" s="114"/>
      <c r="FO159" s="114"/>
      <c r="FP159" s="114"/>
      <c r="FQ159" s="114"/>
      <c r="FR159" s="114"/>
      <c r="FS159" s="114"/>
      <c r="FT159" s="114"/>
      <c r="FU159" s="114"/>
      <c r="FV159" s="114"/>
      <c r="FW159" s="114"/>
      <c r="FX159" s="114"/>
      <c r="FY159" s="114"/>
      <c r="FZ159" s="114"/>
      <c r="GA159" s="114"/>
      <c r="GB159" s="114"/>
      <c r="GC159" s="114"/>
      <c r="GD159" s="114"/>
      <c r="GE159" s="114"/>
      <c r="GF159" s="114"/>
      <c r="GG159" s="114"/>
      <c r="GH159" s="114"/>
      <c r="GI159" s="114"/>
      <c r="GJ159" s="114"/>
      <c r="GK159" s="114"/>
      <c r="GL159" s="114"/>
      <c r="GM159" s="114"/>
      <c r="GN159" s="114"/>
      <c r="GO159" s="114"/>
      <c r="GP159" s="114"/>
      <c r="GQ159" s="114"/>
      <c r="GR159" s="114"/>
      <c r="GS159" s="114"/>
      <c r="GT159" s="114"/>
      <c r="GU159" s="114"/>
      <c r="GV159" s="114"/>
      <c r="GW159" s="114"/>
      <c r="GX159" s="114"/>
      <c r="GY159" s="114"/>
      <c r="GZ159" s="114"/>
      <c r="HA159" s="114"/>
      <c r="HB159" s="114"/>
      <c r="HC159" s="114"/>
      <c r="HD159" s="114"/>
      <c r="HE159" s="114"/>
      <c r="HF159" s="114"/>
      <c r="HG159" s="114"/>
      <c r="HH159" s="114"/>
      <c r="HI159" s="114"/>
      <c r="HJ159" s="114"/>
      <c r="HK159" s="114"/>
      <c r="HL159" s="114"/>
      <c r="HM159" s="114"/>
      <c r="HN159" s="114"/>
      <c r="HO159" s="114"/>
      <c r="HP159" s="114"/>
      <c r="HQ159" s="114"/>
      <c r="HR159" s="114"/>
      <c r="HS159" s="114"/>
      <c r="HT159" s="114"/>
      <c r="HU159" s="114"/>
      <c r="HV159" s="114"/>
      <c r="HW159" s="114"/>
      <c r="HX159" s="114"/>
      <c r="HY159" s="114"/>
      <c r="HZ159" s="114"/>
      <c r="IA159" s="114"/>
      <c r="IB159" s="114"/>
      <c r="IC159" s="114"/>
      <c r="ID159" s="114"/>
      <c r="IE159" s="114"/>
      <c r="IF159" s="114"/>
      <c r="IG159" s="114"/>
      <c r="IH159" s="114"/>
      <c r="II159" s="114"/>
      <c r="IJ159" s="114"/>
      <c r="IK159" s="114"/>
      <c r="IL159" s="114"/>
      <c r="IM159" s="114"/>
      <c r="IN159" s="114"/>
      <c r="IO159" s="114"/>
      <c r="IP159" s="114"/>
      <c r="IQ159" s="114"/>
      <c r="IR159" s="114"/>
      <c r="IS159" s="114"/>
      <c r="IT159" s="114"/>
      <c r="IU159" s="114"/>
      <c r="IV159" s="114"/>
      <c r="IW159" s="114"/>
      <c r="IX159" s="114"/>
      <c r="IY159" s="114"/>
      <c r="IZ159" s="114"/>
      <c r="JA159" s="114"/>
      <c r="JB159" s="114"/>
      <c r="JC159" s="114"/>
      <c r="JD159" s="114"/>
      <c r="JE159" s="114"/>
      <c r="JF159" s="114"/>
      <c r="JG159" s="114"/>
      <c r="JH159" s="114"/>
      <c r="JI159" s="114"/>
    </row>
    <row r="160" spans="12:269" s="111" customFormat="1" hidden="1" x14ac:dyDescent="0.3">
      <c r="L160" s="113"/>
      <c r="M160" s="113"/>
      <c r="N160" s="114"/>
      <c r="O160" s="114"/>
      <c r="P160" s="114"/>
      <c r="Q160" s="114"/>
      <c r="R160" s="114"/>
      <c r="S160" s="114"/>
      <c r="T160" s="114"/>
      <c r="U160" s="114"/>
      <c r="V160" s="114"/>
      <c r="W160" s="114"/>
      <c r="X160" s="114"/>
      <c r="Y160" s="114"/>
      <c r="Z160" s="114"/>
      <c r="AA160" s="114"/>
      <c r="AB160" s="114"/>
      <c r="AC160" s="114"/>
      <c r="AD160" s="114"/>
      <c r="AE160" s="114"/>
      <c r="AF160" s="114"/>
      <c r="AG160" s="114"/>
      <c r="AH160" s="114"/>
      <c r="AI160" s="114"/>
      <c r="AJ160" s="114"/>
      <c r="AK160" s="114"/>
      <c r="AL160" s="114"/>
      <c r="AM160" s="114"/>
      <c r="AN160" s="114"/>
      <c r="AO160" s="114"/>
      <c r="AP160" s="114"/>
      <c r="AQ160" s="114"/>
      <c r="AR160" s="114"/>
      <c r="AS160" s="114"/>
      <c r="AT160" s="114"/>
      <c r="AU160" s="114"/>
      <c r="AV160" s="114"/>
      <c r="AW160" s="114"/>
      <c r="AX160" s="114"/>
      <c r="AY160" s="114"/>
      <c r="AZ160" s="114"/>
      <c r="BA160" s="114"/>
      <c r="BB160" s="114"/>
      <c r="BC160" s="114"/>
      <c r="BD160" s="114"/>
      <c r="BE160" s="114"/>
      <c r="BF160" s="114"/>
      <c r="BG160" s="114"/>
      <c r="BH160" s="114"/>
      <c r="BI160" s="114"/>
      <c r="BJ160" s="114"/>
      <c r="BK160" s="114"/>
      <c r="BL160" s="114"/>
      <c r="BM160" s="114"/>
      <c r="BN160" s="114"/>
      <c r="BO160" s="114"/>
      <c r="BP160" s="114"/>
      <c r="BQ160" s="114"/>
      <c r="BR160" s="114"/>
      <c r="BS160" s="114"/>
      <c r="BT160" s="114"/>
      <c r="BU160" s="114"/>
      <c r="BV160" s="114"/>
      <c r="BW160" s="114"/>
      <c r="BX160" s="114"/>
      <c r="BY160" s="114"/>
      <c r="BZ160" s="114"/>
      <c r="CA160" s="114"/>
      <c r="CB160" s="114"/>
      <c r="CC160" s="114"/>
      <c r="CD160" s="114"/>
      <c r="CE160" s="114"/>
      <c r="CF160" s="114"/>
      <c r="CG160" s="114"/>
      <c r="CH160" s="114"/>
      <c r="CI160" s="114"/>
      <c r="CJ160" s="114"/>
      <c r="CK160" s="114"/>
      <c r="CL160" s="114"/>
      <c r="CM160" s="114"/>
      <c r="CN160" s="114"/>
      <c r="CO160" s="114"/>
      <c r="CP160" s="114"/>
      <c r="CQ160" s="114"/>
      <c r="CR160" s="114"/>
      <c r="CS160" s="114"/>
      <c r="CT160" s="114"/>
      <c r="CU160" s="114"/>
      <c r="CV160" s="114"/>
      <c r="CW160" s="114"/>
      <c r="CX160" s="114"/>
      <c r="CY160" s="114"/>
      <c r="CZ160" s="114"/>
      <c r="DA160" s="114"/>
      <c r="DB160" s="114"/>
      <c r="DC160" s="114"/>
      <c r="DD160" s="114"/>
      <c r="DE160" s="114"/>
      <c r="DF160" s="114"/>
      <c r="DG160" s="114"/>
      <c r="DH160" s="114"/>
      <c r="DI160" s="114"/>
      <c r="DJ160" s="114"/>
      <c r="DK160" s="114"/>
      <c r="DL160" s="114"/>
      <c r="DM160" s="114"/>
      <c r="DN160" s="114"/>
      <c r="DO160" s="114"/>
      <c r="DP160" s="114"/>
      <c r="DQ160" s="114"/>
      <c r="DR160" s="114"/>
      <c r="DS160" s="114"/>
      <c r="DT160" s="114"/>
      <c r="DU160" s="114"/>
      <c r="DV160" s="114"/>
      <c r="DW160" s="114"/>
      <c r="DX160" s="114"/>
      <c r="DY160" s="114"/>
      <c r="DZ160" s="114"/>
      <c r="EA160" s="114"/>
      <c r="EB160" s="114"/>
      <c r="EC160" s="114"/>
      <c r="ED160" s="114"/>
      <c r="EE160" s="114"/>
      <c r="EF160" s="114"/>
      <c r="EG160" s="114"/>
      <c r="EH160" s="114"/>
      <c r="EI160" s="114"/>
      <c r="EJ160" s="114"/>
      <c r="EK160" s="114"/>
      <c r="EL160" s="114"/>
      <c r="EM160" s="114"/>
      <c r="EN160" s="114"/>
      <c r="EO160" s="114"/>
      <c r="EP160" s="114"/>
      <c r="EQ160" s="114"/>
      <c r="ER160" s="114"/>
      <c r="ES160" s="114"/>
      <c r="ET160" s="114"/>
      <c r="EU160" s="114"/>
      <c r="EV160" s="114"/>
      <c r="EW160" s="114"/>
      <c r="EX160" s="114"/>
      <c r="EY160" s="114"/>
      <c r="EZ160" s="114"/>
      <c r="FA160" s="114"/>
      <c r="FB160" s="114"/>
      <c r="FC160" s="114"/>
      <c r="FD160" s="114"/>
      <c r="FE160" s="114"/>
      <c r="FF160" s="114"/>
      <c r="FG160" s="114"/>
      <c r="FH160" s="114"/>
      <c r="FI160" s="114"/>
      <c r="FJ160" s="114"/>
      <c r="FK160" s="114"/>
      <c r="FL160" s="114"/>
      <c r="FM160" s="114"/>
      <c r="FN160" s="114"/>
      <c r="FO160" s="114"/>
      <c r="FP160" s="114"/>
      <c r="FQ160" s="114"/>
      <c r="FR160" s="114"/>
      <c r="FS160" s="114"/>
      <c r="FT160" s="114"/>
      <c r="FU160" s="114"/>
      <c r="FV160" s="114"/>
      <c r="FW160" s="114"/>
      <c r="FX160" s="114"/>
      <c r="FY160" s="114"/>
      <c r="FZ160" s="114"/>
      <c r="GA160" s="114"/>
      <c r="GB160" s="114"/>
      <c r="GC160" s="114"/>
      <c r="GD160" s="114"/>
      <c r="GE160" s="114"/>
      <c r="GF160" s="114"/>
      <c r="GG160" s="114"/>
      <c r="GH160" s="114"/>
      <c r="GI160" s="114"/>
      <c r="GJ160" s="114"/>
      <c r="GK160" s="114"/>
      <c r="GL160" s="114"/>
      <c r="GM160" s="114"/>
      <c r="GN160" s="114"/>
      <c r="GO160" s="114"/>
      <c r="GP160" s="114"/>
      <c r="GQ160" s="114"/>
      <c r="GR160" s="114"/>
      <c r="GS160" s="114"/>
      <c r="GT160" s="114"/>
      <c r="GU160" s="114"/>
      <c r="GV160" s="114"/>
      <c r="GW160" s="114"/>
      <c r="GX160" s="114"/>
      <c r="GY160" s="114"/>
      <c r="GZ160" s="114"/>
      <c r="HA160" s="114"/>
      <c r="HB160" s="114"/>
      <c r="HC160" s="114"/>
      <c r="HD160" s="114"/>
      <c r="HE160" s="114"/>
      <c r="HF160" s="114"/>
      <c r="HG160" s="114"/>
      <c r="HH160" s="114"/>
      <c r="HI160" s="114"/>
      <c r="HJ160" s="114"/>
      <c r="HK160" s="114"/>
      <c r="HL160" s="114"/>
      <c r="HM160" s="114"/>
      <c r="HN160" s="114"/>
      <c r="HO160" s="114"/>
      <c r="HP160" s="114"/>
      <c r="HQ160" s="114"/>
      <c r="HR160" s="114"/>
      <c r="HS160" s="114"/>
      <c r="HT160" s="114"/>
      <c r="HU160" s="114"/>
      <c r="HV160" s="114"/>
      <c r="HW160" s="114"/>
      <c r="HX160" s="114"/>
      <c r="HY160" s="114"/>
      <c r="HZ160" s="114"/>
      <c r="IA160" s="114"/>
      <c r="IB160" s="114"/>
      <c r="IC160" s="114"/>
      <c r="ID160" s="114"/>
      <c r="IE160" s="114"/>
      <c r="IF160" s="114"/>
      <c r="IG160" s="114"/>
      <c r="IH160" s="114"/>
      <c r="II160" s="114"/>
      <c r="IJ160" s="114"/>
      <c r="IK160" s="114"/>
      <c r="IL160" s="114"/>
      <c r="IM160" s="114"/>
      <c r="IN160" s="114"/>
      <c r="IO160" s="114"/>
      <c r="IP160" s="114"/>
      <c r="IQ160" s="114"/>
      <c r="IR160" s="114"/>
      <c r="IS160" s="114"/>
      <c r="IT160" s="114"/>
      <c r="IU160" s="114"/>
      <c r="IV160" s="114"/>
      <c r="IW160" s="114"/>
      <c r="IX160" s="114"/>
      <c r="IY160" s="114"/>
      <c r="IZ160" s="114"/>
      <c r="JA160" s="114"/>
      <c r="JB160" s="114"/>
      <c r="JC160" s="114"/>
      <c r="JD160" s="114"/>
      <c r="JE160" s="114"/>
      <c r="JF160" s="114"/>
      <c r="JG160" s="114"/>
      <c r="JH160" s="114"/>
      <c r="JI160" s="114"/>
    </row>
    <row r="161" spans="12:269" s="111" customFormat="1" hidden="1" x14ac:dyDescent="0.3">
      <c r="L161" s="113"/>
      <c r="M161" s="113"/>
      <c r="N161" s="114"/>
      <c r="O161" s="114"/>
      <c r="P161" s="114"/>
      <c r="Q161" s="114"/>
      <c r="R161" s="114"/>
      <c r="S161" s="114"/>
      <c r="T161" s="114"/>
      <c r="U161" s="114"/>
      <c r="V161" s="114"/>
      <c r="W161" s="114"/>
      <c r="X161" s="114"/>
      <c r="Y161" s="114"/>
      <c r="Z161" s="114"/>
      <c r="AA161" s="114"/>
      <c r="AB161" s="114"/>
      <c r="AC161" s="114"/>
      <c r="AD161" s="114"/>
      <c r="AE161" s="114"/>
      <c r="AF161" s="114"/>
      <c r="AG161" s="114"/>
      <c r="AH161" s="114"/>
      <c r="AI161" s="114"/>
      <c r="AJ161" s="114"/>
      <c r="AK161" s="114"/>
      <c r="AL161" s="114"/>
      <c r="AM161" s="114"/>
      <c r="AN161" s="114"/>
      <c r="AO161" s="114"/>
      <c r="AP161" s="114"/>
      <c r="AQ161" s="114"/>
      <c r="AR161" s="114"/>
      <c r="AS161" s="114"/>
      <c r="AT161" s="114"/>
      <c r="AU161" s="114"/>
      <c r="AV161" s="114"/>
      <c r="AW161" s="114"/>
      <c r="AX161" s="114"/>
      <c r="AY161" s="114"/>
      <c r="AZ161" s="114"/>
      <c r="BA161" s="114"/>
      <c r="BB161" s="114"/>
      <c r="BC161" s="114"/>
      <c r="BD161" s="114"/>
      <c r="BE161" s="114"/>
      <c r="BF161" s="114"/>
      <c r="BG161" s="114"/>
      <c r="BH161" s="114"/>
      <c r="BI161" s="114"/>
      <c r="BJ161" s="114"/>
      <c r="BK161" s="114"/>
      <c r="BL161" s="114"/>
      <c r="BM161" s="114"/>
      <c r="BN161" s="114"/>
      <c r="BO161" s="114"/>
      <c r="BP161" s="114"/>
      <c r="BQ161" s="114"/>
      <c r="BR161" s="114"/>
      <c r="BS161" s="114"/>
      <c r="BT161" s="114"/>
      <c r="BU161" s="114"/>
      <c r="BV161" s="114"/>
      <c r="BW161" s="114"/>
      <c r="BX161" s="114"/>
      <c r="BY161" s="114"/>
      <c r="BZ161" s="114"/>
      <c r="CA161" s="114"/>
      <c r="CB161" s="114"/>
      <c r="CC161" s="114"/>
      <c r="CD161" s="114"/>
      <c r="CE161" s="114"/>
      <c r="CF161" s="114"/>
      <c r="CG161" s="114"/>
      <c r="CH161" s="114"/>
      <c r="CI161" s="114"/>
      <c r="CJ161" s="114"/>
      <c r="CK161" s="114"/>
      <c r="CL161" s="114"/>
      <c r="CM161" s="114"/>
      <c r="CN161" s="114"/>
      <c r="CO161" s="114"/>
      <c r="CP161" s="114"/>
      <c r="CQ161" s="114"/>
      <c r="CR161" s="114"/>
      <c r="CS161" s="114"/>
      <c r="CT161" s="114"/>
      <c r="CU161" s="114"/>
      <c r="CV161" s="114"/>
      <c r="CW161" s="114"/>
      <c r="CX161" s="114"/>
      <c r="CY161" s="114"/>
      <c r="CZ161" s="114"/>
      <c r="DA161" s="114"/>
      <c r="DB161" s="114"/>
      <c r="DC161" s="114"/>
      <c r="DD161" s="114"/>
      <c r="DE161" s="114"/>
      <c r="DF161" s="114"/>
      <c r="DG161" s="114"/>
      <c r="DH161" s="114"/>
      <c r="DI161" s="114"/>
      <c r="DJ161" s="114"/>
      <c r="DK161" s="114"/>
      <c r="DL161" s="114"/>
      <c r="DM161" s="114"/>
      <c r="DN161" s="114"/>
      <c r="DO161" s="114"/>
      <c r="DP161" s="114"/>
      <c r="DQ161" s="114"/>
      <c r="DR161" s="114"/>
      <c r="DS161" s="114"/>
      <c r="DT161" s="114"/>
      <c r="DU161" s="114"/>
      <c r="DV161" s="114"/>
      <c r="DW161" s="114"/>
      <c r="DX161" s="114"/>
      <c r="DY161" s="114"/>
      <c r="DZ161" s="114"/>
      <c r="EA161" s="114"/>
      <c r="EB161" s="114"/>
      <c r="EC161" s="114"/>
      <c r="ED161" s="114"/>
      <c r="EE161" s="114"/>
      <c r="EF161" s="114"/>
      <c r="EG161" s="114"/>
      <c r="EH161" s="114"/>
      <c r="EI161" s="114"/>
      <c r="EJ161" s="114"/>
      <c r="EK161" s="114"/>
      <c r="EL161" s="114"/>
      <c r="EM161" s="114"/>
      <c r="EN161" s="114"/>
      <c r="EO161" s="114"/>
      <c r="EP161" s="114"/>
      <c r="EQ161" s="114"/>
      <c r="ER161" s="114"/>
      <c r="ES161" s="114"/>
      <c r="ET161" s="114"/>
      <c r="EU161" s="114"/>
      <c r="EV161" s="114"/>
      <c r="EW161" s="114"/>
      <c r="EX161" s="114"/>
      <c r="EY161" s="114"/>
      <c r="EZ161" s="114"/>
      <c r="FA161" s="114"/>
      <c r="FB161" s="114"/>
      <c r="FC161" s="114"/>
      <c r="FD161" s="114"/>
      <c r="FE161" s="114"/>
      <c r="FF161" s="114"/>
      <c r="FG161" s="114"/>
      <c r="FH161" s="114"/>
      <c r="FI161" s="114"/>
      <c r="FJ161" s="114"/>
      <c r="FK161" s="114"/>
      <c r="FL161" s="114"/>
      <c r="FM161" s="114"/>
      <c r="FN161" s="114"/>
      <c r="FO161" s="114"/>
      <c r="FP161" s="114"/>
      <c r="FQ161" s="114"/>
      <c r="FR161" s="114"/>
      <c r="FS161" s="114"/>
      <c r="FT161" s="114"/>
      <c r="FU161" s="114"/>
      <c r="FV161" s="114"/>
      <c r="FW161" s="114"/>
      <c r="FX161" s="114"/>
      <c r="FY161" s="114"/>
      <c r="FZ161" s="114"/>
      <c r="GA161" s="114"/>
      <c r="GB161" s="114"/>
      <c r="GC161" s="114"/>
      <c r="GD161" s="114"/>
      <c r="GE161" s="114"/>
      <c r="GF161" s="114"/>
      <c r="GG161" s="114"/>
      <c r="GH161" s="114"/>
      <c r="GI161" s="114"/>
      <c r="GJ161" s="114"/>
      <c r="GK161" s="114"/>
      <c r="GL161" s="114"/>
      <c r="GM161" s="114"/>
      <c r="GN161" s="114"/>
      <c r="GO161" s="114"/>
      <c r="GP161" s="114"/>
      <c r="GQ161" s="114"/>
      <c r="GR161" s="114"/>
      <c r="GS161" s="114"/>
      <c r="GT161" s="114"/>
      <c r="GU161" s="114"/>
      <c r="GV161" s="114"/>
      <c r="GW161" s="114"/>
      <c r="GX161" s="114"/>
      <c r="GY161" s="114"/>
      <c r="GZ161" s="114"/>
      <c r="HA161" s="114"/>
      <c r="HB161" s="114"/>
      <c r="HC161" s="114"/>
      <c r="HD161" s="114"/>
      <c r="HE161" s="114"/>
      <c r="HF161" s="114"/>
      <c r="HG161" s="114"/>
      <c r="HH161" s="114"/>
      <c r="HI161" s="114"/>
      <c r="HJ161" s="114"/>
      <c r="HK161" s="114"/>
      <c r="HL161" s="114"/>
      <c r="HM161" s="114"/>
      <c r="HN161" s="114"/>
      <c r="HO161" s="114"/>
      <c r="HP161" s="114"/>
      <c r="HQ161" s="114"/>
      <c r="HR161" s="114"/>
      <c r="HS161" s="114"/>
      <c r="HT161" s="114"/>
      <c r="HU161" s="114"/>
      <c r="HV161" s="114"/>
      <c r="HW161" s="114"/>
      <c r="HX161" s="114"/>
      <c r="HY161" s="114"/>
      <c r="HZ161" s="114"/>
      <c r="IA161" s="114"/>
      <c r="IB161" s="114"/>
      <c r="IC161" s="114"/>
      <c r="ID161" s="114"/>
      <c r="IE161" s="114"/>
      <c r="IF161" s="114"/>
      <c r="IG161" s="114"/>
      <c r="IH161" s="114"/>
      <c r="II161" s="114"/>
      <c r="IJ161" s="114"/>
      <c r="IK161" s="114"/>
      <c r="IL161" s="114"/>
      <c r="IM161" s="114"/>
      <c r="IN161" s="114"/>
      <c r="IO161" s="114"/>
      <c r="IP161" s="114"/>
      <c r="IQ161" s="114"/>
      <c r="IR161" s="114"/>
      <c r="IS161" s="114"/>
      <c r="IT161" s="114"/>
      <c r="IU161" s="114"/>
      <c r="IV161" s="114"/>
      <c r="IW161" s="114"/>
      <c r="IX161" s="114"/>
      <c r="IY161" s="114"/>
      <c r="IZ161" s="114"/>
      <c r="JA161" s="114"/>
      <c r="JB161" s="114"/>
      <c r="JC161" s="114"/>
      <c r="JD161" s="114"/>
      <c r="JE161" s="114"/>
      <c r="JF161" s="114"/>
      <c r="JG161" s="114"/>
      <c r="JH161" s="114"/>
      <c r="JI161" s="114"/>
    </row>
    <row r="162" spans="12:269" s="111" customFormat="1" hidden="1" x14ac:dyDescent="0.3">
      <c r="L162" s="113"/>
      <c r="M162" s="113"/>
      <c r="N162" s="114"/>
      <c r="O162" s="114"/>
      <c r="P162" s="114"/>
      <c r="Q162" s="114"/>
      <c r="R162" s="114"/>
      <c r="S162" s="114"/>
      <c r="T162" s="114"/>
      <c r="U162" s="114"/>
      <c r="V162" s="114"/>
      <c r="W162" s="114"/>
      <c r="X162" s="114"/>
      <c r="Y162" s="114"/>
      <c r="Z162" s="114"/>
      <c r="AA162" s="114"/>
      <c r="AB162" s="114"/>
      <c r="AC162" s="114"/>
      <c r="AD162" s="114"/>
      <c r="AE162" s="114"/>
      <c r="AF162" s="114"/>
      <c r="AG162" s="114"/>
      <c r="AH162" s="114"/>
      <c r="AI162" s="114"/>
      <c r="AJ162" s="114"/>
      <c r="AK162" s="114"/>
      <c r="AL162" s="114"/>
      <c r="AM162" s="114"/>
      <c r="AN162" s="114"/>
      <c r="AO162" s="114"/>
      <c r="AP162" s="114"/>
      <c r="AQ162" s="114"/>
      <c r="AR162" s="114"/>
      <c r="AS162" s="114"/>
      <c r="AT162" s="114"/>
      <c r="AU162" s="114"/>
      <c r="AV162" s="114"/>
      <c r="AW162" s="114"/>
      <c r="AX162" s="114"/>
      <c r="AY162" s="114"/>
      <c r="AZ162" s="114"/>
      <c r="BA162" s="114"/>
      <c r="BB162" s="114"/>
      <c r="BC162" s="114"/>
      <c r="BD162" s="114"/>
      <c r="BE162" s="114"/>
      <c r="BF162" s="114"/>
      <c r="BG162" s="114"/>
      <c r="BH162" s="114"/>
      <c r="BI162" s="114"/>
      <c r="BJ162" s="114"/>
      <c r="BK162" s="114"/>
      <c r="BL162" s="114"/>
      <c r="BM162" s="114"/>
      <c r="BN162" s="114"/>
      <c r="BO162" s="114"/>
      <c r="BP162" s="114"/>
      <c r="BQ162" s="114"/>
      <c r="BR162" s="114"/>
      <c r="BS162" s="114"/>
      <c r="BT162" s="114"/>
      <c r="BU162" s="114"/>
      <c r="BV162" s="114"/>
      <c r="BW162" s="114"/>
      <c r="BX162" s="114"/>
      <c r="BY162" s="114"/>
      <c r="BZ162" s="114"/>
      <c r="CA162" s="114"/>
      <c r="CB162" s="114"/>
      <c r="CC162" s="114"/>
      <c r="CD162" s="114"/>
      <c r="CE162" s="114"/>
      <c r="CF162" s="114"/>
      <c r="CG162" s="114"/>
      <c r="CH162" s="114"/>
      <c r="CI162" s="114"/>
      <c r="CJ162" s="114"/>
      <c r="CK162" s="114"/>
      <c r="CL162" s="114"/>
      <c r="CM162" s="114"/>
      <c r="CN162" s="114"/>
      <c r="CO162" s="114"/>
      <c r="CP162" s="114"/>
      <c r="CQ162" s="114"/>
      <c r="CR162" s="114"/>
      <c r="CS162" s="114"/>
      <c r="CT162" s="114"/>
      <c r="CU162" s="114"/>
      <c r="CV162" s="114"/>
      <c r="CW162" s="114"/>
      <c r="CX162" s="114"/>
      <c r="CY162" s="114"/>
      <c r="CZ162" s="114"/>
      <c r="DA162" s="114"/>
      <c r="DB162" s="114"/>
      <c r="DC162" s="114"/>
      <c r="DD162" s="114"/>
      <c r="DE162" s="114"/>
      <c r="DF162" s="114"/>
      <c r="DG162" s="114"/>
      <c r="DH162" s="114"/>
      <c r="DI162" s="114"/>
      <c r="DJ162" s="114"/>
      <c r="DK162" s="114"/>
      <c r="DL162" s="114"/>
      <c r="DM162" s="114"/>
      <c r="DN162" s="114"/>
      <c r="DO162" s="114"/>
      <c r="DP162" s="114"/>
      <c r="DQ162" s="114"/>
      <c r="DR162" s="114"/>
      <c r="DS162" s="114"/>
      <c r="DT162" s="114"/>
      <c r="DU162" s="114"/>
      <c r="DV162" s="114"/>
      <c r="DW162" s="114"/>
      <c r="DX162" s="114"/>
      <c r="DY162" s="114"/>
      <c r="DZ162" s="114"/>
      <c r="EA162" s="114"/>
      <c r="EB162" s="114"/>
      <c r="EC162" s="114"/>
      <c r="ED162" s="114"/>
      <c r="EE162" s="114"/>
      <c r="EF162" s="114"/>
      <c r="EG162" s="114"/>
      <c r="EH162" s="114"/>
      <c r="EI162" s="114"/>
      <c r="EJ162" s="114"/>
      <c r="EK162" s="114"/>
      <c r="EL162" s="114"/>
      <c r="EM162" s="114"/>
      <c r="EN162" s="114"/>
      <c r="EO162" s="114"/>
      <c r="EP162" s="114"/>
      <c r="EQ162" s="114"/>
      <c r="ER162" s="114"/>
      <c r="ES162" s="114"/>
      <c r="ET162" s="114"/>
      <c r="EU162" s="114"/>
      <c r="EV162" s="114"/>
      <c r="EW162" s="114"/>
      <c r="EX162" s="114"/>
      <c r="EY162" s="114"/>
      <c r="EZ162" s="114"/>
      <c r="FA162" s="114"/>
      <c r="FB162" s="114"/>
      <c r="FC162" s="114"/>
      <c r="FD162" s="114"/>
      <c r="FE162" s="114"/>
      <c r="FF162" s="114"/>
      <c r="FG162" s="114"/>
      <c r="FH162" s="114"/>
      <c r="FI162" s="114"/>
      <c r="FJ162" s="114"/>
      <c r="FK162" s="114"/>
      <c r="FL162" s="114"/>
      <c r="FM162" s="114"/>
      <c r="FN162" s="114"/>
      <c r="FO162" s="114"/>
      <c r="FP162" s="114"/>
      <c r="FQ162" s="114"/>
      <c r="FR162" s="114"/>
      <c r="FS162" s="114"/>
      <c r="FT162" s="114"/>
      <c r="FU162" s="114"/>
      <c r="FV162" s="114"/>
      <c r="FW162" s="114"/>
      <c r="FX162" s="114"/>
      <c r="FY162" s="114"/>
      <c r="FZ162" s="114"/>
      <c r="GA162" s="114"/>
      <c r="GB162" s="114"/>
      <c r="GC162" s="114"/>
      <c r="GD162" s="114"/>
      <c r="GE162" s="114"/>
      <c r="GF162" s="114"/>
      <c r="GG162" s="114"/>
      <c r="GH162" s="114"/>
      <c r="GI162" s="114"/>
      <c r="GJ162" s="114"/>
      <c r="GK162" s="114"/>
      <c r="GL162" s="114"/>
      <c r="GM162" s="114"/>
      <c r="GN162" s="114"/>
      <c r="GO162" s="114"/>
      <c r="GP162" s="114"/>
      <c r="GQ162" s="114"/>
      <c r="GR162" s="114"/>
      <c r="GS162" s="114"/>
      <c r="GT162" s="114"/>
      <c r="GU162" s="114"/>
      <c r="GV162" s="114"/>
      <c r="GW162" s="114"/>
      <c r="GX162" s="114"/>
      <c r="GY162" s="114"/>
      <c r="GZ162" s="114"/>
      <c r="HA162" s="114"/>
      <c r="HB162" s="114"/>
      <c r="HC162" s="114"/>
      <c r="HD162" s="114"/>
      <c r="HE162" s="114"/>
      <c r="HF162" s="114"/>
      <c r="HG162" s="114"/>
      <c r="HH162" s="114"/>
      <c r="HI162" s="114"/>
      <c r="HJ162" s="114"/>
      <c r="HK162" s="114"/>
      <c r="HL162" s="114"/>
      <c r="HM162" s="114"/>
      <c r="HN162" s="114"/>
      <c r="HO162" s="114"/>
      <c r="HP162" s="114"/>
      <c r="HQ162" s="114"/>
      <c r="HR162" s="114"/>
      <c r="HS162" s="114"/>
      <c r="HT162" s="114"/>
      <c r="HU162" s="114"/>
      <c r="HV162" s="114"/>
      <c r="HW162" s="114"/>
      <c r="HX162" s="114"/>
      <c r="HY162" s="114"/>
      <c r="HZ162" s="114"/>
      <c r="IA162" s="114"/>
      <c r="IB162" s="114"/>
      <c r="IC162" s="114"/>
      <c r="ID162" s="114"/>
      <c r="IE162" s="114"/>
      <c r="IF162" s="114"/>
      <c r="IG162" s="114"/>
      <c r="IH162" s="114"/>
      <c r="II162" s="114"/>
      <c r="IJ162" s="114"/>
      <c r="IK162" s="114"/>
      <c r="IL162" s="114"/>
      <c r="IM162" s="114"/>
      <c r="IN162" s="114"/>
      <c r="IO162" s="114"/>
      <c r="IP162" s="114"/>
      <c r="IQ162" s="114"/>
      <c r="IR162" s="114"/>
      <c r="IS162" s="114"/>
      <c r="IT162" s="114"/>
      <c r="IU162" s="114"/>
      <c r="IV162" s="114"/>
      <c r="IW162" s="114"/>
      <c r="IX162" s="114"/>
      <c r="IY162" s="114"/>
      <c r="IZ162" s="114"/>
      <c r="JA162" s="114"/>
      <c r="JB162" s="114"/>
      <c r="JC162" s="114"/>
      <c r="JD162" s="114"/>
      <c r="JE162" s="114"/>
      <c r="JF162" s="114"/>
      <c r="JG162" s="114"/>
      <c r="JH162" s="114"/>
      <c r="JI162" s="114"/>
    </row>
    <row r="163" spans="12:269" s="111" customFormat="1" hidden="1" x14ac:dyDescent="0.3">
      <c r="L163" s="113"/>
      <c r="M163" s="113"/>
      <c r="N163" s="114"/>
      <c r="O163" s="114"/>
      <c r="P163" s="114"/>
      <c r="Q163" s="114"/>
      <c r="R163" s="114"/>
      <c r="S163" s="114"/>
      <c r="T163" s="114"/>
      <c r="U163" s="114"/>
      <c r="V163" s="114"/>
      <c r="W163" s="114"/>
      <c r="X163" s="114"/>
      <c r="Y163" s="114"/>
      <c r="Z163" s="114"/>
      <c r="AA163" s="114"/>
      <c r="AB163" s="114"/>
      <c r="AC163" s="114"/>
      <c r="AD163" s="114"/>
      <c r="AE163" s="114"/>
      <c r="AF163" s="114"/>
      <c r="AG163" s="114"/>
      <c r="AH163" s="114"/>
      <c r="AI163" s="114"/>
      <c r="AJ163" s="114"/>
      <c r="AK163" s="114"/>
      <c r="AL163" s="114"/>
      <c r="AM163" s="114"/>
      <c r="AN163" s="114"/>
      <c r="AO163" s="114"/>
      <c r="AP163" s="114"/>
      <c r="AQ163" s="114"/>
      <c r="AR163" s="114"/>
      <c r="AS163" s="114"/>
      <c r="AT163" s="114"/>
      <c r="AU163" s="114"/>
      <c r="AV163" s="114"/>
      <c r="AW163" s="114"/>
      <c r="AX163" s="114"/>
      <c r="AY163" s="114"/>
      <c r="AZ163" s="114"/>
      <c r="BA163" s="114"/>
      <c r="BB163" s="114"/>
      <c r="BC163" s="114"/>
      <c r="BD163" s="114"/>
      <c r="BE163" s="114"/>
      <c r="BF163" s="114"/>
      <c r="BG163" s="114"/>
      <c r="BH163" s="114"/>
      <c r="BI163" s="114"/>
      <c r="BJ163" s="114"/>
      <c r="BK163" s="114"/>
      <c r="BL163" s="114"/>
      <c r="BM163" s="114"/>
      <c r="BN163" s="114"/>
      <c r="BO163" s="114"/>
      <c r="BP163" s="114"/>
      <c r="BQ163" s="114"/>
      <c r="BR163" s="114"/>
      <c r="BS163" s="114"/>
      <c r="BT163" s="114"/>
      <c r="BU163" s="114"/>
      <c r="BV163" s="114"/>
      <c r="BW163" s="114"/>
      <c r="BX163" s="114"/>
      <c r="BY163" s="114"/>
      <c r="BZ163" s="114"/>
      <c r="CA163" s="114"/>
      <c r="CB163" s="114"/>
      <c r="CC163" s="114"/>
      <c r="CD163" s="114"/>
      <c r="CE163" s="114"/>
      <c r="CF163" s="114"/>
      <c r="CG163" s="114"/>
      <c r="CH163" s="114"/>
      <c r="CI163" s="114"/>
      <c r="CJ163" s="114"/>
      <c r="CK163" s="114"/>
      <c r="CL163" s="114"/>
      <c r="CM163" s="114"/>
      <c r="CN163" s="114"/>
      <c r="CO163" s="114"/>
      <c r="CP163" s="114"/>
      <c r="CQ163" s="114"/>
      <c r="CR163" s="114"/>
      <c r="CS163" s="114"/>
      <c r="CT163" s="114"/>
      <c r="CU163" s="114"/>
      <c r="CV163" s="114"/>
      <c r="CW163" s="114"/>
      <c r="CX163" s="114"/>
      <c r="CY163" s="114"/>
      <c r="CZ163" s="114"/>
      <c r="DA163" s="114"/>
      <c r="DB163" s="114"/>
      <c r="DC163" s="114"/>
      <c r="DD163" s="114"/>
      <c r="DE163" s="114"/>
      <c r="DF163" s="114"/>
      <c r="DG163" s="114"/>
      <c r="DH163" s="114"/>
      <c r="DI163" s="114"/>
      <c r="DJ163" s="114"/>
      <c r="DK163" s="114"/>
      <c r="DL163" s="114"/>
      <c r="DM163" s="114"/>
      <c r="DN163" s="114"/>
      <c r="DO163" s="114"/>
      <c r="DP163" s="114"/>
      <c r="DQ163" s="114"/>
      <c r="DR163" s="114"/>
      <c r="DS163" s="114"/>
      <c r="DT163" s="114"/>
      <c r="DU163" s="114"/>
      <c r="DV163" s="114"/>
      <c r="DW163" s="114"/>
      <c r="DX163" s="114"/>
      <c r="DY163" s="114"/>
      <c r="DZ163" s="114"/>
      <c r="EA163" s="114"/>
      <c r="EB163" s="114"/>
      <c r="EC163" s="114"/>
      <c r="ED163" s="114"/>
      <c r="EE163" s="114"/>
      <c r="EF163" s="114"/>
      <c r="EG163" s="114"/>
      <c r="EH163" s="114"/>
      <c r="EI163" s="114"/>
      <c r="EJ163" s="114"/>
      <c r="EK163" s="114"/>
      <c r="EL163" s="114"/>
      <c r="EM163" s="114"/>
      <c r="EN163" s="114"/>
      <c r="EO163" s="114"/>
      <c r="EP163" s="114"/>
      <c r="EQ163" s="114"/>
      <c r="ER163" s="114"/>
      <c r="ES163" s="114"/>
      <c r="ET163" s="114"/>
      <c r="EU163" s="114"/>
      <c r="EV163" s="114"/>
      <c r="EW163" s="114"/>
      <c r="EX163" s="114"/>
      <c r="EY163" s="114"/>
      <c r="EZ163" s="114"/>
      <c r="FA163" s="114"/>
      <c r="FB163" s="114"/>
      <c r="FC163" s="114"/>
      <c r="FD163" s="114"/>
      <c r="FE163" s="114"/>
      <c r="FF163" s="114"/>
      <c r="FG163" s="114"/>
      <c r="FH163" s="114"/>
      <c r="FI163" s="114"/>
      <c r="FJ163" s="114"/>
      <c r="FK163" s="114"/>
      <c r="FL163" s="114"/>
      <c r="FM163" s="114"/>
      <c r="FN163" s="114"/>
      <c r="FO163" s="114"/>
      <c r="FP163" s="114"/>
      <c r="FQ163" s="114"/>
      <c r="FR163" s="114"/>
      <c r="FS163" s="114"/>
      <c r="FT163" s="114"/>
      <c r="FU163" s="114"/>
      <c r="FV163" s="114"/>
      <c r="FW163" s="114"/>
      <c r="FX163" s="114"/>
      <c r="FY163" s="114"/>
      <c r="FZ163" s="114"/>
      <c r="GA163" s="114"/>
      <c r="GB163" s="114"/>
      <c r="GC163" s="114"/>
      <c r="GD163" s="114"/>
      <c r="GE163" s="114"/>
      <c r="GF163" s="114"/>
      <c r="GG163" s="114"/>
      <c r="GH163" s="114"/>
      <c r="GI163" s="114"/>
      <c r="GJ163" s="114"/>
      <c r="GK163" s="114"/>
      <c r="GL163" s="114"/>
      <c r="GM163" s="114"/>
      <c r="GN163" s="114"/>
      <c r="GO163" s="114"/>
      <c r="GP163" s="114"/>
      <c r="GQ163" s="114"/>
      <c r="GR163" s="114"/>
      <c r="GS163" s="114"/>
      <c r="GT163" s="114"/>
      <c r="GU163" s="114"/>
      <c r="GV163" s="114"/>
      <c r="GW163" s="114"/>
      <c r="GX163" s="114"/>
      <c r="GY163" s="114"/>
      <c r="GZ163" s="114"/>
      <c r="HA163" s="114"/>
      <c r="HB163" s="114"/>
      <c r="HC163" s="114"/>
      <c r="HD163" s="114"/>
      <c r="HE163" s="114"/>
      <c r="HF163" s="114"/>
      <c r="HG163" s="114"/>
      <c r="HH163" s="114"/>
      <c r="HI163" s="114"/>
      <c r="HJ163" s="114"/>
      <c r="HK163" s="114"/>
      <c r="HL163" s="114"/>
      <c r="HM163" s="114"/>
      <c r="HN163" s="114"/>
      <c r="HO163" s="114"/>
      <c r="HP163" s="114"/>
      <c r="HQ163" s="114"/>
      <c r="HR163" s="114"/>
      <c r="HS163" s="114"/>
      <c r="HT163" s="114"/>
      <c r="HU163" s="114"/>
      <c r="HV163" s="114"/>
      <c r="HW163" s="114"/>
      <c r="HX163" s="114"/>
      <c r="HY163" s="114"/>
      <c r="HZ163" s="114"/>
      <c r="IA163" s="114"/>
      <c r="IB163" s="114"/>
      <c r="IC163" s="114"/>
      <c r="ID163" s="114"/>
      <c r="IE163" s="114"/>
      <c r="IF163" s="114"/>
      <c r="IG163" s="114"/>
      <c r="IH163" s="114"/>
      <c r="II163" s="114"/>
      <c r="IJ163" s="114"/>
      <c r="IK163" s="114"/>
      <c r="IL163" s="114"/>
      <c r="IM163" s="114"/>
      <c r="IN163" s="114"/>
      <c r="IO163" s="114"/>
      <c r="IP163" s="114"/>
      <c r="IQ163" s="114"/>
      <c r="IR163" s="114"/>
      <c r="IS163" s="114"/>
      <c r="IT163" s="114"/>
      <c r="IU163" s="114"/>
      <c r="IV163" s="114"/>
      <c r="IW163" s="114"/>
      <c r="IX163" s="114"/>
      <c r="IY163" s="114"/>
      <c r="IZ163" s="114"/>
      <c r="JA163" s="114"/>
      <c r="JB163" s="114"/>
      <c r="JC163" s="114"/>
      <c r="JD163" s="114"/>
      <c r="JE163" s="114"/>
      <c r="JF163" s="114"/>
      <c r="JG163" s="114"/>
      <c r="JH163" s="114"/>
      <c r="JI163" s="114"/>
    </row>
    <row r="164" spans="12:269" s="111" customFormat="1" hidden="1" x14ac:dyDescent="0.3">
      <c r="L164" s="113"/>
      <c r="M164" s="113"/>
      <c r="N164" s="114"/>
      <c r="O164" s="114"/>
      <c r="P164" s="114"/>
      <c r="Q164" s="114"/>
      <c r="R164" s="114"/>
      <c r="S164" s="114"/>
      <c r="T164" s="114"/>
      <c r="U164" s="114"/>
      <c r="V164" s="114"/>
      <c r="W164" s="114"/>
      <c r="X164" s="114"/>
      <c r="Y164" s="114"/>
      <c r="Z164" s="114"/>
      <c r="AA164" s="114"/>
      <c r="AB164" s="114"/>
      <c r="AC164" s="114"/>
      <c r="AD164" s="114"/>
      <c r="AE164" s="114"/>
      <c r="AF164" s="114"/>
      <c r="AG164" s="114"/>
      <c r="AH164" s="114"/>
      <c r="AI164" s="114"/>
      <c r="AJ164" s="114"/>
      <c r="AK164" s="114"/>
      <c r="AL164" s="114"/>
      <c r="AM164" s="114"/>
      <c r="AN164" s="114"/>
      <c r="AO164" s="114"/>
      <c r="AP164" s="114"/>
      <c r="AQ164" s="114"/>
      <c r="AR164" s="114"/>
      <c r="AS164" s="114"/>
      <c r="AT164" s="114"/>
      <c r="AU164" s="114"/>
      <c r="AV164" s="114"/>
      <c r="AW164" s="114"/>
      <c r="AX164" s="114"/>
      <c r="AY164" s="114"/>
      <c r="AZ164" s="114"/>
      <c r="BA164" s="114"/>
      <c r="BB164" s="114"/>
      <c r="BC164" s="114"/>
      <c r="BD164" s="114"/>
      <c r="BE164" s="114"/>
      <c r="BF164" s="114"/>
      <c r="BG164" s="114"/>
      <c r="BH164" s="114"/>
      <c r="BI164" s="114"/>
      <c r="BJ164" s="114"/>
      <c r="BK164" s="114"/>
      <c r="BL164" s="114"/>
      <c r="BM164" s="114"/>
      <c r="BN164" s="114"/>
      <c r="BO164" s="114"/>
      <c r="BP164" s="114"/>
      <c r="BQ164" s="114"/>
      <c r="BR164" s="114"/>
      <c r="BS164" s="114"/>
      <c r="BT164" s="114"/>
      <c r="BU164" s="114"/>
      <c r="BV164" s="114"/>
      <c r="BW164" s="114"/>
      <c r="BX164" s="114"/>
      <c r="BY164" s="114"/>
      <c r="BZ164" s="114"/>
      <c r="CA164" s="114"/>
      <c r="CB164" s="114"/>
      <c r="CC164" s="114"/>
      <c r="CD164" s="114"/>
      <c r="CE164" s="114"/>
      <c r="CF164" s="114"/>
      <c r="CG164" s="114"/>
      <c r="CH164" s="114"/>
      <c r="CI164" s="114"/>
      <c r="CJ164" s="114"/>
      <c r="CK164" s="114"/>
      <c r="CL164" s="114"/>
      <c r="CM164" s="114"/>
      <c r="CN164" s="114"/>
      <c r="CO164" s="114"/>
      <c r="CP164" s="114"/>
      <c r="CQ164" s="114"/>
      <c r="CR164" s="114"/>
      <c r="CS164" s="114"/>
      <c r="CT164" s="114"/>
      <c r="CU164" s="114"/>
      <c r="CV164" s="114"/>
      <c r="CW164" s="114"/>
      <c r="CX164" s="114"/>
      <c r="CY164" s="114"/>
      <c r="CZ164" s="114"/>
      <c r="DA164" s="114"/>
      <c r="DB164" s="114"/>
      <c r="DC164" s="114"/>
      <c r="DD164" s="114"/>
      <c r="DE164" s="114"/>
      <c r="DF164" s="114"/>
      <c r="DG164" s="114"/>
      <c r="DH164" s="114"/>
      <c r="DI164" s="114"/>
      <c r="DJ164" s="114"/>
      <c r="DK164" s="114"/>
      <c r="DL164" s="114"/>
      <c r="DM164" s="114"/>
      <c r="DN164" s="114"/>
      <c r="DO164" s="114"/>
      <c r="DP164" s="114"/>
      <c r="DQ164" s="114"/>
      <c r="DR164" s="114"/>
      <c r="DS164" s="114"/>
      <c r="DT164" s="114"/>
      <c r="DU164" s="114"/>
      <c r="DV164" s="114"/>
      <c r="DW164" s="114"/>
      <c r="DX164" s="114"/>
      <c r="DY164" s="114"/>
      <c r="DZ164" s="114"/>
      <c r="EA164" s="114"/>
      <c r="EB164" s="114"/>
      <c r="EC164" s="114"/>
      <c r="ED164" s="114"/>
      <c r="EE164" s="114"/>
      <c r="EF164" s="114"/>
      <c r="EG164" s="114"/>
      <c r="EH164" s="114"/>
      <c r="EI164" s="114"/>
      <c r="EJ164" s="114"/>
      <c r="EK164" s="114"/>
      <c r="EL164" s="114"/>
      <c r="EM164" s="114"/>
      <c r="EN164" s="114"/>
      <c r="EO164" s="114"/>
      <c r="EP164" s="114"/>
      <c r="EQ164" s="114"/>
      <c r="ER164" s="114"/>
      <c r="ES164" s="114"/>
      <c r="ET164" s="114"/>
      <c r="EU164" s="114"/>
      <c r="EV164" s="114"/>
      <c r="EW164" s="114"/>
      <c r="EX164" s="114"/>
      <c r="EY164" s="114"/>
      <c r="EZ164" s="114"/>
      <c r="FA164" s="114"/>
      <c r="FB164" s="114"/>
      <c r="FC164" s="114"/>
      <c r="FD164" s="114"/>
      <c r="FE164" s="114"/>
      <c r="FF164" s="114"/>
      <c r="FG164" s="114"/>
      <c r="FH164" s="114"/>
      <c r="FI164" s="114"/>
      <c r="FJ164" s="114"/>
      <c r="FK164" s="114"/>
      <c r="FL164" s="114"/>
      <c r="FM164" s="114"/>
      <c r="FN164" s="114"/>
      <c r="FO164" s="114"/>
      <c r="FP164" s="114"/>
      <c r="FQ164" s="114"/>
      <c r="FR164" s="114"/>
      <c r="FS164" s="114"/>
      <c r="FT164" s="114"/>
      <c r="FU164" s="114"/>
      <c r="FV164" s="114"/>
      <c r="FW164" s="114"/>
      <c r="FX164" s="114"/>
      <c r="FY164" s="114"/>
      <c r="FZ164" s="114"/>
      <c r="GA164" s="114"/>
      <c r="GB164" s="114"/>
      <c r="GC164" s="114"/>
      <c r="GD164" s="114"/>
      <c r="GE164" s="114"/>
      <c r="GF164" s="114"/>
      <c r="GG164" s="114"/>
      <c r="GH164" s="114"/>
      <c r="GI164" s="114"/>
      <c r="GJ164" s="114"/>
      <c r="GK164" s="114"/>
      <c r="GL164" s="114"/>
      <c r="GM164" s="114"/>
      <c r="GN164" s="114"/>
      <c r="GO164" s="114"/>
      <c r="GP164" s="114"/>
      <c r="GQ164" s="114"/>
      <c r="GR164" s="114"/>
      <c r="GS164" s="114"/>
      <c r="GT164" s="114"/>
      <c r="GU164" s="114"/>
      <c r="GV164" s="114"/>
      <c r="GW164" s="114"/>
      <c r="GX164" s="114"/>
      <c r="GY164" s="114"/>
      <c r="GZ164" s="114"/>
      <c r="HA164" s="114"/>
      <c r="HB164" s="114"/>
      <c r="HC164" s="114"/>
      <c r="HD164" s="114"/>
      <c r="HE164" s="114"/>
      <c r="HF164" s="114"/>
      <c r="HG164" s="114"/>
      <c r="HH164" s="114"/>
      <c r="HI164" s="114"/>
      <c r="HJ164" s="114"/>
      <c r="HK164" s="114"/>
      <c r="HL164" s="114"/>
      <c r="HM164" s="114"/>
      <c r="HN164" s="114"/>
      <c r="HO164" s="114"/>
      <c r="HP164" s="114"/>
      <c r="HQ164" s="114"/>
      <c r="HR164" s="114"/>
      <c r="HS164" s="114"/>
      <c r="HT164" s="114"/>
      <c r="HU164" s="114"/>
      <c r="HV164" s="114"/>
      <c r="HW164" s="114"/>
      <c r="HX164" s="114"/>
      <c r="HY164" s="114"/>
      <c r="HZ164" s="114"/>
      <c r="IA164" s="114"/>
      <c r="IB164" s="114"/>
      <c r="IC164" s="114"/>
      <c r="ID164" s="114"/>
      <c r="IE164" s="114"/>
      <c r="IF164" s="114"/>
      <c r="IG164" s="114"/>
      <c r="IH164" s="114"/>
      <c r="II164" s="114"/>
      <c r="IJ164" s="114"/>
      <c r="IK164" s="114"/>
      <c r="IL164" s="114"/>
      <c r="IM164" s="114"/>
      <c r="IN164" s="114"/>
      <c r="IO164" s="114"/>
      <c r="IP164" s="114"/>
      <c r="IQ164" s="114"/>
      <c r="IR164" s="114"/>
      <c r="IS164" s="114"/>
      <c r="IT164" s="114"/>
      <c r="IU164" s="114"/>
      <c r="IV164" s="114"/>
      <c r="IW164" s="114"/>
      <c r="IX164" s="114"/>
      <c r="IY164" s="114"/>
      <c r="IZ164" s="114"/>
      <c r="JA164" s="114"/>
      <c r="JB164" s="114"/>
      <c r="JC164" s="114"/>
      <c r="JD164" s="114"/>
      <c r="JE164" s="114"/>
      <c r="JF164" s="114"/>
      <c r="JG164" s="114"/>
      <c r="JH164" s="114"/>
      <c r="JI164" s="114"/>
    </row>
    <row r="165" spans="12:269" s="111" customFormat="1" hidden="1" x14ac:dyDescent="0.3">
      <c r="L165" s="113"/>
      <c r="M165" s="113"/>
      <c r="N165" s="114"/>
      <c r="O165" s="114"/>
      <c r="P165" s="114"/>
      <c r="Q165" s="114"/>
      <c r="R165" s="114"/>
      <c r="S165" s="114"/>
      <c r="T165" s="114"/>
      <c r="U165" s="114"/>
      <c r="V165" s="114"/>
      <c r="W165" s="114"/>
      <c r="X165" s="114"/>
      <c r="Y165" s="114"/>
      <c r="Z165" s="114"/>
      <c r="AA165" s="114"/>
      <c r="AB165" s="114"/>
      <c r="AC165" s="114"/>
      <c r="AD165" s="114"/>
      <c r="AE165" s="114"/>
      <c r="AF165" s="114"/>
      <c r="AG165" s="114"/>
      <c r="AH165" s="114"/>
      <c r="AI165" s="114"/>
      <c r="AJ165" s="114"/>
      <c r="AK165" s="114"/>
      <c r="AL165" s="114"/>
      <c r="AM165" s="114"/>
      <c r="AN165" s="114"/>
      <c r="AO165" s="114"/>
      <c r="AP165" s="114"/>
      <c r="AQ165" s="114"/>
      <c r="AR165" s="114"/>
      <c r="AS165" s="114"/>
      <c r="AT165" s="114"/>
      <c r="AU165" s="114"/>
      <c r="AV165" s="114"/>
      <c r="AW165" s="114"/>
      <c r="AX165" s="114"/>
      <c r="AY165" s="114"/>
      <c r="AZ165" s="114"/>
      <c r="BA165" s="114"/>
      <c r="BB165" s="114"/>
      <c r="BC165" s="114"/>
      <c r="BD165" s="114"/>
      <c r="BE165" s="114"/>
      <c r="BF165" s="114"/>
      <c r="BG165" s="114"/>
      <c r="BH165" s="114"/>
      <c r="BI165" s="114"/>
      <c r="BJ165" s="114"/>
      <c r="BK165" s="114"/>
      <c r="BL165" s="114"/>
      <c r="BM165" s="114"/>
      <c r="BN165" s="114"/>
      <c r="BO165" s="114"/>
      <c r="BP165" s="114"/>
      <c r="BQ165" s="114"/>
      <c r="BR165" s="114"/>
      <c r="BS165" s="114"/>
      <c r="BT165" s="114"/>
      <c r="BU165" s="114"/>
      <c r="BV165" s="114"/>
      <c r="BW165" s="114"/>
      <c r="BX165" s="114"/>
      <c r="BY165" s="114"/>
      <c r="BZ165" s="114"/>
      <c r="CA165" s="114"/>
      <c r="CB165" s="114"/>
      <c r="CC165" s="114"/>
      <c r="CD165" s="114"/>
      <c r="CE165" s="114"/>
      <c r="CF165" s="114"/>
      <c r="CG165" s="114"/>
      <c r="CH165" s="114"/>
      <c r="CI165" s="114"/>
      <c r="CJ165" s="114"/>
      <c r="CK165" s="114"/>
      <c r="CL165" s="114"/>
      <c r="CM165" s="114"/>
      <c r="CN165" s="114"/>
      <c r="CO165" s="114"/>
      <c r="CP165" s="114"/>
      <c r="CQ165" s="114"/>
      <c r="CR165" s="114"/>
      <c r="CS165" s="114"/>
      <c r="CT165" s="114"/>
      <c r="CU165" s="114"/>
      <c r="CV165" s="114"/>
      <c r="CW165" s="114"/>
      <c r="CX165" s="114"/>
      <c r="CY165" s="114"/>
      <c r="CZ165" s="114"/>
      <c r="DA165" s="114"/>
      <c r="DB165" s="114"/>
      <c r="DC165" s="114"/>
      <c r="DD165" s="114"/>
      <c r="DE165" s="114"/>
      <c r="DF165" s="114"/>
      <c r="DG165" s="114"/>
      <c r="DH165" s="114"/>
      <c r="DI165" s="114"/>
      <c r="DJ165" s="114"/>
      <c r="DK165" s="114"/>
      <c r="DL165" s="114"/>
      <c r="DM165" s="114"/>
      <c r="DN165" s="114"/>
      <c r="DO165" s="114"/>
      <c r="DP165" s="114"/>
      <c r="DQ165" s="114"/>
      <c r="DR165" s="114"/>
      <c r="DS165" s="114"/>
      <c r="DT165" s="114"/>
      <c r="DU165" s="114"/>
      <c r="DV165" s="114"/>
      <c r="DW165" s="114"/>
      <c r="DX165" s="114"/>
      <c r="DY165" s="114"/>
      <c r="DZ165" s="114"/>
      <c r="EA165" s="114"/>
      <c r="EB165" s="114"/>
      <c r="EC165" s="114"/>
      <c r="ED165" s="114"/>
      <c r="EE165" s="114"/>
      <c r="EF165" s="114"/>
      <c r="EG165" s="114"/>
      <c r="EH165" s="114"/>
      <c r="EI165" s="114"/>
      <c r="EJ165" s="114"/>
      <c r="EK165" s="114"/>
      <c r="EL165" s="114"/>
      <c r="EM165" s="114"/>
      <c r="EN165" s="114"/>
      <c r="EO165" s="114"/>
      <c r="EP165" s="114"/>
      <c r="EQ165" s="114"/>
      <c r="ER165" s="114"/>
      <c r="ES165" s="114"/>
      <c r="ET165" s="114"/>
      <c r="EU165" s="114"/>
      <c r="EV165" s="114"/>
      <c r="EW165" s="114"/>
      <c r="EX165" s="114"/>
      <c r="EY165" s="114"/>
      <c r="EZ165" s="114"/>
      <c r="FA165" s="114"/>
      <c r="FB165" s="114"/>
      <c r="FC165" s="114"/>
      <c r="FD165" s="114"/>
      <c r="FE165" s="114"/>
      <c r="FF165" s="114"/>
      <c r="FG165" s="114"/>
      <c r="FH165" s="114"/>
      <c r="FI165" s="114"/>
      <c r="FJ165" s="114"/>
      <c r="FK165" s="114"/>
      <c r="FL165" s="114"/>
      <c r="FM165" s="114"/>
      <c r="FN165" s="114"/>
      <c r="FO165" s="114"/>
      <c r="FP165" s="114"/>
      <c r="FQ165" s="114"/>
      <c r="FR165" s="114"/>
      <c r="FS165" s="114"/>
      <c r="FT165" s="114"/>
      <c r="FU165" s="114"/>
      <c r="FV165" s="114"/>
      <c r="FW165" s="114"/>
      <c r="FX165" s="114"/>
      <c r="FY165" s="114"/>
      <c r="FZ165" s="114"/>
      <c r="GA165" s="114"/>
      <c r="GB165" s="114"/>
      <c r="GC165" s="114"/>
      <c r="GD165" s="114"/>
      <c r="GE165" s="114"/>
      <c r="GF165" s="114"/>
      <c r="GG165" s="114"/>
      <c r="GH165" s="114"/>
      <c r="GI165" s="114"/>
      <c r="GJ165" s="114"/>
      <c r="GK165" s="114"/>
      <c r="GL165" s="114"/>
      <c r="GM165" s="114"/>
      <c r="GN165" s="114"/>
      <c r="GO165" s="114"/>
      <c r="GP165" s="114"/>
      <c r="GQ165" s="114"/>
      <c r="GR165" s="114"/>
      <c r="GS165" s="114"/>
      <c r="GT165" s="114"/>
      <c r="GU165" s="114"/>
      <c r="GV165" s="114"/>
      <c r="GW165" s="114"/>
      <c r="GX165" s="114"/>
      <c r="GY165" s="114"/>
      <c r="GZ165" s="114"/>
      <c r="HA165" s="114"/>
      <c r="HB165" s="114"/>
      <c r="HC165" s="114"/>
      <c r="HD165" s="114"/>
      <c r="HE165" s="114"/>
      <c r="HF165" s="114"/>
      <c r="HG165" s="114"/>
      <c r="HH165" s="114"/>
      <c r="HI165" s="114"/>
      <c r="HJ165" s="114"/>
      <c r="HK165" s="114"/>
      <c r="HL165" s="114"/>
      <c r="HM165" s="114"/>
      <c r="HN165" s="114"/>
      <c r="HO165" s="114"/>
      <c r="HP165" s="114"/>
      <c r="HQ165" s="114"/>
      <c r="HR165" s="114"/>
      <c r="HS165" s="114"/>
      <c r="HT165" s="114"/>
      <c r="HU165" s="114"/>
      <c r="HV165" s="114"/>
      <c r="HW165" s="114"/>
      <c r="HX165" s="114"/>
      <c r="HY165" s="114"/>
      <c r="HZ165" s="114"/>
      <c r="IA165" s="114"/>
      <c r="IB165" s="114"/>
      <c r="IC165" s="114"/>
      <c r="ID165" s="114"/>
      <c r="IE165" s="114"/>
      <c r="IF165" s="114"/>
      <c r="IG165" s="114"/>
      <c r="IH165" s="114"/>
      <c r="II165" s="114"/>
      <c r="IJ165" s="114"/>
      <c r="IK165" s="114"/>
      <c r="IL165" s="114"/>
      <c r="IM165" s="114"/>
      <c r="IN165" s="114"/>
      <c r="IO165" s="114"/>
      <c r="IP165" s="114"/>
      <c r="IQ165" s="114"/>
      <c r="IR165" s="114"/>
      <c r="IS165" s="114"/>
      <c r="IT165" s="114"/>
      <c r="IU165" s="114"/>
      <c r="IV165" s="114"/>
      <c r="IW165" s="114"/>
      <c r="IX165" s="114"/>
      <c r="IY165" s="114"/>
      <c r="IZ165" s="114"/>
      <c r="JA165" s="114"/>
      <c r="JB165" s="114"/>
      <c r="JC165" s="114"/>
      <c r="JD165" s="114"/>
      <c r="JE165" s="114"/>
      <c r="JF165" s="114"/>
      <c r="JG165" s="114"/>
      <c r="JH165" s="114"/>
      <c r="JI165" s="114"/>
    </row>
    <row r="166" spans="12:269" s="111" customFormat="1" hidden="1" x14ac:dyDescent="0.3">
      <c r="L166" s="113"/>
      <c r="M166" s="113"/>
      <c r="N166" s="114"/>
      <c r="O166" s="114"/>
      <c r="P166" s="114"/>
      <c r="Q166" s="114"/>
      <c r="R166" s="114"/>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114"/>
      <c r="AP166" s="114"/>
      <c r="AQ166" s="114"/>
      <c r="AR166" s="114"/>
      <c r="AS166" s="114"/>
      <c r="AT166" s="114"/>
      <c r="AU166" s="114"/>
      <c r="AV166" s="114"/>
      <c r="AW166" s="114"/>
      <c r="AX166" s="114"/>
      <c r="AY166" s="114"/>
      <c r="AZ166" s="114"/>
      <c r="BA166" s="114"/>
      <c r="BB166" s="114"/>
      <c r="BC166" s="114"/>
      <c r="BD166" s="114"/>
      <c r="BE166" s="114"/>
      <c r="BF166" s="114"/>
      <c r="BG166" s="114"/>
      <c r="BH166" s="114"/>
      <c r="BI166" s="114"/>
      <c r="BJ166" s="114"/>
      <c r="BK166" s="114"/>
      <c r="BL166" s="114"/>
      <c r="BM166" s="114"/>
      <c r="BN166" s="114"/>
      <c r="BO166" s="114"/>
      <c r="BP166" s="114"/>
      <c r="BQ166" s="114"/>
      <c r="BR166" s="114"/>
      <c r="BS166" s="114"/>
      <c r="BT166" s="114"/>
      <c r="BU166" s="114"/>
      <c r="BV166" s="114"/>
      <c r="BW166" s="114"/>
      <c r="BX166" s="114"/>
      <c r="BY166" s="114"/>
      <c r="BZ166" s="114"/>
      <c r="CA166" s="114"/>
      <c r="CB166" s="114"/>
      <c r="CC166" s="114"/>
      <c r="CD166" s="114"/>
      <c r="CE166" s="114"/>
      <c r="CF166" s="114"/>
      <c r="CG166" s="114"/>
      <c r="CH166" s="114"/>
      <c r="CI166" s="114"/>
      <c r="CJ166" s="114"/>
      <c r="CK166" s="114"/>
      <c r="CL166" s="114"/>
      <c r="CM166" s="114"/>
      <c r="CN166" s="114"/>
      <c r="CO166" s="114"/>
      <c r="CP166" s="114"/>
      <c r="CQ166" s="114"/>
      <c r="CR166" s="114"/>
      <c r="CS166" s="114"/>
      <c r="CT166" s="114"/>
      <c r="CU166" s="114"/>
      <c r="CV166" s="114"/>
      <c r="CW166" s="114"/>
      <c r="CX166" s="114"/>
      <c r="CY166" s="114"/>
      <c r="CZ166" s="114"/>
      <c r="DA166" s="114"/>
      <c r="DB166" s="114"/>
      <c r="DC166" s="114"/>
      <c r="DD166" s="114"/>
      <c r="DE166" s="114"/>
      <c r="DF166" s="114"/>
      <c r="DG166" s="114"/>
      <c r="DH166" s="114"/>
      <c r="DI166" s="114"/>
      <c r="DJ166" s="114"/>
      <c r="DK166" s="114"/>
      <c r="DL166" s="114"/>
      <c r="DM166" s="114"/>
      <c r="DN166" s="114"/>
      <c r="DO166" s="114"/>
      <c r="DP166" s="114"/>
      <c r="DQ166" s="114"/>
      <c r="DR166" s="114"/>
      <c r="DS166" s="114"/>
      <c r="DT166" s="114"/>
      <c r="DU166" s="114"/>
      <c r="DV166" s="114"/>
      <c r="DW166" s="114"/>
      <c r="DX166" s="114"/>
      <c r="DY166" s="114"/>
      <c r="DZ166" s="114"/>
      <c r="EA166" s="114"/>
      <c r="EB166" s="114"/>
      <c r="EC166" s="114"/>
      <c r="ED166" s="114"/>
      <c r="EE166" s="114"/>
      <c r="EF166" s="114"/>
      <c r="EG166" s="114"/>
      <c r="EH166" s="114"/>
      <c r="EI166" s="114"/>
      <c r="EJ166" s="114"/>
      <c r="EK166" s="114"/>
      <c r="EL166" s="114"/>
      <c r="EM166" s="114"/>
      <c r="EN166" s="114"/>
      <c r="EO166" s="114"/>
      <c r="EP166" s="114"/>
      <c r="EQ166" s="114"/>
      <c r="ER166" s="114"/>
      <c r="ES166" s="114"/>
      <c r="ET166" s="114"/>
      <c r="EU166" s="114"/>
      <c r="EV166" s="114"/>
      <c r="EW166" s="114"/>
      <c r="EX166" s="114"/>
      <c r="EY166" s="114"/>
      <c r="EZ166" s="114"/>
      <c r="FA166" s="114"/>
      <c r="FB166" s="114"/>
      <c r="FC166" s="114"/>
      <c r="FD166" s="114"/>
      <c r="FE166" s="114"/>
      <c r="FF166" s="114"/>
      <c r="FG166" s="114"/>
      <c r="FH166" s="114"/>
      <c r="FI166" s="114"/>
      <c r="FJ166" s="114"/>
      <c r="FK166" s="114"/>
      <c r="FL166" s="114"/>
      <c r="FM166" s="114"/>
      <c r="FN166" s="114"/>
      <c r="FO166" s="114"/>
      <c r="FP166" s="114"/>
      <c r="FQ166" s="114"/>
      <c r="FR166" s="114"/>
      <c r="FS166" s="114"/>
      <c r="FT166" s="114"/>
      <c r="FU166" s="114"/>
      <c r="FV166" s="114"/>
      <c r="FW166" s="114"/>
      <c r="FX166" s="114"/>
      <c r="FY166" s="114"/>
      <c r="FZ166" s="114"/>
      <c r="GA166" s="114"/>
      <c r="GB166" s="114"/>
      <c r="GC166" s="114"/>
      <c r="GD166" s="114"/>
      <c r="GE166" s="114"/>
      <c r="GF166" s="114"/>
      <c r="GG166" s="114"/>
      <c r="GH166" s="114"/>
      <c r="GI166" s="114"/>
      <c r="GJ166" s="114"/>
      <c r="GK166" s="114"/>
      <c r="GL166" s="114"/>
      <c r="GM166" s="114"/>
      <c r="GN166" s="114"/>
      <c r="GO166" s="114"/>
      <c r="GP166" s="114"/>
      <c r="GQ166" s="114"/>
      <c r="GR166" s="114"/>
      <c r="GS166" s="114"/>
      <c r="GT166" s="114"/>
      <c r="GU166" s="114"/>
      <c r="GV166" s="114"/>
      <c r="GW166" s="114"/>
      <c r="GX166" s="114"/>
      <c r="GY166" s="114"/>
      <c r="GZ166" s="114"/>
      <c r="HA166" s="114"/>
      <c r="HB166" s="114"/>
      <c r="HC166" s="114"/>
      <c r="HD166" s="114"/>
      <c r="HE166" s="114"/>
      <c r="HF166" s="114"/>
      <c r="HG166" s="114"/>
      <c r="HH166" s="114"/>
      <c r="HI166" s="114"/>
      <c r="HJ166" s="114"/>
      <c r="HK166" s="114"/>
      <c r="HL166" s="114"/>
      <c r="HM166" s="114"/>
      <c r="HN166" s="114"/>
      <c r="HO166" s="114"/>
      <c r="HP166" s="114"/>
      <c r="HQ166" s="114"/>
      <c r="HR166" s="114"/>
      <c r="HS166" s="114"/>
      <c r="HT166" s="114"/>
      <c r="HU166" s="114"/>
      <c r="HV166" s="114"/>
      <c r="HW166" s="114"/>
      <c r="HX166" s="114"/>
      <c r="HY166" s="114"/>
      <c r="HZ166" s="114"/>
      <c r="IA166" s="114"/>
      <c r="IB166" s="114"/>
      <c r="IC166" s="114"/>
      <c r="ID166" s="114"/>
      <c r="IE166" s="114"/>
      <c r="IF166" s="114"/>
      <c r="IG166" s="114"/>
      <c r="IH166" s="114"/>
      <c r="II166" s="114"/>
      <c r="IJ166" s="114"/>
      <c r="IK166" s="114"/>
      <c r="IL166" s="114"/>
      <c r="IM166" s="114"/>
      <c r="IN166" s="114"/>
      <c r="IO166" s="114"/>
      <c r="IP166" s="114"/>
      <c r="IQ166" s="114"/>
      <c r="IR166" s="114"/>
      <c r="IS166" s="114"/>
      <c r="IT166" s="114"/>
      <c r="IU166" s="114"/>
      <c r="IV166" s="114"/>
      <c r="IW166" s="114"/>
      <c r="IX166" s="114"/>
      <c r="IY166" s="114"/>
      <c r="IZ166" s="114"/>
      <c r="JA166" s="114"/>
      <c r="JB166" s="114"/>
      <c r="JC166" s="114"/>
      <c r="JD166" s="114"/>
      <c r="JE166" s="114"/>
      <c r="JF166" s="114"/>
      <c r="JG166" s="114"/>
      <c r="JH166" s="114"/>
      <c r="JI166" s="114"/>
    </row>
    <row r="167" spans="12:269" s="111" customFormat="1" hidden="1" x14ac:dyDescent="0.3">
      <c r="L167" s="113"/>
      <c r="M167" s="113"/>
      <c r="N167" s="114"/>
      <c r="O167" s="114"/>
      <c r="P167" s="114"/>
      <c r="Q167" s="114"/>
      <c r="R167" s="114"/>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AN167" s="114"/>
      <c r="AO167" s="114"/>
      <c r="AP167" s="114"/>
      <c r="AQ167" s="114"/>
      <c r="AR167" s="114"/>
      <c r="AS167" s="114"/>
      <c r="AT167" s="114"/>
      <c r="AU167" s="114"/>
      <c r="AV167" s="114"/>
      <c r="AW167" s="114"/>
      <c r="AX167" s="114"/>
      <c r="AY167" s="114"/>
      <c r="AZ167" s="114"/>
      <c r="BA167" s="114"/>
      <c r="BB167" s="114"/>
      <c r="BC167" s="114"/>
      <c r="BD167" s="114"/>
      <c r="BE167" s="114"/>
      <c r="BF167" s="114"/>
      <c r="BG167" s="114"/>
      <c r="BH167" s="114"/>
      <c r="BI167" s="114"/>
      <c r="BJ167" s="114"/>
      <c r="BK167" s="114"/>
      <c r="BL167" s="114"/>
      <c r="BM167" s="114"/>
      <c r="BN167" s="114"/>
      <c r="BO167" s="114"/>
      <c r="BP167" s="114"/>
      <c r="BQ167" s="114"/>
      <c r="BR167" s="114"/>
      <c r="BS167" s="114"/>
      <c r="BT167" s="114"/>
      <c r="BU167" s="114"/>
      <c r="BV167" s="114"/>
      <c r="BW167" s="114"/>
      <c r="BX167" s="114"/>
      <c r="BY167" s="114"/>
      <c r="BZ167" s="114"/>
      <c r="CA167" s="114"/>
      <c r="CB167" s="114"/>
      <c r="CC167" s="114"/>
      <c r="CD167" s="114"/>
      <c r="CE167" s="114"/>
      <c r="CF167" s="114"/>
      <c r="CG167" s="114"/>
      <c r="CH167" s="114"/>
      <c r="CI167" s="114"/>
      <c r="CJ167" s="114"/>
      <c r="CK167" s="114"/>
      <c r="CL167" s="114"/>
      <c r="CM167" s="114"/>
      <c r="CN167" s="114"/>
      <c r="CO167" s="114"/>
      <c r="CP167" s="114"/>
      <c r="CQ167" s="114"/>
      <c r="CR167" s="114"/>
      <c r="CS167" s="114"/>
      <c r="CT167" s="114"/>
      <c r="CU167" s="114"/>
      <c r="CV167" s="114"/>
      <c r="CW167" s="114"/>
      <c r="CX167" s="114"/>
      <c r="CY167" s="114"/>
      <c r="CZ167" s="114"/>
      <c r="DA167" s="114"/>
      <c r="DB167" s="114"/>
      <c r="DC167" s="114"/>
      <c r="DD167" s="114"/>
      <c r="DE167" s="114"/>
      <c r="DF167" s="114"/>
      <c r="DG167" s="114"/>
      <c r="DH167" s="114"/>
      <c r="DI167" s="114"/>
      <c r="DJ167" s="114"/>
      <c r="DK167" s="114"/>
      <c r="DL167" s="114"/>
      <c r="DM167" s="114"/>
      <c r="DN167" s="114"/>
      <c r="DO167" s="114"/>
      <c r="DP167" s="114"/>
      <c r="DQ167" s="114"/>
      <c r="DR167" s="114"/>
      <c r="DS167" s="114"/>
      <c r="DT167" s="114"/>
      <c r="DU167" s="114"/>
      <c r="DV167" s="114"/>
      <c r="DW167" s="114"/>
      <c r="DX167" s="114"/>
      <c r="DY167" s="114"/>
      <c r="DZ167" s="114"/>
      <c r="EA167" s="114"/>
      <c r="EB167" s="114"/>
      <c r="EC167" s="114"/>
      <c r="ED167" s="114"/>
      <c r="EE167" s="114"/>
      <c r="EF167" s="114"/>
      <c r="EG167" s="114"/>
      <c r="EH167" s="114"/>
      <c r="EI167" s="114"/>
      <c r="EJ167" s="114"/>
      <c r="EK167" s="114"/>
      <c r="EL167" s="114"/>
      <c r="EM167" s="114"/>
      <c r="EN167" s="114"/>
      <c r="EO167" s="114"/>
      <c r="EP167" s="114"/>
      <c r="EQ167" s="114"/>
      <c r="ER167" s="114"/>
      <c r="ES167" s="114"/>
      <c r="ET167" s="114"/>
      <c r="EU167" s="114"/>
      <c r="EV167" s="114"/>
      <c r="EW167" s="114"/>
      <c r="EX167" s="114"/>
      <c r="EY167" s="114"/>
      <c r="EZ167" s="114"/>
      <c r="FA167" s="114"/>
      <c r="FB167" s="114"/>
      <c r="FC167" s="114"/>
      <c r="FD167" s="114"/>
      <c r="FE167" s="114"/>
      <c r="FF167" s="114"/>
      <c r="FG167" s="114"/>
      <c r="FH167" s="114"/>
      <c r="FI167" s="114"/>
      <c r="FJ167" s="114"/>
      <c r="FK167" s="114"/>
      <c r="FL167" s="114"/>
      <c r="FM167" s="114"/>
      <c r="FN167" s="114"/>
      <c r="FO167" s="114"/>
      <c r="FP167" s="114"/>
      <c r="FQ167" s="114"/>
      <c r="FR167" s="114"/>
      <c r="FS167" s="114"/>
      <c r="FT167" s="114"/>
      <c r="FU167" s="114"/>
      <c r="FV167" s="114"/>
      <c r="FW167" s="114"/>
      <c r="FX167" s="114"/>
      <c r="FY167" s="114"/>
      <c r="FZ167" s="114"/>
      <c r="GA167" s="114"/>
      <c r="GB167" s="114"/>
      <c r="GC167" s="114"/>
      <c r="GD167" s="114"/>
      <c r="GE167" s="114"/>
      <c r="GF167" s="114"/>
      <c r="GG167" s="114"/>
      <c r="GH167" s="114"/>
      <c r="GI167" s="114"/>
      <c r="GJ167" s="114"/>
      <c r="GK167" s="114"/>
      <c r="GL167" s="114"/>
      <c r="GM167" s="114"/>
      <c r="GN167" s="114"/>
      <c r="GO167" s="114"/>
      <c r="GP167" s="114"/>
      <c r="GQ167" s="114"/>
      <c r="GR167" s="114"/>
      <c r="GS167" s="114"/>
      <c r="GT167" s="114"/>
      <c r="GU167" s="114"/>
      <c r="GV167" s="114"/>
      <c r="GW167" s="114"/>
      <c r="GX167" s="114"/>
      <c r="GY167" s="114"/>
      <c r="GZ167" s="114"/>
      <c r="HA167" s="114"/>
      <c r="HB167" s="114"/>
      <c r="HC167" s="114"/>
      <c r="HD167" s="114"/>
      <c r="HE167" s="114"/>
      <c r="HF167" s="114"/>
      <c r="HG167" s="114"/>
      <c r="HH167" s="114"/>
      <c r="HI167" s="114"/>
      <c r="HJ167" s="114"/>
      <c r="HK167" s="114"/>
      <c r="HL167" s="114"/>
      <c r="HM167" s="114"/>
      <c r="HN167" s="114"/>
      <c r="HO167" s="114"/>
      <c r="HP167" s="114"/>
      <c r="HQ167" s="114"/>
      <c r="HR167" s="114"/>
      <c r="HS167" s="114"/>
      <c r="HT167" s="114"/>
      <c r="HU167" s="114"/>
      <c r="HV167" s="114"/>
      <c r="HW167" s="114"/>
      <c r="HX167" s="114"/>
      <c r="HY167" s="114"/>
      <c r="HZ167" s="114"/>
      <c r="IA167" s="114"/>
      <c r="IB167" s="114"/>
      <c r="IC167" s="114"/>
      <c r="ID167" s="114"/>
      <c r="IE167" s="114"/>
      <c r="IF167" s="114"/>
      <c r="IG167" s="114"/>
      <c r="IH167" s="114"/>
      <c r="II167" s="114"/>
      <c r="IJ167" s="114"/>
      <c r="IK167" s="114"/>
      <c r="IL167" s="114"/>
      <c r="IM167" s="114"/>
      <c r="IN167" s="114"/>
      <c r="IO167" s="114"/>
      <c r="IP167" s="114"/>
      <c r="IQ167" s="114"/>
      <c r="IR167" s="114"/>
      <c r="IS167" s="114"/>
      <c r="IT167" s="114"/>
      <c r="IU167" s="114"/>
      <c r="IV167" s="114"/>
      <c r="IW167" s="114"/>
      <c r="IX167" s="114"/>
      <c r="IY167" s="114"/>
      <c r="IZ167" s="114"/>
      <c r="JA167" s="114"/>
      <c r="JB167" s="114"/>
      <c r="JC167" s="114"/>
      <c r="JD167" s="114"/>
      <c r="JE167" s="114"/>
      <c r="JF167" s="114"/>
      <c r="JG167" s="114"/>
      <c r="JH167" s="114"/>
      <c r="JI167" s="114"/>
    </row>
    <row r="168" spans="12:269" s="111" customFormat="1" hidden="1" x14ac:dyDescent="0.3">
      <c r="L168" s="113"/>
      <c r="M168" s="113"/>
      <c r="N168" s="114"/>
      <c r="O168" s="114"/>
      <c r="P168" s="114"/>
      <c r="Q168" s="114"/>
      <c r="R168" s="114"/>
      <c r="S168" s="114"/>
      <c r="T168" s="114"/>
      <c r="U168" s="114"/>
      <c r="V168" s="114"/>
      <c r="W168" s="114"/>
      <c r="X168" s="114"/>
      <c r="Y168" s="114"/>
      <c r="Z168" s="114"/>
      <c r="AA168" s="114"/>
      <c r="AB168" s="114"/>
      <c r="AC168" s="114"/>
      <c r="AD168" s="114"/>
      <c r="AE168" s="114"/>
      <c r="AF168" s="114"/>
      <c r="AG168" s="114"/>
      <c r="AH168" s="114"/>
      <c r="AI168" s="114"/>
      <c r="AJ168" s="114"/>
      <c r="AK168" s="114"/>
      <c r="AL168" s="114"/>
      <c r="AM168" s="114"/>
      <c r="AN168" s="114"/>
      <c r="AO168" s="114"/>
      <c r="AP168" s="114"/>
      <c r="AQ168" s="114"/>
      <c r="AR168" s="114"/>
      <c r="AS168" s="114"/>
      <c r="AT168" s="114"/>
      <c r="AU168" s="114"/>
      <c r="AV168" s="114"/>
      <c r="AW168" s="114"/>
      <c r="AX168" s="114"/>
      <c r="AY168" s="114"/>
      <c r="AZ168" s="114"/>
      <c r="BA168" s="114"/>
      <c r="BB168" s="114"/>
      <c r="BC168" s="114"/>
      <c r="BD168" s="114"/>
      <c r="BE168" s="114"/>
      <c r="BF168" s="114"/>
      <c r="BG168" s="114"/>
      <c r="BH168" s="114"/>
      <c r="BI168" s="114"/>
      <c r="BJ168" s="114"/>
      <c r="BK168" s="114"/>
      <c r="BL168" s="114"/>
      <c r="BM168" s="114"/>
      <c r="BN168" s="114"/>
      <c r="BO168" s="114"/>
      <c r="BP168" s="114"/>
      <c r="BQ168" s="114"/>
      <c r="BR168" s="114"/>
      <c r="BS168" s="114"/>
      <c r="BT168" s="114"/>
      <c r="BU168" s="114"/>
      <c r="BV168" s="114"/>
      <c r="BW168" s="114"/>
      <c r="BX168" s="114"/>
      <c r="BY168" s="114"/>
      <c r="BZ168" s="114"/>
      <c r="CA168" s="114"/>
      <c r="CB168" s="114"/>
      <c r="CC168" s="114"/>
      <c r="CD168" s="114"/>
      <c r="CE168" s="114"/>
      <c r="CF168" s="114"/>
      <c r="CG168" s="114"/>
      <c r="CH168" s="114"/>
      <c r="CI168" s="114"/>
      <c r="CJ168" s="114"/>
      <c r="CK168" s="114"/>
      <c r="CL168" s="114"/>
      <c r="CM168" s="114"/>
      <c r="CN168" s="114"/>
      <c r="CO168" s="114"/>
      <c r="CP168" s="114"/>
      <c r="CQ168" s="114"/>
      <c r="CR168" s="114"/>
      <c r="CS168" s="114"/>
      <c r="CT168" s="114"/>
      <c r="CU168" s="114"/>
      <c r="CV168" s="114"/>
      <c r="CW168" s="114"/>
      <c r="CX168" s="114"/>
      <c r="CY168" s="114"/>
      <c r="CZ168" s="114"/>
      <c r="DA168" s="114"/>
      <c r="DB168" s="114"/>
      <c r="DC168" s="114"/>
      <c r="DD168" s="114"/>
      <c r="DE168" s="114"/>
      <c r="DF168" s="114"/>
      <c r="DG168" s="114"/>
      <c r="DH168" s="114"/>
      <c r="DI168" s="114"/>
      <c r="DJ168" s="114"/>
      <c r="DK168" s="114"/>
      <c r="DL168" s="114"/>
      <c r="DM168" s="114"/>
      <c r="DN168" s="114"/>
      <c r="DO168" s="114"/>
      <c r="DP168" s="114"/>
      <c r="DQ168" s="114"/>
      <c r="DR168" s="114"/>
      <c r="DS168" s="114"/>
      <c r="DT168" s="114"/>
      <c r="DU168" s="114"/>
      <c r="DV168" s="114"/>
      <c r="DW168" s="114"/>
      <c r="DX168" s="114"/>
      <c r="DY168" s="114"/>
      <c r="DZ168" s="114"/>
      <c r="EA168" s="114"/>
      <c r="EB168" s="114"/>
      <c r="EC168" s="114"/>
      <c r="ED168" s="114"/>
      <c r="EE168" s="114"/>
      <c r="EF168" s="114"/>
      <c r="EG168" s="114"/>
      <c r="EH168" s="114"/>
      <c r="EI168" s="114"/>
      <c r="EJ168" s="114"/>
      <c r="EK168" s="114"/>
      <c r="EL168" s="114"/>
      <c r="EM168" s="114"/>
      <c r="EN168" s="114"/>
      <c r="EO168" s="114"/>
      <c r="EP168" s="114"/>
      <c r="EQ168" s="114"/>
      <c r="ER168" s="114"/>
      <c r="ES168" s="114"/>
      <c r="ET168" s="114"/>
      <c r="EU168" s="114"/>
      <c r="EV168" s="114"/>
      <c r="EW168" s="114"/>
      <c r="EX168" s="114"/>
      <c r="EY168" s="114"/>
      <c r="EZ168" s="114"/>
      <c r="FA168" s="114"/>
      <c r="FB168" s="114"/>
      <c r="FC168" s="114"/>
      <c r="FD168" s="114"/>
      <c r="FE168" s="114"/>
      <c r="FF168" s="114"/>
      <c r="FG168" s="114"/>
      <c r="FH168" s="114"/>
      <c r="FI168" s="114"/>
      <c r="FJ168" s="114"/>
      <c r="FK168" s="114"/>
      <c r="FL168" s="114"/>
      <c r="FM168" s="114"/>
      <c r="FN168" s="114"/>
      <c r="FO168" s="114"/>
      <c r="FP168" s="114"/>
      <c r="FQ168" s="114"/>
      <c r="FR168" s="114"/>
      <c r="FS168" s="114"/>
      <c r="FT168" s="114"/>
      <c r="FU168" s="114"/>
      <c r="FV168" s="114"/>
      <c r="FW168" s="114"/>
      <c r="FX168" s="114"/>
      <c r="FY168" s="114"/>
      <c r="FZ168" s="114"/>
      <c r="GA168" s="114"/>
      <c r="GB168" s="114"/>
      <c r="GC168" s="114"/>
      <c r="GD168" s="114"/>
      <c r="GE168" s="114"/>
      <c r="GF168" s="114"/>
      <c r="GG168" s="114"/>
      <c r="GH168" s="114"/>
      <c r="GI168" s="114"/>
      <c r="GJ168" s="114"/>
      <c r="GK168" s="114"/>
      <c r="GL168" s="114"/>
      <c r="GM168" s="114"/>
      <c r="GN168" s="114"/>
      <c r="GO168" s="114"/>
      <c r="GP168" s="114"/>
      <c r="GQ168" s="114"/>
      <c r="GR168" s="114"/>
      <c r="GS168" s="114"/>
      <c r="GT168" s="114"/>
      <c r="GU168" s="114"/>
      <c r="GV168" s="114"/>
      <c r="GW168" s="114"/>
      <c r="GX168" s="114"/>
      <c r="GY168" s="114"/>
      <c r="GZ168" s="114"/>
      <c r="HA168" s="114"/>
      <c r="HB168" s="114"/>
      <c r="HC168" s="114"/>
      <c r="HD168" s="114"/>
      <c r="HE168" s="114"/>
      <c r="HF168" s="114"/>
      <c r="HG168" s="114"/>
      <c r="HH168" s="114"/>
      <c r="HI168" s="114"/>
      <c r="HJ168" s="114"/>
      <c r="HK168" s="114"/>
      <c r="HL168" s="114"/>
      <c r="HM168" s="114"/>
      <c r="HN168" s="114"/>
      <c r="HO168" s="114"/>
      <c r="HP168" s="114"/>
      <c r="HQ168" s="114"/>
      <c r="HR168" s="114"/>
      <c r="HS168" s="114"/>
      <c r="HT168" s="114"/>
      <c r="HU168" s="114"/>
      <c r="HV168" s="114"/>
      <c r="HW168" s="114"/>
      <c r="HX168" s="114"/>
      <c r="HY168" s="114"/>
      <c r="HZ168" s="114"/>
      <c r="IA168" s="114"/>
      <c r="IB168" s="114"/>
      <c r="IC168" s="114"/>
      <c r="ID168" s="114"/>
      <c r="IE168" s="114"/>
      <c r="IF168" s="114"/>
      <c r="IG168" s="114"/>
      <c r="IH168" s="114"/>
      <c r="II168" s="114"/>
      <c r="IJ168" s="114"/>
      <c r="IK168" s="114"/>
      <c r="IL168" s="114"/>
      <c r="IM168" s="114"/>
      <c r="IN168" s="114"/>
      <c r="IO168" s="114"/>
      <c r="IP168" s="114"/>
      <c r="IQ168" s="114"/>
      <c r="IR168" s="114"/>
      <c r="IS168" s="114"/>
      <c r="IT168" s="114"/>
      <c r="IU168" s="114"/>
      <c r="IV168" s="114"/>
      <c r="IW168" s="114"/>
      <c r="IX168" s="114"/>
      <c r="IY168" s="114"/>
      <c r="IZ168" s="114"/>
      <c r="JA168" s="114"/>
      <c r="JB168" s="114"/>
      <c r="JC168" s="114"/>
      <c r="JD168" s="114"/>
      <c r="JE168" s="114"/>
      <c r="JF168" s="114"/>
      <c r="JG168" s="114"/>
      <c r="JH168" s="114"/>
      <c r="JI168" s="114"/>
    </row>
    <row r="169" spans="12:269" s="111" customFormat="1" hidden="1" x14ac:dyDescent="0.3">
      <c r="L169" s="113"/>
      <c r="M169" s="113"/>
      <c r="N169" s="114"/>
      <c r="O169" s="114"/>
      <c r="P169" s="114"/>
      <c r="Q169" s="114"/>
      <c r="R169" s="114"/>
      <c r="S169" s="114"/>
      <c r="T169" s="114"/>
      <c r="U169" s="114"/>
      <c r="V169" s="114"/>
      <c r="W169" s="114"/>
      <c r="X169" s="114"/>
      <c r="Y169" s="114"/>
      <c r="Z169" s="114"/>
      <c r="AA169" s="114"/>
      <c r="AB169" s="114"/>
      <c r="AC169" s="114"/>
      <c r="AD169" s="114"/>
      <c r="AE169" s="114"/>
      <c r="AF169" s="114"/>
      <c r="AG169" s="114"/>
      <c r="AH169" s="114"/>
      <c r="AI169" s="114"/>
      <c r="AJ169" s="114"/>
      <c r="AK169" s="114"/>
      <c r="AL169" s="114"/>
      <c r="AM169" s="114"/>
      <c r="AN169" s="114"/>
      <c r="AO169" s="114"/>
      <c r="AP169" s="114"/>
      <c r="AQ169" s="114"/>
      <c r="AR169" s="114"/>
      <c r="AS169" s="114"/>
      <c r="AT169" s="114"/>
      <c r="AU169" s="114"/>
      <c r="AV169" s="114"/>
      <c r="AW169" s="114"/>
      <c r="AX169" s="114"/>
      <c r="AY169" s="114"/>
      <c r="AZ169" s="114"/>
      <c r="BA169" s="114"/>
      <c r="BB169" s="114"/>
      <c r="BC169" s="114"/>
      <c r="BD169" s="114"/>
      <c r="BE169" s="114"/>
      <c r="BF169" s="114"/>
      <c r="BG169" s="114"/>
      <c r="BH169" s="114"/>
      <c r="BI169" s="114"/>
      <c r="BJ169" s="114"/>
      <c r="BK169" s="114"/>
      <c r="BL169" s="114"/>
      <c r="BM169" s="114"/>
      <c r="BN169" s="114"/>
      <c r="BO169" s="114"/>
      <c r="BP169" s="114"/>
      <c r="BQ169" s="114"/>
      <c r="BR169" s="114"/>
      <c r="BS169" s="114"/>
      <c r="BT169" s="114"/>
      <c r="BU169" s="114"/>
      <c r="BV169" s="114"/>
      <c r="BW169" s="114"/>
      <c r="BX169" s="114"/>
      <c r="BY169" s="114"/>
      <c r="BZ169" s="114"/>
      <c r="CA169" s="114"/>
      <c r="CB169" s="114"/>
      <c r="CC169" s="114"/>
      <c r="CD169" s="114"/>
      <c r="CE169" s="114"/>
      <c r="CF169" s="114"/>
      <c r="CG169" s="114"/>
      <c r="CH169" s="114"/>
      <c r="CI169" s="114"/>
      <c r="CJ169" s="114"/>
      <c r="CK169" s="114"/>
      <c r="CL169" s="114"/>
      <c r="CM169" s="114"/>
      <c r="CN169" s="114"/>
      <c r="CO169" s="114"/>
      <c r="CP169" s="114"/>
      <c r="CQ169" s="114"/>
      <c r="CR169" s="114"/>
      <c r="CS169" s="114"/>
      <c r="CT169" s="114"/>
      <c r="CU169" s="114"/>
      <c r="CV169" s="114"/>
      <c r="CW169" s="114"/>
      <c r="CX169" s="114"/>
      <c r="CY169" s="114"/>
      <c r="CZ169" s="114"/>
      <c r="DA169" s="114"/>
      <c r="DB169" s="114"/>
      <c r="DC169" s="114"/>
      <c r="DD169" s="114"/>
      <c r="DE169" s="114"/>
      <c r="DF169" s="114"/>
      <c r="DG169" s="114"/>
      <c r="DH169" s="114"/>
      <c r="DI169" s="114"/>
      <c r="DJ169" s="114"/>
      <c r="DK169" s="114"/>
      <c r="DL169" s="114"/>
      <c r="DM169" s="114"/>
      <c r="DN169" s="114"/>
      <c r="DO169" s="114"/>
      <c r="DP169" s="114"/>
      <c r="DQ169" s="114"/>
      <c r="DR169" s="114"/>
      <c r="DS169" s="114"/>
      <c r="DT169" s="114"/>
      <c r="DU169" s="114"/>
      <c r="DV169" s="114"/>
      <c r="DW169" s="114"/>
      <c r="DX169" s="114"/>
      <c r="DY169" s="114"/>
      <c r="DZ169" s="114"/>
      <c r="EA169" s="114"/>
      <c r="EB169" s="114"/>
      <c r="EC169" s="114"/>
      <c r="ED169" s="114"/>
      <c r="EE169" s="114"/>
      <c r="EF169" s="114"/>
      <c r="EG169" s="114"/>
      <c r="EH169" s="114"/>
      <c r="EI169" s="114"/>
      <c r="EJ169" s="114"/>
      <c r="EK169" s="114"/>
      <c r="EL169" s="114"/>
      <c r="EM169" s="114"/>
      <c r="EN169" s="114"/>
      <c r="EO169" s="114"/>
      <c r="EP169" s="114"/>
      <c r="EQ169" s="114"/>
      <c r="ER169" s="114"/>
      <c r="ES169" s="114"/>
      <c r="ET169" s="114"/>
      <c r="EU169" s="114"/>
      <c r="EV169" s="114"/>
      <c r="EW169" s="114"/>
      <c r="EX169" s="114"/>
      <c r="EY169" s="114"/>
      <c r="EZ169" s="114"/>
      <c r="FA169" s="114"/>
      <c r="FB169" s="114"/>
      <c r="FC169" s="114"/>
      <c r="FD169" s="114"/>
      <c r="FE169" s="114"/>
      <c r="FF169" s="114"/>
      <c r="FG169" s="114"/>
      <c r="FH169" s="114"/>
      <c r="FI169" s="114"/>
      <c r="FJ169" s="114"/>
      <c r="FK169" s="114"/>
      <c r="FL169" s="114"/>
      <c r="FM169" s="114"/>
      <c r="FN169" s="114"/>
      <c r="FO169" s="114"/>
      <c r="FP169" s="114"/>
      <c r="FQ169" s="114"/>
      <c r="FR169" s="114"/>
      <c r="FS169" s="114"/>
      <c r="FT169" s="114"/>
      <c r="FU169" s="114"/>
      <c r="FV169" s="114"/>
      <c r="FW169" s="114"/>
      <c r="FX169" s="114"/>
      <c r="FY169" s="114"/>
      <c r="FZ169" s="114"/>
      <c r="GA169" s="114"/>
      <c r="GB169" s="114"/>
      <c r="GC169" s="114"/>
      <c r="GD169" s="114"/>
      <c r="GE169" s="114"/>
      <c r="GF169" s="114"/>
      <c r="GG169" s="114"/>
      <c r="GH169" s="114"/>
      <c r="GI169" s="114"/>
      <c r="GJ169" s="114"/>
      <c r="GK169" s="114"/>
      <c r="GL169" s="114"/>
      <c r="GM169" s="114"/>
      <c r="GN169" s="114"/>
      <c r="GO169" s="114"/>
      <c r="GP169" s="114"/>
      <c r="GQ169" s="114"/>
      <c r="GR169" s="114"/>
      <c r="GS169" s="114"/>
      <c r="GT169" s="114"/>
      <c r="GU169" s="114"/>
      <c r="GV169" s="114"/>
      <c r="GW169" s="114"/>
      <c r="GX169" s="114"/>
      <c r="GY169" s="114"/>
      <c r="GZ169" s="114"/>
      <c r="HA169" s="114"/>
      <c r="HB169" s="114"/>
      <c r="HC169" s="114"/>
      <c r="HD169" s="114"/>
      <c r="HE169" s="114"/>
      <c r="HF169" s="114"/>
      <c r="HG169" s="114"/>
      <c r="HH169" s="114"/>
      <c r="HI169" s="114"/>
      <c r="HJ169" s="114"/>
      <c r="HK169" s="114"/>
      <c r="HL169" s="114"/>
      <c r="HM169" s="114"/>
      <c r="HN169" s="114"/>
      <c r="HO169" s="114"/>
      <c r="HP169" s="114"/>
      <c r="HQ169" s="114"/>
      <c r="HR169" s="114"/>
      <c r="HS169" s="114"/>
      <c r="HT169" s="114"/>
      <c r="HU169" s="114"/>
      <c r="HV169" s="114"/>
      <c r="HW169" s="114"/>
      <c r="HX169" s="114"/>
      <c r="HY169" s="114"/>
      <c r="HZ169" s="114"/>
      <c r="IA169" s="114"/>
      <c r="IB169" s="114"/>
      <c r="IC169" s="114"/>
      <c r="ID169" s="114"/>
      <c r="IE169" s="114"/>
      <c r="IF169" s="114"/>
      <c r="IG169" s="114"/>
      <c r="IH169" s="114"/>
      <c r="II169" s="114"/>
      <c r="IJ169" s="114"/>
      <c r="IK169" s="114"/>
      <c r="IL169" s="114"/>
      <c r="IM169" s="114"/>
      <c r="IN169" s="114"/>
      <c r="IO169" s="114"/>
      <c r="IP169" s="114"/>
      <c r="IQ169" s="114"/>
      <c r="IR169" s="114"/>
      <c r="IS169" s="114"/>
      <c r="IT169" s="114"/>
      <c r="IU169" s="114"/>
      <c r="IV169" s="114"/>
      <c r="IW169" s="114"/>
      <c r="IX169" s="114"/>
      <c r="IY169" s="114"/>
      <c r="IZ169" s="114"/>
      <c r="JA169" s="114"/>
      <c r="JB169" s="114"/>
      <c r="JC169" s="114"/>
      <c r="JD169" s="114"/>
      <c r="JE169" s="114"/>
      <c r="JF169" s="114"/>
      <c r="JG169" s="114"/>
      <c r="JH169" s="114"/>
      <c r="JI169" s="114"/>
    </row>
    <row r="170" spans="12:269" s="111" customFormat="1" hidden="1" x14ac:dyDescent="0.3">
      <c r="L170" s="113"/>
      <c r="M170" s="113"/>
      <c r="N170" s="114"/>
      <c r="O170" s="114"/>
      <c r="P170" s="114"/>
      <c r="Q170" s="114"/>
      <c r="R170" s="114"/>
      <c r="S170" s="114"/>
      <c r="T170" s="114"/>
      <c r="U170" s="114"/>
      <c r="V170" s="114"/>
      <c r="W170" s="114"/>
      <c r="X170" s="114"/>
      <c r="Y170" s="114"/>
      <c r="Z170" s="114"/>
      <c r="AA170" s="114"/>
      <c r="AB170" s="114"/>
      <c r="AC170" s="114"/>
      <c r="AD170" s="114"/>
      <c r="AE170" s="114"/>
      <c r="AF170" s="114"/>
      <c r="AG170" s="114"/>
      <c r="AH170" s="114"/>
      <c r="AI170" s="114"/>
      <c r="AJ170" s="114"/>
      <c r="AK170" s="114"/>
      <c r="AL170" s="114"/>
      <c r="AM170" s="114"/>
      <c r="AN170" s="114"/>
      <c r="AO170" s="114"/>
      <c r="AP170" s="114"/>
      <c r="AQ170" s="114"/>
      <c r="AR170" s="114"/>
      <c r="AS170" s="114"/>
      <c r="AT170" s="114"/>
      <c r="AU170" s="114"/>
      <c r="AV170" s="114"/>
      <c r="AW170" s="114"/>
      <c r="AX170" s="114"/>
      <c r="AY170" s="114"/>
      <c r="AZ170" s="114"/>
      <c r="BA170" s="114"/>
      <c r="BB170" s="114"/>
      <c r="BC170" s="114"/>
      <c r="BD170" s="114"/>
      <c r="BE170" s="114"/>
      <c r="BF170" s="114"/>
      <c r="BG170" s="114"/>
      <c r="BH170" s="114"/>
      <c r="BI170" s="114"/>
      <c r="BJ170" s="114"/>
      <c r="BK170" s="114"/>
      <c r="BL170" s="114"/>
      <c r="BM170" s="114"/>
      <c r="BN170" s="114"/>
      <c r="BO170" s="114"/>
      <c r="BP170" s="114"/>
      <c r="BQ170" s="114"/>
      <c r="BR170" s="114"/>
      <c r="BS170" s="114"/>
      <c r="BT170" s="114"/>
      <c r="BU170" s="114"/>
      <c r="BV170" s="114"/>
      <c r="BW170" s="114"/>
      <c r="BX170" s="114"/>
      <c r="BY170" s="114"/>
      <c r="BZ170" s="114"/>
      <c r="CA170" s="114"/>
      <c r="CB170" s="114"/>
      <c r="CC170" s="114"/>
      <c r="CD170" s="114"/>
      <c r="CE170" s="114"/>
      <c r="CF170" s="114"/>
      <c r="CG170" s="114"/>
      <c r="CH170" s="114"/>
      <c r="CI170" s="114"/>
      <c r="CJ170" s="114"/>
      <c r="CK170" s="114"/>
      <c r="CL170" s="114"/>
      <c r="CM170" s="114"/>
      <c r="CN170" s="114"/>
      <c r="CO170" s="114"/>
      <c r="CP170" s="114"/>
      <c r="CQ170" s="114"/>
      <c r="CR170" s="114"/>
      <c r="CS170" s="114"/>
      <c r="CT170" s="114"/>
      <c r="CU170" s="114"/>
      <c r="CV170" s="114"/>
      <c r="CW170" s="114"/>
      <c r="CX170" s="114"/>
      <c r="CY170" s="114"/>
      <c r="CZ170" s="114"/>
      <c r="DA170" s="114"/>
      <c r="DB170" s="114"/>
      <c r="DC170" s="114"/>
      <c r="DD170" s="114"/>
      <c r="DE170" s="114"/>
      <c r="DF170" s="114"/>
      <c r="DG170" s="114"/>
      <c r="DH170" s="114"/>
      <c r="DI170" s="114"/>
      <c r="DJ170" s="114"/>
      <c r="DK170" s="114"/>
      <c r="DL170" s="114"/>
      <c r="DM170" s="114"/>
      <c r="DN170" s="114"/>
      <c r="DO170" s="114"/>
      <c r="DP170" s="114"/>
      <c r="DQ170" s="114"/>
      <c r="DR170" s="114"/>
      <c r="DS170" s="114"/>
      <c r="DT170" s="114"/>
      <c r="DU170" s="114"/>
      <c r="DV170" s="114"/>
      <c r="DW170" s="114"/>
      <c r="DX170" s="114"/>
      <c r="DY170" s="114"/>
      <c r="DZ170" s="114"/>
      <c r="EA170" s="114"/>
      <c r="EB170" s="114"/>
      <c r="EC170" s="114"/>
      <c r="ED170" s="114"/>
      <c r="EE170" s="114"/>
      <c r="EF170" s="114"/>
      <c r="EG170" s="114"/>
      <c r="EH170" s="114"/>
      <c r="EI170" s="114"/>
      <c r="EJ170" s="114"/>
      <c r="EK170" s="114"/>
      <c r="EL170" s="114"/>
      <c r="EM170" s="114"/>
      <c r="EN170" s="114"/>
      <c r="EO170" s="114"/>
      <c r="EP170" s="114"/>
      <c r="EQ170" s="114"/>
      <c r="ER170" s="114"/>
      <c r="ES170" s="114"/>
      <c r="ET170" s="114"/>
      <c r="EU170" s="114"/>
      <c r="EV170" s="114"/>
      <c r="EW170" s="114"/>
      <c r="EX170" s="114"/>
      <c r="EY170" s="114"/>
      <c r="EZ170" s="114"/>
      <c r="FA170" s="114"/>
      <c r="FB170" s="114"/>
      <c r="FC170" s="114"/>
      <c r="FD170" s="114"/>
      <c r="FE170" s="114"/>
      <c r="FF170" s="114"/>
      <c r="FG170" s="114"/>
      <c r="FH170" s="114"/>
      <c r="FI170" s="114"/>
      <c r="FJ170" s="114"/>
      <c r="FK170" s="114"/>
      <c r="FL170" s="114"/>
      <c r="FM170" s="114"/>
      <c r="FN170" s="114"/>
      <c r="FO170" s="114"/>
      <c r="FP170" s="114"/>
      <c r="FQ170" s="114"/>
      <c r="FR170" s="114"/>
      <c r="FS170" s="114"/>
      <c r="FT170" s="114"/>
      <c r="FU170" s="114"/>
      <c r="FV170" s="114"/>
      <c r="FW170" s="114"/>
      <c r="FX170" s="114"/>
      <c r="FY170" s="114"/>
      <c r="FZ170" s="114"/>
      <c r="GA170" s="114"/>
      <c r="GB170" s="114"/>
      <c r="GC170" s="114"/>
      <c r="GD170" s="114"/>
      <c r="GE170" s="114"/>
      <c r="GF170" s="114"/>
      <c r="GG170" s="114"/>
      <c r="GH170" s="114"/>
      <c r="GI170" s="114"/>
      <c r="GJ170" s="114"/>
      <c r="GK170" s="114"/>
      <c r="GL170" s="114"/>
      <c r="GM170" s="114"/>
      <c r="GN170" s="114"/>
      <c r="GO170" s="114"/>
      <c r="GP170" s="114"/>
      <c r="GQ170" s="114"/>
      <c r="GR170" s="114"/>
      <c r="GS170" s="114"/>
      <c r="GT170" s="114"/>
      <c r="GU170" s="114"/>
      <c r="GV170" s="114"/>
      <c r="GW170" s="114"/>
      <c r="GX170" s="114"/>
      <c r="GY170" s="114"/>
      <c r="GZ170" s="114"/>
      <c r="HA170" s="114"/>
      <c r="HB170" s="114"/>
      <c r="HC170" s="114"/>
      <c r="HD170" s="114"/>
      <c r="HE170" s="114"/>
      <c r="HF170" s="114"/>
      <c r="HG170" s="114"/>
      <c r="HH170" s="114"/>
      <c r="HI170" s="114"/>
      <c r="HJ170" s="114"/>
      <c r="HK170" s="114"/>
      <c r="HL170" s="114"/>
      <c r="HM170" s="114"/>
      <c r="HN170" s="114"/>
      <c r="HO170" s="114"/>
      <c r="HP170" s="114"/>
      <c r="HQ170" s="114"/>
      <c r="HR170" s="114"/>
      <c r="HS170" s="114"/>
      <c r="HT170" s="114"/>
      <c r="HU170" s="114"/>
      <c r="HV170" s="114"/>
      <c r="HW170" s="114"/>
      <c r="HX170" s="114"/>
      <c r="HY170" s="114"/>
      <c r="HZ170" s="114"/>
      <c r="IA170" s="114"/>
      <c r="IB170" s="114"/>
      <c r="IC170" s="114"/>
      <c r="ID170" s="114"/>
      <c r="IE170" s="114"/>
      <c r="IF170" s="114"/>
      <c r="IG170" s="114"/>
      <c r="IH170" s="114"/>
      <c r="II170" s="114"/>
      <c r="IJ170" s="114"/>
      <c r="IK170" s="114"/>
      <c r="IL170" s="114"/>
      <c r="IM170" s="114"/>
      <c r="IN170" s="114"/>
      <c r="IO170" s="114"/>
      <c r="IP170" s="114"/>
      <c r="IQ170" s="114"/>
      <c r="IR170" s="114"/>
      <c r="IS170" s="114"/>
      <c r="IT170" s="114"/>
      <c r="IU170" s="114"/>
      <c r="IV170" s="114"/>
      <c r="IW170" s="114"/>
      <c r="IX170" s="114"/>
      <c r="IY170" s="114"/>
      <c r="IZ170" s="114"/>
      <c r="JA170" s="114"/>
      <c r="JB170" s="114"/>
      <c r="JC170" s="114"/>
      <c r="JD170" s="114"/>
      <c r="JE170" s="114"/>
      <c r="JF170" s="114"/>
      <c r="JG170" s="114"/>
      <c r="JH170" s="114"/>
      <c r="JI170" s="114"/>
    </row>
    <row r="171" spans="12:269" s="111" customFormat="1" hidden="1" x14ac:dyDescent="0.3">
      <c r="L171" s="113"/>
      <c r="M171" s="113"/>
      <c r="N171" s="114"/>
      <c r="O171" s="114"/>
      <c r="P171" s="114"/>
      <c r="Q171" s="114"/>
      <c r="R171" s="114"/>
      <c r="S171" s="114"/>
      <c r="T171" s="114"/>
      <c r="U171" s="114"/>
      <c r="V171" s="114"/>
      <c r="W171" s="114"/>
      <c r="X171" s="114"/>
      <c r="Y171" s="114"/>
      <c r="Z171" s="114"/>
      <c r="AA171" s="114"/>
      <c r="AB171" s="114"/>
      <c r="AC171" s="114"/>
      <c r="AD171" s="114"/>
      <c r="AE171" s="114"/>
      <c r="AF171" s="114"/>
      <c r="AG171" s="114"/>
      <c r="AH171" s="114"/>
      <c r="AI171" s="114"/>
      <c r="AJ171" s="114"/>
      <c r="AK171" s="114"/>
      <c r="AL171" s="114"/>
      <c r="AM171" s="114"/>
      <c r="AN171" s="114"/>
      <c r="AO171" s="114"/>
      <c r="AP171" s="114"/>
      <c r="AQ171" s="114"/>
      <c r="AR171" s="114"/>
      <c r="AS171" s="114"/>
      <c r="AT171" s="114"/>
      <c r="AU171" s="114"/>
      <c r="AV171" s="114"/>
      <c r="AW171" s="114"/>
      <c r="AX171" s="114"/>
      <c r="AY171" s="114"/>
      <c r="AZ171" s="114"/>
      <c r="BA171" s="114"/>
      <c r="BB171" s="114"/>
      <c r="BC171" s="114"/>
      <c r="BD171" s="114"/>
      <c r="BE171" s="114"/>
      <c r="BF171" s="114"/>
      <c r="BG171" s="114"/>
      <c r="BH171" s="114"/>
      <c r="BI171" s="114"/>
      <c r="BJ171" s="114"/>
      <c r="BK171" s="114"/>
      <c r="BL171" s="114"/>
      <c r="BM171" s="114"/>
      <c r="BN171" s="114"/>
      <c r="BO171" s="114"/>
      <c r="BP171" s="114"/>
      <c r="BQ171" s="114"/>
      <c r="BR171" s="114"/>
      <c r="BS171" s="114"/>
      <c r="BT171" s="114"/>
      <c r="BU171" s="114"/>
      <c r="BV171" s="114"/>
      <c r="BW171" s="114"/>
      <c r="BX171" s="114"/>
      <c r="BY171" s="114"/>
      <c r="BZ171" s="114"/>
      <c r="CA171" s="114"/>
      <c r="CB171" s="114"/>
      <c r="CC171" s="114"/>
      <c r="CD171" s="114"/>
      <c r="CE171" s="114"/>
      <c r="CF171" s="114"/>
      <c r="CG171" s="114"/>
      <c r="CH171" s="114"/>
      <c r="CI171" s="114"/>
      <c r="CJ171" s="114"/>
      <c r="CK171" s="114"/>
      <c r="CL171" s="114"/>
      <c r="CM171" s="114"/>
      <c r="CN171" s="114"/>
      <c r="CO171" s="114"/>
      <c r="CP171" s="114"/>
      <c r="CQ171" s="114"/>
      <c r="CR171" s="114"/>
      <c r="CS171" s="114"/>
      <c r="CT171" s="114"/>
      <c r="CU171" s="114"/>
      <c r="CV171" s="114"/>
      <c r="CW171" s="114"/>
      <c r="CX171" s="114"/>
      <c r="CY171" s="114"/>
      <c r="CZ171" s="114"/>
      <c r="DA171" s="114"/>
      <c r="DB171" s="114"/>
      <c r="DC171" s="114"/>
      <c r="DD171" s="114"/>
      <c r="DE171" s="114"/>
      <c r="DF171" s="114"/>
      <c r="DG171" s="114"/>
      <c r="DH171" s="114"/>
      <c r="DI171" s="114"/>
      <c r="DJ171" s="114"/>
      <c r="DK171" s="114"/>
      <c r="DL171" s="114"/>
      <c r="DM171" s="114"/>
      <c r="DN171" s="114"/>
      <c r="DO171" s="114"/>
      <c r="DP171" s="114"/>
      <c r="DQ171" s="114"/>
      <c r="DR171" s="114"/>
      <c r="DS171" s="114"/>
      <c r="DT171" s="114"/>
      <c r="DU171" s="114"/>
      <c r="DV171" s="114"/>
      <c r="DW171" s="114"/>
      <c r="DX171" s="114"/>
      <c r="DY171" s="114"/>
      <c r="DZ171" s="114"/>
      <c r="EA171" s="114"/>
      <c r="EB171" s="114"/>
      <c r="EC171" s="114"/>
      <c r="ED171" s="114"/>
      <c r="EE171" s="114"/>
      <c r="EF171" s="114"/>
      <c r="EG171" s="114"/>
      <c r="EH171" s="114"/>
      <c r="EI171" s="114"/>
      <c r="EJ171" s="114"/>
      <c r="EK171" s="114"/>
      <c r="EL171" s="114"/>
      <c r="EM171" s="114"/>
      <c r="EN171" s="114"/>
      <c r="EO171" s="114"/>
      <c r="EP171" s="114"/>
      <c r="EQ171" s="114"/>
      <c r="ER171" s="114"/>
      <c r="ES171" s="114"/>
      <c r="ET171" s="114"/>
      <c r="EU171" s="114"/>
      <c r="EV171" s="114"/>
      <c r="EW171" s="114"/>
      <c r="EX171" s="114"/>
      <c r="EY171" s="114"/>
      <c r="EZ171" s="114"/>
      <c r="FA171" s="114"/>
      <c r="FB171" s="114"/>
      <c r="FC171" s="114"/>
      <c r="FD171" s="114"/>
      <c r="FE171" s="114"/>
      <c r="FF171" s="114"/>
      <c r="FG171" s="114"/>
      <c r="FH171" s="114"/>
      <c r="FI171" s="114"/>
      <c r="FJ171" s="114"/>
      <c r="FK171" s="114"/>
      <c r="FL171" s="114"/>
      <c r="FM171" s="114"/>
      <c r="FN171" s="114"/>
      <c r="FO171" s="114"/>
      <c r="FP171" s="114"/>
      <c r="FQ171" s="114"/>
      <c r="FR171" s="114"/>
      <c r="FS171" s="114"/>
      <c r="FT171" s="114"/>
      <c r="FU171" s="114"/>
      <c r="FV171" s="114"/>
      <c r="FW171" s="114"/>
      <c r="FX171" s="114"/>
      <c r="FY171" s="114"/>
      <c r="FZ171" s="114"/>
      <c r="GA171" s="114"/>
      <c r="GB171" s="114"/>
      <c r="GC171" s="114"/>
      <c r="GD171" s="114"/>
      <c r="GE171" s="114"/>
      <c r="GF171" s="114"/>
      <c r="GG171" s="114"/>
      <c r="GH171" s="114"/>
      <c r="GI171" s="114"/>
      <c r="GJ171" s="114"/>
      <c r="GK171" s="114"/>
      <c r="GL171" s="114"/>
      <c r="GM171" s="114"/>
      <c r="GN171" s="114"/>
      <c r="GO171" s="114"/>
      <c r="GP171" s="114"/>
      <c r="GQ171" s="114"/>
      <c r="GR171" s="114"/>
      <c r="GS171" s="114"/>
      <c r="GT171" s="114"/>
      <c r="GU171" s="114"/>
      <c r="GV171" s="114"/>
      <c r="GW171" s="114"/>
      <c r="GX171" s="114"/>
      <c r="GY171" s="114"/>
      <c r="GZ171" s="114"/>
      <c r="HA171" s="114"/>
      <c r="HB171" s="114"/>
      <c r="HC171" s="114"/>
      <c r="HD171" s="114"/>
      <c r="HE171" s="114"/>
      <c r="HF171" s="114"/>
      <c r="HG171" s="114"/>
      <c r="HH171" s="114"/>
      <c r="HI171" s="114"/>
      <c r="HJ171" s="114"/>
      <c r="HK171" s="114"/>
      <c r="HL171" s="114"/>
      <c r="HM171" s="114"/>
      <c r="HN171" s="114"/>
      <c r="HO171" s="114"/>
      <c r="HP171" s="114"/>
      <c r="HQ171" s="114"/>
      <c r="HR171" s="114"/>
      <c r="HS171" s="114"/>
      <c r="HT171" s="114"/>
      <c r="HU171" s="114"/>
      <c r="HV171" s="114"/>
      <c r="HW171" s="114"/>
      <c r="HX171" s="114"/>
      <c r="HY171" s="114"/>
      <c r="HZ171" s="114"/>
      <c r="IA171" s="114"/>
      <c r="IB171" s="114"/>
      <c r="IC171" s="114"/>
      <c r="ID171" s="114"/>
      <c r="IE171" s="114"/>
      <c r="IF171" s="114"/>
      <c r="IG171" s="114"/>
      <c r="IH171" s="114"/>
      <c r="II171" s="114"/>
      <c r="IJ171" s="114"/>
      <c r="IK171" s="114"/>
      <c r="IL171" s="114"/>
      <c r="IM171" s="114"/>
      <c r="IN171" s="114"/>
      <c r="IO171" s="114"/>
      <c r="IP171" s="114"/>
      <c r="IQ171" s="114"/>
      <c r="IR171" s="114"/>
      <c r="IS171" s="114"/>
      <c r="IT171" s="114"/>
      <c r="IU171" s="114"/>
      <c r="IV171" s="114"/>
      <c r="IW171" s="114"/>
      <c r="IX171" s="114"/>
      <c r="IY171" s="114"/>
      <c r="IZ171" s="114"/>
      <c r="JA171" s="114"/>
      <c r="JB171" s="114"/>
      <c r="JC171" s="114"/>
      <c r="JD171" s="114"/>
      <c r="JE171" s="114"/>
      <c r="JF171" s="114"/>
      <c r="JG171" s="114"/>
      <c r="JH171" s="114"/>
      <c r="JI171" s="114"/>
    </row>
    <row r="172" spans="12:269" s="111" customFormat="1" hidden="1" x14ac:dyDescent="0.3">
      <c r="L172" s="113"/>
      <c r="M172" s="113"/>
      <c r="N172" s="114"/>
      <c r="O172" s="114"/>
      <c r="P172" s="114"/>
      <c r="Q172" s="114"/>
      <c r="R172" s="114"/>
      <c r="S172" s="114"/>
      <c r="T172" s="114"/>
      <c r="U172" s="114"/>
      <c r="V172" s="114"/>
      <c r="W172" s="114"/>
      <c r="X172" s="114"/>
      <c r="Y172" s="114"/>
      <c r="Z172" s="114"/>
      <c r="AA172" s="114"/>
      <c r="AB172" s="114"/>
      <c r="AC172" s="114"/>
      <c r="AD172" s="114"/>
      <c r="AE172" s="114"/>
      <c r="AF172" s="114"/>
      <c r="AG172" s="114"/>
      <c r="AH172" s="114"/>
      <c r="AI172" s="114"/>
      <c r="AJ172" s="114"/>
      <c r="AK172" s="114"/>
      <c r="AL172" s="114"/>
      <c r="AM172" s="114"/>
      <c r="AN172" s="114"/>
      <c r="AO172" s="114"/>
      <c r="AP172" s="114"/>
      <c r="AQ172" s="114"/>
      <c r="AR172" s="114"/>
      <c r="AS172" s="114"/>
      <c r="AT172" s="114"/>
      <c r="AU172" s="114"/>
      <c r="AV172" s="114"/>
      <c r="AW172" s="114"/>
      <c r="AX172" s="114"/>
      <c r="AY172" s="114"/>
      <c r="AZ172" s="114"/>
      <c r="BA172" s="114"/>
      <c r="BB172" s="114"/>
      <c r="BC172" s="114"/>
      <c r="BD172" s="114"/>
      <c r="BE172" s="114"/>
      <c r="BF172" s="114"/>
      <c r="BG172" s="114"/>
      <c r="BH172" s="114"/>
      <c r="BI172" s="114"/>
      <c r="BJ172" s="114"/>
      <c r="BK172" s="114"/>
      <c r="BL172" s="114"/>
      <c r="BM172" s="114"/>
      <c r="BN172" s="114"/>
      <c r="BO172" s="114"/>
      <c r="BP172" s="114"/>
      <c r="BQ172" s="114"/>
      <c r="BR172" s="114"/>
      <c r="BS172" s="114"/>
      <c r="BT172" s="114"/>
      <c r="BU172" s="114"/>
      <c r="BV172" s="114"/>
      <c r="BW172" s="114"/>
      <c r="BX172" s="114"/>
      <c r="BY172" s="114"/>
      <c r="BZ172" s="114"/>
      <c r="CA172" s="114"/>
      <c r="CB172" s="114"/>
      <c r="CC172" s="114"/>
      <c r="CD172" s="114"/>
      <c r="CE172" s="114"/>
      <c r="CF172" s="114"/>
      <c r="CG172" s="114"/>
      <c r="CH172" s="114"/>
      <c r="CI172" s="114"/>
      <c r="CJ172" s="114"/>
      <c r="CK172" s="114"/>
      <c r="CL172" s="114"/>
      <c r="CM172" s="114"/>
      <c r="CN172" s="114"/>
      <c r="CO172" s="114"/>
      <c r="CP172" s="114"/>
      <c r="CQ172" s="114"/>
      <c r="CR172" s="114"/>
      <c r="CS172" s="114"/>
      <c r="CT172" s="114"/>
      <c r="CU172" s="114"/>
      <c r="CV172" s="114"/>
      <c r="CW172" s="114"/>
      <c r="CX172" s="114"/>
      <c r="CY172" s="114"/>
      <c r="CZ172" s="114"/>
      <c r="DA172" s="114"/>
      <c r="DB172" s="114"/>
      <c r="DC172" s="114"/>
      <c r="DD172" s="114"/>
      <c r="DE172" s="114"/>
      <c r="DF172" s="114"/>
      <c r="DG172" s="114"/>
      <c r="DH172" s="114"/>
      <c r="DI172" s="114"/>
      <c r="DJ172" s="114"/>
      <c r="DK172" s="114"/>
      <c r="DL172" s="114"/>
      <c r="DM172" s="114"/>
      <c r="DN172" s="114"/>
      <c r="DO172" s="114"/>
      <c r="DP172" s="114"/>
      <c r="DQ172" s="114"/>
      <c r="DR172" s="114"/>
      <c r="DS172" s="114"/>
      <c r="DT172" s="114"/>
      <c r="DU172" s="114"/>
      <c r="DV172" s="114"/>
      <c r="DW172" s="114"/>
      <c r="DX172" s="114"/>
      <c r="DY172" s="114"/>
      <c r="DZ172" s="114"/>
      <c r="EA172" s="114"/>
      <c r="EB172" s="114"/>
      <c r="EC172" s="114"/>
      <c r="ED172" s="114"/>
      <c r="EE172" s="114"/>
      <c r="EF172" s="114"/>
      <c r="EG172" s="114"/>
      <c r="EH172" s="114"/>
      <c r="EI172" s="114"/>
      <c r="EJ172" s="114"/>
      <c r="EK172" s="114"/>
      <c r="EL172" s="114"/>
      <c r="EM172" s="114"/>
      <c r="EN172" s="114"/>
      <c r="EO172" s="114"/>
      <c r="EP172" s="114"/>
      <c r="EQ172" s="114"/>
      <c r="ER172" s="114"/>
      <c r="ES172" s="114"/>
      <c r="ET172" s="114"/>
      <c r="EU172" s="114"/>
      <c r="EV172" s="114"/>
      <c r="EW172" s="114"/>
      <c r="EX172" s="114"/>
      <c r="EY172" s="114"/>
      <c r="EZ172" s="114"/>
      <c r="FA172" s="114"/>
      <c r="FB172" s="114"/>
      <c r="FC172" s="114"/>
      <c r="FD172" s="114"/>
      <c r="FE172" s="114"/>
      <c r="FF172" s="114"/>
      <c r="FG172" s="114"/>
      <c r="FH172" s="114"/>
      <c r="FI172" s="114"/>
      <c r="FJ172" s="114"/>
      <c r="FK172" s="114"/>
      <c r="FL172" s="114"/>
      <c r="FM172" s="114"/>
      <c r="FN172" s="114"/>
      <c r="FO172" s="114"/>
      <c r="FP172" s="114"/>
      <c r="FQ172" s="114"/>
      <c r="FR172" s="114"/>
      <c r="FS172" s="114"/>
      <c r="FT172" s="114"/>
      <c r="FU172" s="114"/>
      <c r="FV172" s="114"/>
      <c r="FW172" s="114"/>
      <c r="FX172" s="114"/>
      <c r="FY172" s="114"/>
      <c r="FZ172" s="114"/>
      <c r="GA172" s="114"/>
      <c r="GB172" s="114"/>
      <c r="GC172" s="114"/>
      <c r="GD172" s="114"/>
      <c r="GE172" s="114"/>
      <c r="GF172" s="114"/>
      <c r="GG172" s="114"/>
      <c r="GH172" s="114"/>
      <c r="GI172" s="114"/>
      <c r="GJ172" s="114"/>
      <c r="GK172" s="114"/>
      <c r="GL172" s="114"/>
      <c r="GM172" s="114"/>
      <c r="GN172" s="114"/>
      <c r="GO172" s="114"/>
      <c r="GP172" s="114"/>
      <c r="GQ172" s="114"/>
      <c r="GR172" s="114"/>
      <c r="GS172" s="114"/>
      <c r="GT172" s="114"/>
      <c r="GU172" s="114"/>
      <c r="GV172" s="114"/>
      <c r="GW172" s="114"/>
      <c r="GX172" s="114"/>
      <c r="GY172" s="114"/>
      <c r="GZ172" s="114"/>
      <c r="HA172" s="114"/>
      <c r="HB172" s="114"/>
      <c r="HC172" s="114"/>
      <c r="HD172" s="114"/>
      <c r="HE172" s="114"/>
      <c r="HF172" s="114"/>
      <c r="HG172" s="114"/>
      <c r="HH172" s="114"/>
      <c r="HI172" s="114"/>
      <c r="HJ172" s="114"/>
      <c r="HK172" s="114"/>
      <c r="HL172" s="114"/>
      <c r="HM172" s="114"/>
      <c r="HN172" s="114"/>
      <c r="HO172" s="114"/>
      <c r="HP172" s="114"/>
      <c r="HQ172" s="114"/>
      <c r="HR172" s="114"/>
      <c r="HS172" s="114"/>
      <c r="HT172" s="114"/>
      <c r="HU172" s="114"/>
      <c r="HV172" s="114"/>
      <c r="HW172" s="114"/>
      <c r="HX172" s="114"/>
      <c r="HY172" s="114"/>
      <c r="HZ172" s="114"/>
      <c r="IA172" s="114"/>
      <c r="IB172" s="114"/>
      <c r="IC172" s="114"/>
      <c r="ID172" s="114"/>
      <c r="IE172" s="114"/>
      <c r="IF172" s="114"/>
      <c r="IG172" s="114"/>
      <c r="IH172" s="114"/>
      <c r="II172" s="114"/>
      <c r="IJ172" s="114"/>
      <c r="IK172" s="114"/>
      <c r="IL172" s="114"/>
      <c r="IM172" s="114"/>
      <c r="IN172" s="114"/>
      <c r="IO172" s="114"/>
      <c r="IP172" s="114"/>
      <c r="IQ172" s="114"/>
      <c r="IR172" s="114"/>
      <c r="IS172" s="114"/>
      <c r="IT172" s="114"/>
      <c r="IU172" s="114"/>
      <c r="IV172" s="114"/>
      <c r="IW172" s="114"/>
      <c r="IX172" s="114"/>
      <c r="IY172" s="114"/>
      <c r="IZ172" s="114"/>
      <c r="JA172" s="114"/>
      <c r="JB172" s="114"/>
      <c r="JC172" s="114"/>
      <c r="JD172" s="114"/>
      <c r="JE172" s="114"/>
      <c r="JF172" s="114"/>
      <c r="JG172" s="114"/>
      <c r="JH172" s="114"/>
      <c r="JI172" s="114"/>
    </row>
    <row r="173" spans="12:269" s="111" customFormat="1" hidden="1" x14ac:dyDescent="0.3">
      <c r="L173" s="113"/>
      <c r="M173" s="113"/>
      <c r="N173" s="114"/>
      <c r="O173" s="114"/>
      <c r="P173" s="114"/>
      <c r="Q173" s="114"/>
      <c r="R173" s="114"/>
      <c r="S173" s="114"/>
      <c r="T173" s="114"/>
      <c r="U173" s="114"/>
      <c r="V173" s="114"/>
      <c r="W173" s="114"/>
      <c r="X173" s="114"/>
      <c r="Y173" s="114"/>
      <c r="Z173" s="114"/>
      <c r="AA173" s="114"/>
      <c r="AB173" s="114"/>
      <c r="AC173" s="114"/>
      <c r="AD173" s="114"/>
      <c r="AE173" s="114"/>
      <c r="AF173" s="114"/>
      <c r="AG173" s="114"/>
      <c r="AH173" s="114"/>
      <c r="AI173" s="114"/>
      <c r="AJ173" s="114"/>
      <c r="AK173" s="114"/>
      <c r="AL173" s="114"/>
      <c r="AM173" s="114"/>
      <c r="AN173" s="114"/>
      <c r="AO173" s="114"/>
      <c r="AP173" s="114"/>
      <c r="AQ173" s="114"/>
      <c r="AR173" s="114"/>
      <c r="AS173" s="114"/>
      <c r="AT173" s="114"/>
      <c r="AU173" s="114"/>
      <c r="AV173" s="114"/>
      <c r="AW173" s="114"/>
      <c r="AX173" s="114"/>
      <c r="AY173" s="114"/>
      <c r="AZ173" s="114"/>
      <c r="BA173" s="114"/>
      <c r="BB173" s="114"/>
      <c r="BC173" s="114"/>
      <c r="BD173" s="114"/>
      <c r="BE173" s="114"/>
      <c r="BF173" s="114"/>
      <c r="BG173" s="114"/>
      <c r="BH173" s="114"/>
      <c r="BI173" s="114"/>
      <c r="BJ173" s="114"/>
      <c r="BK173" s="114"/>
      <c r="BL173" s="114"/>
      <c r="BM173" s="114"/>
      <c r="BN173" s="114"/>
      <c r="BO173" s="114"/>
      <c r="BP173" s="114"/>
      <c r="BQ173" s="114"/>
      <c r="BR173" s="114"/>
      <c r="BS173" s="114"/>
      <c r="BT173" s="114"/>
      <c r="BU173" s="114"/>
      <c r="BV173" s="114"/>
      <c r="BW173" s="114"/>
      <c r="BX173" s="114"/>
      <c r="BY173" s="114"/>
      <c r="BZ173" s="114"/>
      <c r="CA173" s="114"/>
      <c r="CB173" s="114"/>
      <c r="CC173" s="114"/>
      <c r="CD173" s="114"/>
      <c r="CE173" s="114"/>
      <c r="CF173" s="114"/>
      <c r="CG173" s="114"/>
      <c r="CH173" s="114"/>
      <c r="CI173" s="114"/>
      <c r="CJ173" s="114"/>
      <c r="CK173" s="114"/>
      <c r="CL173" s="114"/>
      <c r="CM173" s="114"/>
      <c r="CN173" s="114"/>
      <c r="CO173" s="114"/>
      <c r="CP173" s="114"/>
      <c r="CQ173" s="114"/>
      <c r="CR173" s="114"/>
      <c r="CS173" s="114"/>
      <c r="CT173" s="114"/>
      <c r="CU173" s="114"/>
      <c r="CV173" s="114"/>
      <c r="CW173" s="114"/>
      <c r="CX173" s="114"/>
      <c r="CY173" s="114"/>
      <c r="CZ173" s="114"/>
      <c r="DA173" s="114"/>
      <c r="DB173" s="114"/>
      <c r="DC173" s="114"/>
      <c r="DD173" s="114"/>
      <c r="DE173" s="114"/>
      <c r="DF173" s="114"/>
      <c r="DG173" s="114"/>
      <c r="DH173" s="114"/>
      <c r="DI173" s="114"/>
      <c r="DJ173" s="114"/>
      <c r="DK173" s="114"/>
      <c r="DL173" s="114"/>
      <c r="DM173" s="114"/>
      <c r="DN173" s="114"/>
      <c r="DO173" s="114"/>
      <c r="DP173" s="114"/>
      <c r="DQ173" s="114"/>
      <c r="DR173" s="114"/>
      <c r="DS173" s="114"/>
      <c r="DT173" s="114"/>
      <c r="DU173" s="114"/>
      <c r="DV173" s="114"/>
      <c r="DW173" s="114"/>
      <c r="DX173" s="114"/>
      <c r="DY173" s="114"/>
      <c r="DZ173" s="114"/>
      <c r="EA173" s="114"/>
      <c r="EB173" s="114"/>
      <c r="EC173" s="114"/>
      <c r="ED173" s="114"/>
      <c r="EE173" s="114"/>
      <c r="EF173" s="114"/>
      <c r="EG173" s="114"/>
      <c r="EH173" s="114"/>
      <c r="EI173" s="114"/>
      <c r="EJ173" s="114"/>
      <c r="EK173" s="114"/>
      <c r="EL173" s="114"/>
      <c r="EM173" s="114"/>
      <c r="EN173" s="114"/>
      <c r="EO173" s="114"/>
      <c r="EP173" s="114"/>
      <c r="EQ173" s="114"/>
      <c r="ER173" s="114"/>
      <c r="ES173" s="114"/>
      <c r="ET173" s="114"/>
      <c r="EU173" s="114"/>
      <c r="EV173" s="114"/>
      <c r="EW173" s="114"/>
      <c r="EX173" s="114"/>
      <c r="EY173" s="114"/>
      <c r="EZ173" s="114"/>
      <c r="FA173" s="114"/>
      <c r="FB173" s="114"/>
      <c r="FC173" s="114"/>
      <c r="FD173" s="114"/>
      <c r="FE173" s="114"/>
      <c r="FF173" s="114"/>
      <c r="FG173" s="114"/>
      <c r="FH173" s="114"/>
      <c r="FI173" s="114"/>
      <c r="FJ173" s="114"/>
      <c r="FK173" s="114"/>
      <c r="FL173" s="114"/>
      <c r="FM173" s="114"/>
      <c r="FN173" s="114"/>
      <c r="FO173" s="114"/>
      <c r="FP173" s="114"/>
      <c r="FQ173" s="114"/>
      <c r="FR173" s="114"/>
      <c r="FS173" s="114"/>
      <c r="FT173" s="114"/>
      <c r="FU173" s="114"/>
      <c r="FV173" s="114"/>
      <c r="FW173" s="114"/>
      <c r="FX173" s="114"/>
      <c r="FY173" s="114"/>
      <c r="FZ173" s="114"/>
      <c r="GA173" s="114"/>
      <c r="GB173" s="114"/>
      <c r="GC173" s="114"/>
      <c r="GD173" s="114"/>
      <c r="GE173" s="114"/>
      <c r="GF173" s="114"/>
      <c r="GG173" s="114"/>
      <c r="GH173" s="114"/>
      <c r="GI173" s="114"/>
      <c r="GJ173" s="114"/>
      <c r="GK173" s="114"/>
      <c r="GL173" s="114"/>
      <c r="GM173" s="114"/>
      <c r="GN173" s="114"/>
      <c r="GO173" s="114"/>
      <c r="GP173" s="114"/>
      <c r="GQ173" s="114"/>
      <c r="GR173" s="114"/>
      <c r="GS173" s="114"/>
      <c r="GT173" s="114"/>
      <c r="GU173" s="114"/>
      <c r="GV173" s="114"/>
      <c r="GW173" s="114"/>
      <c r="GX173" s="114"/>
      <c r="GY173" s="114"/>
      <c r="GZ173" s="114"/>
      <c r="HA173" s="114"/>
      <c r="HB173" s="114"/>
      <c r="HC173" s="114"/>
      <c r="HD173" s="114"/>
      <c r="HE173" s="114"/>
      <c r="HF173" s="114"/>
      <c r="HG173" s="114"/>
      <c r="HH173" s="114"/>
      <c r="HI173" s="114"/>
      <c r="HJ173" s="114"/>
      <c r="HK173" s="114"/>
      <c r="HL173" s="114"/>
      <c r="HM173" s="114"/>
      <c r="HN173" s="114"/>
      <c r="HO173" s="114"/>
      <c r="HP173" s="114"/>
      <c r="HQ173" s="114"/>
      <c r="HR173" s="114"/>
      <c r="HS173" s="114"/>
      <c r="HT173" s="114"/>
      <c r="HU173" s="114"/>
      <c r="HV173" s="114"/>
      <c r="HW173" s="114"/>
      <c r="HX173" s="114"/>
      <c r="HY173" s="114"/>
      <c r="HZ173" s="114"/>
      <c r="IA173" s="114"/>
      <c r="IB173" s="114"/>
      <c r="IC173" s="114"/>
      <c r="ID173" s="114"/>
      <c r="IE173" s="114"/>
      <c r="IF173" s="114"/>
      <c r="IG173" s="114"/>
      <c r="IH173" s="114"/>
      <c r="II173" s="114"/>
      <c r="IJ173" s="114"/>
      <c r="IK173" s="114"/>
      <c r="IL173" s="114"/>
      <c r="IM173" s="114"/>
      <c r="IN173" s="114"/>
      <c r="IO173" s="114"/>
      <c r="IP173" s="114"/>
      <c r="IQ173" s="114"/>
      <c r="IR173" s="114"/>
      <c r="IS173" s="114"/>
      <c r="IT173" s="114"/>
      <c r="IU173" s="114"/>
      <c r="IV173" s="114"/>
      <c r="IW173" s="114"/>
      <c r="IX173" s="114"/>
      <c r="IY173" s="114"/>
      <c r="IZ173" s="114"/>
      <c r="JA173" s="114"/>
      <c r="JB173" s="114"/>
      <c r="JC173" s="114"/>
      <c r="JD173" s="114"/>
      <c r="JE173" s="114"/>
      <c r="JF173" s="114"/>
      <c r="JG173" s="114"/>
      <c r="JH173" s="114"/>
      <c r="JI173" s="114"/>
    </row>
    <row r="174" spans="12:269" s="111" customFormat="1" hidden="1" x14ac:dyDescent="0.3">
      <c r="L174" s="113"/>
      <c r="M174" s="113"/>
      <c r="N174" s="114"/>
      <c r="O174" s="114"/>
      <c r="P174" s="114"/>
      <c r="Q174" s="114"/>
      <c r="R174" s="114"/>
      <c r="S174" s="114"/>
      <c r="T174" s="114"/>
      <c r="U174" s="114"/>
      <c r="V174" s="114"/>
      <c r="W174" s="114"/>
      <c r="X174" s="114"/>
      <c r="Y174" s="114"/>
      <c r="Z174" s="114"/>
      <c r="AA174" s="114"/>
      <c r="AB174" s="114"/>
      <c r="AC174" s="114"/>
      <c r="AD174" s="114"/>
      <c r="AE174" s="114"/>
      <c r="AF174" s="114"/>
      <c r="AG174" s="114"/>
      <c r="AH174" s="114"/>
      <c r="AI174" s="114"/>
      <c r="AJ174" s="114"/>
      <c r="AK174" s="114"/>
      <c r="AL174" s="114"/>
      <c r="AM174" s="114"/>
      <c r="AN174" s="114"/>
      <c r="AO174" s="114"/>
      <c r="AP174" s="114"/>
      <c r="AQ174" s="114"/>
      <c r="AR174" s="114"/>
      <c r="AS174" s="114"/>
      <c r="AT174" s="114"/>
      <c r="AU174" s="114"/>
      <c r="AV174" s="114"/>
      <c r="AW174" s="114"/>
      <c r="AX174" s="114"/>
      <c r="AY174" s="114"/>
      <c r="AZ174" s="114"/>
      <c r="BA174" s="114"/>
      <c r="BB174" s="114"/>
      <c r="BC174" s="114"/>
      <c r="BD174" s="114"/>
      <c r="BE174" s="114"/>
      <c r="BF174" s="114"/>
      <c r="BG174" s="114"/>
      <c r="BH174" s="114"/>
      <c r="BI174" s="114"/>
      <c r="BJ174" s="114"/>
      <c r="BK174" s="114"/>
      <c r="BL174" s="114"/>
      <c r="BM174" s="114"/>
      <c r="BN174" s="114"/>
      <c r="BO174" s="114"/>
      <c r="BP174" s="114"/>
      <c r="BQ174" s="114"/>
      <c r="BR174" s="114"/>
      <c r="BS174" s="114"/>
      <c r="BT174" s="114"/>
      <c r="BU174" s="114"/>
      <c r="BV174" s="114"/>
      <c r="BW174" s="114"/>
      <c r="BX174" s="114"/>
      <c r="BY174" s="114"/>
      <c r="BZ174" s="114"/>
      <c r="CA174" s="114"/>
      <c r="CB174" s="114"/>
      <c r="CC174" s="114"/>
      <c r="CD174" s="114"/>
      <c r="CE174" s="114"/>
      <c r="CF174" s="114"/>
      <c r="CG174" s="114"/>
      <c r="CH174" s="114"/>
      <c r="CI174" s="114"/>
      <c r="CJ174" s="114"/>
      <c r="CK174" s="114"/>
      <c r="CL174" s="114"/>
      <c r="CM174" s="114"/>
      <c r="CN174" s="114"/>
      <c r="CO174" s="114"/>
      <c r="CP174" s="114"/>
      <c r="CQ174" s="114"/>
      <c r="CR174" s="114"/>
      <c r="CS174" s="114"/>
      <c r="CT174" s="114"/>
      <c r="CU174" s="114"/>
      <c r="CV174" s="114"/>
      <c r="CW174" s="114"/>
      <c r="CX174" s="114"/>
      <c r="CY174" s="114"/>
      <c r="CZ174" s="114"/>
      <c r="DA174" s="114"/>
      <c r="DB174" s="114"/>
      <c r="DC174" s="114"/>
      <c r="DD174" s="114"/>
      <c r="DE174" s="114"/>
      <c r="DF174" s="114"/>
      <c r="DG174" s="114"/>
      <c r="DH174" s="114"/>
      <c r="DI174" s="114"/>
      <c r="DJ174" s="114"/>
      <c r="DK174" s="114"/>
      <c r="DL174" s="114"/>
      <c r="DM174" s="114"/>
      <c r="DN174" s="114"/>
      <c r="DO174" s="114"/>
      <c r="DP174" s="114"/>
      <c r="DQ174" s="114"/>
      <c r="DR174" s="114"/>
      <c r="DS174" s="114"/>
      <c r="DT174" s="114"/>
      <c r="DU174" s="114"/>
      <c r="DV174" s="114"/>
      <c r="DW174" s="114"/>
      <c r="DX174" s="114"/>
      <c r="DY174" s="114"/>
      <c r="DZ174" s="114"/>
      <c r="EA174" s="114"/>
      <c r="EB174" s="114"/>
      <c r="EC174" s="114"/>
      <c r="ED174" s="114"/>
      <c r="EE174" s="114"/>
      <c r="EF174" s="114"/>
      <c r="EG174" s="114"/>
      <c r="EH174" s="114"/>
      <c r="EI174" s="114"/>
      <c r="EJ174" s="114"/>
      <c r="EK174" s="114"/>
      <c r="EL174" s="114"/>
      <c r="EM174" s="114"/>
      <c r="EN174" s="114"/>
      <c r="EO174" s="114"/>
      <c r="EP174" s="114"/>
      <c r="EQ174" s="114"/>
      <c r="ER174" s="114"/>
      <c r="ES174" s="114"/>
      <c r="ET174" s="114"/>
      <c r="EU174" s="114"/>
      <c r="EV174" s="114"/>
      <c r="EW174" s="114"/>
      <c r="EX174" s="114"/>
      <c r="EY174" s="114"/>
      <c r="EZ174" s="114"/>
      <c r="FA174" s="114"/>
      <c r="FB174" s="114"/>
      <c r="FC174" s="114"/>
      <c r="FD174" s="114"/>
      <c r="FE174" s="114"/>
      <c r="FF174" s="114"/>
      <c r="FG174" s="114"/>
      <c r="FH174" s="114"/>
      <c r="FI174" s="114"/>
      <c r="FJ174" s="114"/>
      <c r="FK174" s="114"/>
      <c r="FL174" s="114"/>
      <c r="FM174" s="114"/>
      <c r="FN174" s="114"/>
      <c r="FO174" s="114"/>
      <c r="FP174" s="114"/>
      <c r="FQ174" s="114"/>
      <c r="FR174" s="114"/>
      <c r="FS174" s="114"/>
      <c r="FT174" s="114"/>
      <c r="FU174" s="114"/>
      <c r="FV174" s="114"/>
      <c r="FW174" s="114"/>
      <c r="FX174" s="114"/>
      <c r="FY174" s="114"/>
      <c r="FZ174" s="114"/>
      <c r="GA174" s="114"/>
      <c r="GB174" s="114"/>
      <c r="GC174" s="114"/>
      <c r="GD174" s="114"/>
      <c r="GE174" s="114"/>
      <c r="GF174" s="114"/>
      <c r="GG174" s="114"/>
      <c r="GH174" s="114"/>
      <c r="GI174" s="114"/>
      <c r="GJ174" s="114"/>
      <c r="GK174" s="114"/>
      <c r="GL174" s="114"/>
      <c r="GM174" s="114"/>
      <c r="GN174" s="114"/>
      <c r="GO174" s="114"/>
      <c r="GP174" s="114"/>
      <c r="GQ174" s="114"/>
      <c r="GR174" s="114"/>
      <c r="GS174" s="114"/>
      <c r="GT174" s="114"/>
      <c r="GU174" s="114"/>
      <c r="GV174" s="114"/>
      <c r="GW174" s="114"/>
      <c r="GX174" s="114"/>
      <c r="GY174" s="114"/>
      <c r="GZ174" s="114"/>
      <c r="HA174" s="114"/>
      <c r="HB174" s="114"/>
      <c r="HC174" s="114"/>
      <c r="HD174" s="114"/>
      <c r="HE174" s="114"/>
      <c r="HF174" s="114"/>
      <c r="HG174" s="114"/>
      <c r="HH174" s="114"/>
      <c r="HI174" s="114"/>
      <c r="HJ174" s="114"/>
      <c r="HK174" s="114"/>
      <c r="HL174" s="114"/>
      <c r="HM174" s="114"/>
      <c r="HN174" s="114"/>
      <c r="HO174" s="114"/>
      <c r="HP174" s="114"/>
      <c r="HQ174" s="114"/>
      <c r="HR174" s="114"/>
      <c r="HS174" s="114"/>
      <c r="HT174" s="114"/>
      <c r="HU174" s="114"/>
      <c r="HV174" s="114"/>
      <c r="HW174" s="114"/>
      <c r="HX174" s="114"/>
      <c r="HY174" s="114"/>
      <c r="HZ174" s="114"/>
      <c r="IA174" s="114"/>
      <c r="IB174" s="114"/>
      <c r="IC174" s="114"/>
      <c r="ID174" s="114"/>
      <c r="IE174" s="114"/>
      <c r="IF174" s="114"/>
      <c r="IG174" s="114"/>
      <c r="IH174" s="114"/>
      <c r="II174" s="114"/>
      <c r="IJ174" s="114"/>
      <c r="IK174" s="114"/>
      <c r="IL174" s="114"/>
      <c r="IM174" s="114"/>
      <c r="IN174" s="114"/>
      <c r="IO174" s="114"/>
      <c r="IP174" s="114"/>
      <c r="IQ174" s="114"/>
      <c r="IR174" s="114"/>
      <c r="IS174" s="114"/>
      <c r="IT174" s="114"/>
      <c r="IU174" s="114"/>
      <c r="IV174" s="114"/>
      <c r="IW174" s="114"/>
      <c r="IX174" s="114"/>
      <c r="IY174" s="114"/>
      <c r="IZ174" s="114"/>
      <c r="JA174" s="114"/>
      <c r="JB174" s="114"/>
      <c r="JC174" s="114"/>
      <c r="JD174" s="114"/>
      <c r="JE174" s="114"/>
      <c r="JF174" s="114"/>
      <c r="JG174" s="114"/>
      <c r="JH174" s="114"/>
      <c r="JI174" s="114"/>
    </row>
    <row r="175" spans="12:269" s="111" customFormat="1" hidden="1" x14ac:dyDescent="0.3">
      <c r="L175" s="113"/>
      <c r="M175" s="113"/>
      <c r="N175" s="114"/>
      <c r="O175" s="114"/>
      <c r="P175" s="114"/>
      <c r="Q175" s="114"/>
      <c r="R175" s="114"/>
      <c r="S175" s="114"/>
      <c r="T175" s="114"/>
      <c r="U175" s="114"/>
      <c r="V175" s="114"/>
      <c r="W175" s="114"/>
      <c r="X175" s="114"/>
      <c r="Y175" s="114"/>
      <c r="Z175" s="114"/>
      <c r="AA175" s="114"/>
      <c r="AB175" s="114"/>
      <c r="AC175" s="114"/>
      <c r="AD175" s="114"/>
      <c r="AE175" s="114"/>
      <c r="AF175" s="114"/>
      <c r="AG175" s="114"/>
      <c r="AH175" s="114"/>
      <c r="AI175" s="114"/>
      <c r="AJ175" s="114"/>
      <c r="AK175" s="114"/>
      <c r="AL175" s="114"/>
      <c r="AM175" s="114"/>
      <c r="AN175" s="114"/>
      <c r="AO175" s="114"/>
      <c r="AP175" s="114"/>
      <c r="AQ175" s="114"/>
      <c r="AR175" s="114"/>
      <c r="AS175" s="114"/>
      <c r="AT175" s="114"/>
      <c r="AU175" s="114"/>
      <c r="AV175" s="114"/>
      <c r="AW175" s="114"/>
      <c r="AX175" s="114"/>
      <c r="AY175" s="114"/>
      <c r="AZ175" s="114"/>
      <c r="BA175" s="114"/>
      <c r="BB175" s="114"/>
      <c r="BC175" s="114"/>
      <c r="BD175" s="114"/>
      <c r="BE175" s="114"/>
      <c r="BF175" s="114"/>
      <c r="BG175" s="114"/>
      <c r="BH175" s="114"/>
      <c r="BI175" s="114"/>
      <c r="BJ175" s="114"/>
      <c r="BK175" s="114"/>
      <c r="BL175" s="114"/>
      <c r="BM175" s="114"/>
      <c r="BN175" s="114"/>
      <c r="BO175" s="114"/>
      <c r="BP175" s="114"/>
      <c r="BQ175" s="114"/>
      <c r="BR175" s="114"/>
      <c r="BS175" s="114"/>
      <c r="BT175" s="114"/>
      <c r="BU175" s="114"/>
      <c r="BV175" s="114"/>
      <c r="BW175" s="114"/>
      <c r="BX175" s="114"/>
      <c r="BY175" s="114"/>
      <c r="BZ175" s="114"/>
      <c r="CA175" s="114"/>
      <c r="CB175" s="114"/>
      <c r="CC175" s="114"/>
      <c r="CD175" s="114"/>
      <c r="CE175" s="114"/>
      <c r="CF175" s="114"/>
      <c r="CG175" s="114"/>
      <c r="CH175" s="114"/>
      <c r="CI175" s="114"/>
      <c r="CJ175" s="114"/>
      <c r="CK175" s="114"/>
      <c r="CL175" s="114"/>
      <c r="CM175" s="114"/>
      <c r="CN175" s="114"/>
      <c r="CO175" s="114"/>
      <c r="CP175" s="114"/>
      <c r="CQ175" s="114"/>
      <c r="CR175" s="114"/>
      <c r="CS175" s="114"/>
      <c r="CT175" s="114"/>
      <c r="CU175" s="114"/>
      <c r="CV175" s="114"/>
      <c r="CW175" s="114"/>
      <c r="CX175" s="114"/>
      <c r="CY175" s="114"/>
      <c r="CZ175" s="114"/>
      <c r="DA175" s="114"/>
      <c r="DB175" s="114"/>
      <c r="DC175" s="114"/>
      <c r="DD175" s="114"/>
      <c r="DE175" s="114"/>
      <c r="DF175" s="114"/>
      <c r="DG175" s="114"/>
      <c r="DH175" s="114"/>
      <c r="DI175" s="114"/>
      <c r="DJ175" s="114"/>
      <c r="DK175" s="114"/>
      <c r="DL175" s="114"/>
      <c r="DM175" s="114"/>
      <c r="DN175" s="114"/>
      <c r="DO175" s="114"/>
      <c r="DP175" s="114"/>
      <c r="DQ175" s="114"/>
      <c r="DR175" s="114"/>
      <c r="DS175" s="114"/>
      <c r="DT175" s="114"/>
      <c r="DU175" s="114"/>
      <c r="DV175" s="114"/>
      <c r="DW175" s="114"/>
      <c r="DX175" s="114"/>
      <c r="DY175" s="114"/>
      <c r="DZ175" s="114"/>
      <c r="EA175" s="114"/>
      <c r="EB175" s="114"/>
      <c r="EC175" s="114"/>
      <c r="ED175" s="114"/>
      <c r="EE175" s="114"/>
      <c r="EF175" s="114"/>
      <c r="EG175" s="114"/>
      <c r="EH175" s="114"/>
      <c r="EI175" s="114"/>
      <c r="EJ175" s="114"/>
      <c r="EK175" s="114"/>
      <c r="EL175" s="114"/>
      <c r="EM175" s="114"/>
      <c r="EN175" s="114"/>
      <c r="EO175" s="114"/>
      <c r="EP175" s="114"/>
      <c r="EQ175" s="114"/>
      <c r="ER175" s="114"/>
      <c r="ES175" s="114"/>
      <c r="ET175" s="114"/>
      <c r="EU175" s="114"/>
      <c r="EV175" s="114"/>
      <c r="EW175" s="114"/>
      <c r="EX175" s="114"/>
      <c r="EY175" s="114"/>
      <c r="EZ175" s="114"/>
      <c r="FA175" s="114"/>
      <c r="FB175" s="114"/>
      <c r="FC175" s="114"/>
      <c r="FD175" s="114"/>
      <c r="FE175" s="114"/>
      <c r="FF175" s="114"/>
      <c r="FG175" s="114"/>
      <c r="FH175" s="114"/>
      <c r="FI175" s="114"/>
      <c r="FJ175" s="114"/>
      <c r="FK175" s="114"/>
      <c r="FL175" s="114"/>
      <c r="FM175" s="114"/>
      <c r="FN175" s="114"/>
      <c r="FO175" s="114"/>
      <c r="FP175" s="114"/>
      <c r="FQ175" s="114"/>
      <c r="FR175" s="114"/>
      <c r="FS175" s="114"/>
      <c r="FT175" s="114"/>
      <c r="FU175" s="114"/>
      <c r="FV175" s="114"/>
      <c r="FW175" s="114"/>
      <c r="FX175" s="114"/>
      <c r="FY175" s="114"/>
      <c r="FZ175" s="114"/>
      <c r="GA175" s="114"/>
      <c r="GB175" s="114"/>
      <c r="GC175" s="114"/>
      <c r="GD175" s="114"/>
      <c r="GE175" s="114"/>
      <c r="GF175" s="114"/>
      <c r="GG175" s="114"/>
      <c r="GH175" s="114"/>
      <c r="GI175" s="114"/>
      <c r="GJ175" s="114"/>
      <c r="GK175" s="114"/>
      <c r="GL175" s="114"/>
      <c r="GM175" s="114"/>
      <c r="GN175" s="114"/>
      <c r="GO175" s="114"/>
      <c r="GP175" s="114"/>
      <c r="GQ175" s="114"/>
      <c r="GR175" s="114"/>
      <c r="GS175" s="114"/>
      <c r="GT175" s="114"/>
      <c r="GU175" s="114"/>
      <c r="GV175" s="114"/>
      <c r="GW175" s="114"/>
      <c r="GX175" s="114"/>
      <c r="GY175" s="114"/>
      <c r="GZ175" s="114"/>
      <c r="HA175" s="114"/>
      <c r="HB175" s="114"/>
      <c r="HC175" s="114"/>
      <c r="HD175" s="114"/>
      <c r="HE175" s="114"/>
      <c r="HF175" s="114"/>
      <c r="HG175" s="114"/>
      <c r="HH175" s="114"/>
      <c r="HI175" s="114"/>
      <c r="HJ175" s="114"/>
      <c r="HK175" s="114"/>
      <c r="HL175" s="114"/>
      <c r="HM175" s="114"/>
      <c r="HN175" s="114"/>
      <c r="HO175" s="114"/>
      <c r="HP175" s="114"/>
      <c r="HQ175" s="114"/>
      <c r="HR175" s="114"/>
      <c r="HS175" s="114"/>
      <c r="HT175" s="114"/>
      <c r="HU175" s="114"/>
      <c r="HV175" s="114"/>
      <c r="HW175" s="114"/>
      <c r="HX175" s="114"/>
      <c r="HY175" s="114"/>
      <c r="HZ175" s="114"/>
      <c r="IA175" s="114"/>
      <c r="IB175" s="114"/>
      <c r="IC175" s="114"/>
      <c r="ID175" s="114"/>
      <c r="IE175" s="114"/>
      <c r="IF175" s="114"/>
      <c r="IG175" s="114"/>
      <c r="IH175" s="114"/>
      <c r="II175" s="114"/>
      <c r="IJ175" s="114"/>
      <c r="IK175" s="114"/>
      <c r="IL175" s="114"/>
      <c r="IM175" s="114"/>
      <c r="IN175" s="114"/>
      <c r="IO175" s="114"/>
      <c r="IP175" s="114"/>
      <c r="IQ175" s="114"/>
      <c r="IR175" s="114"/>
      <c r="IS175" s="114"/>
      <c r="IT175" s="114"/>
      <c r="IU175" s="114"/>
      <c r="IV175" s="114"/>
      <c r="IW175" s="114"/>
      <c r="IX175" s="114"/>
      <c r="IY175" s="114"/>
      <c r="IZ175" s="114"/>
      <c r="JA175" s="114"/>
      <c r="JB175" s="114"/>
      <c r="JC175" s="114"/>
      <c r="JD175" s="114"/>
      <c r="JE175" s="114"/>
      <c r="JF175" s="114"/>
      <c r="JG175" s="114"/>
      <c r="JH175" s="114"/>
      <c r="JI175" s="114"/>
    </row>
    <row r="176" spans="12:269" s="111" customFormat="1" hidden="1" x14ac:dyDescent="0.3">
      <c r="L176" s="113"/>
      <c r="M176" s="113"/>
      <c r="N176" s="114"/>
      <c r="O176" s="114"/>
      <c r="P176" s="114"/>
      <c r="Q176" s="114"/>
      <c r="R176" s="114"/>
      <c r="S176" s="114"/>
      <c r="T176" s="114"/>
      <c r="U176" s="114"/>
      <c r="V176" s="114"/>
      <c r="W176" s="114"/>
      <c r="X176" s="114"/>
      <c r="Y176" s="114"/>
      <c r="Z176" s="114"/>
      <c r="AA176" s="114"/>
      <c r="AB176" s="114"/>
      <c r="AC176" s="114"/>
      <c r="AD176" s="114"/>
      <c r="AE176" s="114"/>
      <c r="AF176" s="114"/>
      <c r="AG176" s="114"/>
      <c r="AH176" s="114"/>
      <c r="AI176" s="114"/>
      <c r="AJ176" s="114"/>
      <c r="AK176" s="114"/>
      <c r="AL176" s="114"/>
      <c r="AM176" s="114"/>
      <c r="AN176" s="114"/>
      <c r="AO176" s="114"/>
      <c r="AP176" s="114"/>
      <c r="AQ176" s="114"/>
      <c r="AR176" s="114"/>
      <c r="AS176" s="114"/>
      <c r="AT176" s="114"/>
      <c r="AU176" s="114"/>
      <c r="AV176" s="114"/>
      <c r="AW176" s="114"/>
      <c r="AX176" s="114"/>
      <c r="AY176" s="114"/>
      <c r="AZ176" s="114"/>
      <c r="BA176" s="114"/>
      <c r="BB176" s="114"/>
      <c r="BC176" s="114"/>
      <c r="BD176" s="114"/>
      <c r="BE176" s="114"/>
      <c r="BF176" s="114"/>
      <c r="BG176" s="114"/>
      <c r="BH176" s="114"/>
      <c r="BI176" s="114"/>
      <c r="BJ176" s="114"/>
      <c r="BK176" s="114"/>
      <c r="BL176" s="114"/>
      <c r="BM176" s="114"/>
      <c r="BN176" s="114"/>
      <c r="BO176" s="114"/>
      <c r="BP176" s="114"/>
      <c r="BQ176" s="114"/>
      <c r="BR176" s="114"/>
      <c r="BS176" s="114"/>
      <c r="BT176" s="114"/>
      <c r="BU176" s="114"/>
      <c r="BV176" s="114"/>
      <c r="BW176" s="114"/>
      <c r="BX176" s="114"/>
      <c r="BY176" s="114"/>
      <c r="BZ176" s="114"/>
      <c r="CA176" s="114"/>
      <c r="CB176" s="114"/>
      <c r="CC176" s="114"/>
      <c r="CD176" s="114"/>
      <c r="CE176" s="114"/>
      <c r="CF176" s="114"/>
      <c r="CG176" s="114"/>
      <c r="CH176" s="114"/>
      <c r="CI176" s="114"/>
      <c r="CJ176" s="114"/>
      <c r="CK176" s="114"/>
      <c r="CL176" s="114"/>
      <c r="CM176" s="114"/>
      <c r="CN176" s="114"/>
      <c r="CO176" s="114"/>
      <c r="CP176" s="114"/>
      <c r="CQ176" s="114"/>
      <c r="CR176" s="114"/>
      <c r="CS176" s="114"/>
      <c r="CT176" s="114"/>
      <c r="CU176" s="114"/>
      <c r="CV176" s="114"/>
      <c r="CW176" s="114"/>
      <c r="CX176" s="114"/>
      <c r="CY176" s="114"/>
      <c r="CZ176" s="114"/>
      <c r="DA176" s="114"/>
      <c r="DB176" s="114"/>
      <c r="DC176" s="114"/>
      <c r="DD176" s="114"/>
      <c r="DE176" s="114"/>
      <c r="DF176" s="114"/>
      <c r="DG176" s="114"/>
      <c r="DH176" s="114"/>
      <c r="DI176" s="114"/>
      <c r="DJ176" s="114"/>
      <c r="DK176" s="114"/>
      <c r="DL176" s="114"/>
      <c r="DM176" s="114"/>
      <c r="DN176" s="114"/>
      <c r="DO176" s="114"/>
      <c r="DP176" s="114"/>
      <c r="DQ176" s="114"/>
      <c r="DR176" s="114"/>
      <c r="DS176" s="114"/>
      <c r="DT176" s="114"/>
      <c r="DU176" s="114"/>
      <c r="DV176" s="114"/>
      <c r="DW176" s="114"/>
      <c r="DX176" s="114"/>
      <c r="DY176" s="114"/>
      <c r="DZ176" s="114"/>
      <c r="EA176" s="114"/>
      <c r="EB176" s="114"/>
      <c r="EC176" s="114"/>
      <c r="ED176" s="114"/>
      <c r="EE176" s="114"/>
      <c r="EF176" s="114"/>
      <c r="EG176" s="114"/>
      <c r="EH176" s="114"/>
      <c r="EI176" s="114"/>
      <c r="EJ176" s="114"/>
      <c r="EK176" s="114"/>
      <c r="EL176" s="114"/>
      <c r="EM176" s="114"/>
      <c r="EN176" s="114"/>
      <c r="EO176" s="114"/>
      <c r="EP176" s="114"/>
      <c r="EQ176" s="114"/>
      <c r="ER176" s="114"/>
      <c r="ES176" s="114"/>
      <c r="ET176" s="114"/>
      <c r="EU176" s="114"/>
      <c r="EV176" s="114"/>
      <c r="EW176" s="114"/>
      <c r="EX176" s="114"/>
      <c r="EY176" s="114"/>
      <c r="EZ176" s="114"/>
      <c r="FA176" s="114"/>
      <c r="FB176" s="114"/>
      <c r="FC176" s="114"/>
      <c r="FD176" s="114"/>
      <c r="FE176" s="114"/>
      <c r="FF176" s="114"/>
      <c r="FG176" s="114"/>
      <c r="FH176" s="114"/>
      <c r="FI176" s="114"/>
      <c r="FJ176" s="114"/>
      <c r="FK176" s="114"/>
      <c r="FL176" s="114"/>
      <c r="FM176" s="114"/>
      <c r="FN176" s="114"/>
      <c r="FO176" s="114"/>
      <c r="FP176" s="114"/>
      <c r="FQ176" s="114"/>
      <c r="FR176" s="114"/>
      <c r="FS176" s="114"/>
      <c r="FT176" s="114"/>
      <c r="FU176" s="114"/>
      <c r="FV176" s="114"/>
      <c r="FW176" s="114"/>
      <c r="FX176" s="114"/>
      <c r="FY176" s="114"/>
      <c r="FZ176" s="114"/>
      <c r="GA176" s="114"/>
      <c r="GB176" s="114"/>
      <c r="GC176" s="114"/>
      <c r="GD176" s="114"/>
      <c r="GE176" s="114"/>
      <c r="GF176" s="114"/>
      <c r="GG176" s="114"/>
      <c r="GH176" s="114"/>
      <c r="GI176" s="114"/>
      <c r="GJ176" s="114"/>
      <c r="GK176" s="114"/>
      <c r="GL176" s="114"/>
      <c r="GM176" s="114"/>
      <c r="GN176" s="114"/>
      <c r="GO176" s="114"/>
      <c r="GP176" s="114"/>
      <c r="GQ176" s="114"/>
      <c r="GR176" s="114"/>
      <c r="GS176" s="114"/>
      <c r="GT176" s="114"/>
      <c r="GU176" s="114"/>
      <c r="GV176" s="114"/>
      <c r="GW176" s="114"/>
      <c r="GX176" s="114"/>
      <c r="GY176" s="114"/>
      <c r="GZ176" s="114"/>
      <c r="HA176" s="114"/>
      <c r="HB176" s="114"/>
      <c r="HC176" s="114"/>
      <c r="HD176" s="114"/>
      <c r="HE176" s="114"/>
      <c r="HF176" s="114"/>
      <c r="HG176" s="114"/>
      <c r="HH176" s="114"/>
      <c r="HI176" s="114"/>
      <c r="HJ176" s="114"/>
      <c r="HK176" s="114"/>
      <c r="HL176" s="114"/>
      <c r="HM176" s="114"/>
      <c r="HN176" s="114"/>
      <c r="HO176" s="114"/>
      <c r="HP176" s="114"/>
      <c r="HQ176" s="114"/>
      <c r="HR176" s="114"/>
      <c r="HS176" s="114"/>
      <c r="HT176" s="114"/>
      <c r="HU176" s="114"/>
      <c r="HV176" s="114"/>
      <c r="HW176" s="114"/>
      <c r="HX176" s="114"/>
      <c r="HY176" s="114"/>
      <c r="HZ176" s="114"/>
      <c r="IA176" s="114"/>
      <c r="IB176" s="114"/>
      <c r="IC176" s="114"/>
      <c r="ID176" s="114"/>
      <c r="IE176" s="114"/>
      <c r="IF176" s="114"/>
      <c r="IG176" s="114"/>
      <c r="IH176" s="114"/>
      <c r="II176" s="114"/>
      <c r="IJ176" s="114"/>
      <c r="IK176" s="114"/>
      <c r="IL176" s="114"/>
      <c r="IM176" s="114"/>
      <c r="IN176" s="114"/>
      <c r="IO176" s="114"/>
      <c r="IP176" s="114"/>
      <c r="IQ176" s="114"/>
      <c r="IR176" s="114"/>
      <c r="IS176" s="114"/>
      <c r="IT176" s="114"/>
      <c r="IU176" s="114"/>
      <c r="IV176" s="114"/>
      <c r="IW176" s="114"/>
      <c r="IX176" s="114"/>
      <c r="IY176" s="114"/>
      <c r="IZ176" s="114"/>
      <c r="JA176" s="114"/>
      <c r="JB176" s="114"/>
      <c r="JC176" s="114"/>
      <c r="JD176" s="114"/>
      <c r="JE176" s="114"/>
      <c r="JF176" s="114"/>
      <c r="JG176" s="114"/>
      <c r="JH176" s="114"/>
      <c r="JI176" s="114"/>
    </row>
    <row r="177" spans="12:269" s="111" customFormat="1" hidden="1" x14ac:dyDescent="0.3">
      <c r="L177" s="113"/>
      <c r="M177" s="113"/>
      <c r="N177" s="114"/>
      <c r="O177" s="114"/>
      <c r="P177" s="114"/>
      <c r="Q177" s="114"/>
      <c r="R177" s="114"/>
      <c r="S177" s="114"/>
      <c r="T177" s="114"/>
      <c r="U177" s="114"/>
      <c r="V177" s="114"/>
      <c r="W177" s="114"/>
      <c r="X177" s="114"/>
      <c r="Y177" s="114"/>
      <c r="Z177" s="114"/>
      <c r="AA177" s="114"/>
      <c r="AB177" s="114"/>
      <c r="AC177" s="114"/>
      <c r="AD177" s="114"/>
      <c r="AE177" s="114"/>
      <c r="AF177" s="114"/>
      <c r="AG177" s="114"/>
      <c r="AH177" s="114"/>
      <c r="AI177" s="114"/>
      <c r="AJ177" s="114"/>
      <c r="AK177" s="114"/>
      <c r="AL177" s="114"/>
      <c r="AM177" s="114"/>
      <c r="AN177" s="114"/>
      <c r="AO177" s="114"/>
      <c r="AP177" s="114"/>
      <c r="AQ177" s="114"/>
      <c r="AR177" s="114"/>
      <c r="AS177" s="114"/>
      <c r="AT177" s="114"/>
      <c r="AU177" s="114"/>
      <c r="AV177" s="114"/>
      <c r="AW177" s="114"/>
      <c r="AX177" s="114"/>
      <c r="AY177" s="114"/>
      <c r="AZ177" s="114"/>
      <c r="BA177" s="114"/>
      <c r="BB177" s="114"/>
      <c r="BC177" s="114"/>
      <c r="BD177" s="114"/>
      <c r="BE177" s="114"/>
      <c r="BF177" s="114"/>
      <c r="BG177" s="114"/>
      <c r="BH177" s="114"/>
      <c r="BI177" s="114"/>
      <c r="BJ177" s="114"/>
      <c r="BK177" s="114"/>
      <c r="BL177" s="114"/>
      <c r="BM177" s="114"/>
      <c r="BN177" s="114"/>
      <c r="BO177" s="114"/>
      <c r="BP177" s="114"/>
      <c r="BQ177" s="114"/>
      <c r="BR177" s="114"/>
      <c r="BS177" s="114"/>
      <c r="BT177" s="114"/>
      <c r="BU177" s="114"/>
      <c r="BV177" s="114"/>
      <c r="BW177" s="114"/>
      <c r="BX177" s="114"/>
      <c r="BY177" s="114"/>
      <c r="BZ177" s="114"/>
      <c r="CA177" s="114"/>
      <c r="CB177" s="114"/>
      <c r="CC177" s="114"/>
      <c r="CD177" s="114"/>
      <c r="CE177" s="114"/>
      <c r="CF177" s="114"/>
      <c r="CG177" s="114"/>
      <c r="CH177" s="114"/>
      <c r="CI177" s="114"/>
      <c r="CJ177" s="114"/>
      <c r="CK177" s="114"/>
      <c r="CL177" s="114"/>
      <c r="CM177" s="114"/>
      <c r="CN177" s="114"/>
      <c r="CO177" s="114"/>
      <c r="CP177" s="114"/>
      <c r="CQ177" s="114"/>
      <c r="CR177" s="114"/>
      <c r="CS177" s="114"/>
      <c r="CT177" s="114"/>
      <c r="CU177" s="114"/>
      <c r="CV177" s="114"/>
      <c r="CW177" s="114"/>
      <c r="CX177" s="114"/>
      <c r="CY177" s="114"/>
      <c r="CZ177" s="114"/>
      <c r="DA177" s="114"/>
      <c r="DB177" s="114"/>
      <c r="DC177" s="114"/>
      <c r="DD177" s="114"/>
      <c r="DE177" s="114"/>
      <c r="DF177" s="114"/>
      <c r="DG177" s="114"/>
      <c r="DH177" s="114"/>
      <c r="DI177" s="114"/>
      <c r="DJ177" s="114"/>
      <c r="DK177" s="114"/>
      <c r="DL177" s="114"/>
      <c r="DM177" s="114"/>
      <c r="DN177" s="114"/>
      <c r="DO177" s="114"/>
      <c r="DP177" s="114"/>
      <c r="DQ177" s="114"/>
      <c r="DR177" s="114"/>
      <c r="DS177" s="114"/>
      <c r="DT177" s="114"/>
      <c r="DU177" s="114"/>
      <c r="DV177" s="114"/>
      <c r="DW177" s="114"/>
      <c r="DX177" s="114"/>
      <c r="DY177" s="114"/>
      <c r="DZ177" s="114"/>
      <c r="EA177" s="114"/>
      <c r="EB177" s="114"/>
      <c r="EC177" s="114"/>
      <c r="ED177" s="114"/>
      <c r="EE177" s="114"/>
      <c r="EF177" s="114"/>
      <c r="EG177" s="114"/>
      <c r="EH177" s="114"/>
      <c r="EI177" s="114"/>
      <c r="EJ177" s="114"/>
      <c r="EK177" s="114"/>
      <c r="EL177" s="114"/>
      <c r="EM177" s="114"/>
      <c r="EN177" s="114"/>
      <c r="EO177" s="114"/>
      <c r="EP177" s="114"/>
      <c r="EQ177" s="114"/>
      <c r="ER177" s="114"/>
      <c r="ES177" s="114"/>
      <c r="ET177" s="114"/>
      <c r="EU177" s="114"/>
      <c r="EV177" s="114"/>
      <c r="EW177" s="114"/>
      <c r="EX177" s="114"/>
      <c r="EY177" s="114"/>
      <c r="EZ177" s="114"/>
      <c r="FA177" s="114"/>
      <c r="FB177" s="114"/>
      <c r="FC177" s="114"/>
      <c r="FD177" s="114"/>
      <c r="FE177" s="114"/>
      <c r="FF177" s="114"/>
      <c r="FG177" s="114"/>
      <c r="FH177" s="114"/>
      <c r="FI177" s="114"/>
      <c r="FJ177" s="114"/>
      <c r="FK177" s="114"/>
      <c r="FL177" s="114"/>
      <c r="FM177" s="114"/>
      <c r="FN177" s="114"/>
      <c r="FO177" s="114"/>
      <c r="FP177" s="114"/>
      <c r="FQ177" s="114"/>
      <c r="FR177" s="114"/>
      <c r="FS177" s="114"/>
      <c r="FT177" s="114"/>
      <c r="FU177" s="114"/>
      <c r="FV177" s="114"/>
      <c r="FW177" s="114"/>
      <c r="FX177" s="114"/>
      <c r="FY177" s="114"/>
      <c r="FZ177" s="114"/>
      <c r="GA177" s="114"/>
      <c r="GB177" s="114"/>
      <c r="GC177" s="114"/>
      <c r="GD177" s="114"/>
      <c r="GE177" s="114"/>
      <c r="GF177" s="114"/>
      <c r="GG177" s="114"/>
      <c r="GH177" s="114"/>
      <c r="GI177" s="114"/>
      <c r="GJ177" s="114"/>
      <c r="GK177" s="114"/>
      <c r="GL177" s="114"/>
      <c r="GM177" s="114"/>
      <c r="GN177" s="114"/>
      <c r="GO177" s="114"/>
      <c r="GP177" s="114"/>
      <c r="GQ177" s="114"/>
      <c r="GR177" s="114"/>
      <c r="GS177" s="114"/>
      <c r="GT177" s="114"/>
      <c r="GU177" s="114"/>
      <c r="GV177" s="114"/>
      <c r="GW177" s="114"/>
      <c r="GX177" s="114"/>
      <c r="GY177" s="114"/>
      <c r="GZ177" s="114"/>
      <c r="HA177" s="114"/>
      <c r="HB177" s="114"/>
      <c r="HC177" s="114"/>
      <c r="HD177" s="114"/>
      <c r="HE177" s="114"/>
      <c r="HF177" s="114"/>
      <c r="HG177" s="114"/>
      <c r="HH177" s="114"/>
      <c r="HI177" s="114"/>
      <c r="HJ177" s="114"/>
      <c r="HK177" s="114"/>
      <c r="HL177" s="114"/>
      <c r="HM177" s="114"/>
      <c r="HN177" s="114"/>
      <c r="HO177" s="114"/>
      <c r="HP177" s="114"/>
      <c r="HQ177" s="114"/>
      <c r="HR177" s="114"/>
      <c r="HS177" s="114"/>
      <c r="HT177" s="114"/>
      <c r="HU177" s="114"/>
      <c r="HV177" s="114"/>
      <c r="HW177" s="114"/>
      <c r="HX177" s="114"/>
      <c r="HY177" s="114"/>
      <c r="HZ177" s="114"/>
      <c r="IA177" s="114"/>
      <c r="IB177" s="114"/>
      <c r="IC177" s="114"/>
      <c r="ID177" s="114"/>
      <c r="IE177" s="114"/>
      <c r="IF177" s="114"/>
      <c r="IG177" s="114"/>
      <c r="IH177" s="114"/>
      <c r="II177" s="114"/>
      <c r="IJ177" s="114"/>
      <c r="IK177" s="114"/>
      <c r="IL177" s="114"/>
      <c r="IM177" s="114"/>
      <c r="IN177" s="114"/>
      <c r="IO177" s="114"/>
      <c r="IP177" s="114"/>
      <c r="IQ177" s="114"/>
      <c r="IR177" s="114"/>
      <c r="IS177" s="114"/>
      <c r="IT177" s="114"/>
      <c r="IU177" s="114"/>
      <c r="IV177" s="114"/>
      <c r="IW177" s="114"/>
      <c r="IX177" s="114"/>
      <c r="IY177" s="114"/>
      <c r="IZ177" s="114"/>
      <c r="JA177" s="114"/>
      <c r="JB177" s="114"/>
      <c r="JC177" s="114"/>
      <c r="JD177" s="114"/>
      <c r="JE177" s="114"/>
      <c r="JF177" s="114"/>
      <c r="JG177" s="114"/>
      <c r="JH177" s="114"/>
      <c r="JI177" s="114"/>
    </row>
    <row r="178" spans="12:269" s="111" customFormat="1" hidden="1" x14ac:dyDescent="0.3">
      <c r="L178" s="113"/>
      <c r="M178" s="113"/>
      <c r="N178" s="114"/>
      <c r="O178" s="114"/>
      <c r="P178" s="114"/>
      <c r="Q178" s="114"/>
      <c r="R178" s="114"/>
      <c r="S178" s="114"/>
      <c r="T178" s="114"/>
      <c r="U178" s="114"/>
      <c r="V178" s="114"/>
      <c r="W178" s="114"/>
      <c r="X178" s="114"/>
      <c r="Y178" s="114"/>
      <c r="Z178" s="114"/>
      <c r="AA178" s="114"/>
      <c r="AB178" s="114"/>
      <c r="AC178" s="114"/>
      <c r="AD178" s="114"/>
      <c r="AE178" s="114"/>
      <c r="AF178" s="114"/>
      <c r="AG178" s="114"/>
      <c r="AH178" s="114"/>
      <c r="AI178" s="114"/>
      <c r="AJ178" s="114"/>
      <c r="AK178" s="114"/>
      <c r="AL178" s="114"/>
      <c r="AM178" s="114"/>
      <c r="AN178" s="114"/>
      <c r="AO178" s="114"/>
      <c r="AP178" s="114"/>
      <c r="AQ178" s="114"/>
      <c r="AR178" s="114"/>
      <c r="AS178" s="114"/>
      <c r="AT178" s="114"/>
      <c r="AU178" s="114"/>
      <c r="AV178" s="114"/>
      <c r="AW178" s="114"/>
      <c r="AX178" s="114"/>
      <c r="AY178" s="114"/>
      <c r="AZ178" s="114"/>
      <c r="BA178" s="114"/>
      <c r="BB178" s="114"/>
      <c r="BC178" s="114"/>
      <c r="BD178" s="114"/>
      <c r="BE178" s="114"/>
      <c r="BF178" s="114"/>
      <c r="BG178" s="114"/>
      <c r="BH178" s="114"/>
      <c r="BI178" s="114"/>
      <c r="BJ178" s="114"/>
      <c r="BK178" s="114"/>
      <c r="BL178" s="114"/>
      <c r="BM178" s="114"/>
      <c r="BN178" s="114"/>
      <c r="BO178" s="114"/>
      <c r="BP178" s="114"/>
      <c r="BQ178" s="114"/>
      <c r="BR178" s="114"/>
      <c r="BS178" s="114"/>
      <c r="BT178" s="114"/>
      <c r="BU178" s="114"/>
      <c r="BV178" s="114"/>
      <c r="BW178" s="114"/>
      <c r="BX178" s="114"/>
      <c r="BY178" s="114"/>
      <c r="BZ178" s="114"/>
      <c r="CA178" s="114"/>
      <c r="CB178" s="114"/>
      <c r="CC178" s="114"/>
      <c r="CD178" s="114"/>
      <c r="CE178" s="114"/>
      <c r="CF178" s="114"/>
      <c r="CG178" s="114"/>
      <c r="CH178" s="114"/>
      <c r="CI178" s="114"/>
      <c r="CJ178" s="114"/>
      <c r="CK178" s="114"/>
      <c r="CL178" s="114"/>
      <c r="CM178" s="114"/>
      <c r="CN178" s="114"/>
      <c r="CO178" s="114"/>
      <c r="CP178" s="114"/>
      <c r="CQ178" s="114"/>
      <c r="CR178" s="114"/>
      <c r="CS178" s="114"/>
      <c r="CT178" s="114"/>
      <c r="CU178" s="114"/>
      <c r="CV178" s="114"/>
      <c r="CW178" s="114"/>
      <c r="CX178" s="114"/>
      <c r="CY178" s="114"/>
      <c r="CZ178" s="114"/>
      <c r="DA178" s="114"/>
      <c r="DB178" s="114"/>
      <c r="DC178" s="114"/>
      <c r="DD178" s="114"/>
      <c r="DE178" s="114"/>
      <c r="DF178" s="114"/>
      <c r="DG178" s="114"/>
      <c r="DH178" s="114"/>
      <c r="DI178" s="114"/>
      <c r="DJ178" s="114"/>
      <c r="DK178" s="114"/>
      <c r="DL178" s="114"/>
      <c r="DM178" s="114"/>
      <c r="DN178" s="114"/>
      <c r="DO178" s="114"/>
      <c r="DP178" s="114"/>
      <c r="DQ178" s="114"/>
      <c r="DR178" s="114"/>
      <c r="DS178" s="114"/>
      <c r="DT178" s="114"/>
      <c r="DU178" s="114"/>
      <c r="DV178" s="114"/>
      <c r="DW178" s="114"/>
      <c r="DX178" s="114"/>
      <c r="DY178" s="114"/>
      <c r="DZ178" s="114"/>
      <c r="EA178" s="114"/>
      <c r="EB178" s="114"/>
      <c r="EC178" s="114"/>
      <c r="ED178" s="114"/>
      <c r="EE178" s="114"/>
      <c r="EF178" s="114"/>
      <c r="EG178" s="114"/>
      <c r="EH178" s="114"/>
      <c r="EI178" s="114"/>
      <c r="EJ178" s="114"/>
      <c r="EK178" s="114"/>
      <c r="EL178" s="114"/>
      <c r="EM178" s="114"/>
      <c r="EN178" s="114"/>
      <c r="EO178" s="114"/>
      <c r="EP178" s="114"/>
      <c r="EQ178" s="114"/>
      <c r="ER178" s="114"/>
      <c r="ES178" s="114"/>
      <c r="ET178" s="114"/>
      <c r="EU178" s="114"/>
      <c r="EV178" s="114"/>
      <c r="EW178" s="114"/>
      <c r="EX178" s="114"/>
      <c r="EY178" s="114"/>
      <c r="EZ178" s="114"/>
      <c r="FA178" s="114"/>
      <c r="FB178" s="114"/>
      <c r="FC178" s="114"/>
      <c r="FD178" s="114"/>
      <c r="FE178" s="114"/>
      <c r="FF178" s="114"/>
      <c r="FG178" s="114"/>
      <c r="FH178" s="114"/>
      <c r="FI178" s="114"/>
      <c r="FJ178" s="114"/>
      <c r="FK178" s="114"/>
      <c r="FL178" s="114"/>
      <c r="FM178" s="114"/>
      <c r="FN178" s="114"/>
      <c r="FO178" s="114"/>
      <c r="FP178" s="114"/>
      <c r="FQ178" s="114"/>
      <c r="FR178" s="114"/>
      <c r="FS178" s="114"/>
      <c r="FT178" s="114"/>
      <c r="FU178" s="114"/>
      <c r="FV178" s="114"/>
      <c r="FW178" s="114"/>
      <c r="FX178" s="114"/>
      <c r="FY178" s="114"/>
      <c r="FZ178" s="114"/>
      <c r="GA178" s="114"/>
      <c r="GB178" s="114"/>
      <c r="GC178" s="114"/>
      <c r="GD178" s="114"/>
      <c r="GE178" s="114"/>
      <c r="GF178" s="114"/>
      <c r="GG178" s="114"/>
      <c r="GH178" s="114"/>
      <c r="GI178" s="114"/>
      <c r="GJ178" s="114"/>
      <c r="GK178" s="114"/>
      <c r="GL178" s="114"/>
      <c r="GM178" s="114"/>
      <c r="GN178" s="114"/>
      <c r="GO178" s="114"/>
      <c r="GP178" s="114"/>
      <c r="GQ178" s="114"/>
      <c r="GR178" s="114"/>
      <c r="GS178" s="114"/>
      <c r="GT178" s="114"/>
      <c r="GU178" s="114"/>
      <c r="GV178" s="114"/>
      <c r="GW178" s="114"/>
      <c r="GX178" s="114"/>
      <c r="GY178" s="114"/>
      <c r="GZ178" s="114"/>
      <c r="HA178" s="114"/>
      <c r="HB178" s="114"/>
      <c r="HC178" s="114"/>
      <c r="HD178" s="114"/>
      <c r="HE178" s="114"/>
      <c r="HF178" s="114"/>
      <c r="HG178" s="114"/>
      <c r="HH178" s="114"/>
      <c r="HI178" s="114"/>
      <c r="HJ178" s="114"/>
      <c r="HK178" s="114"/>
      <c r="HL178" s="114"/>
      <c r="HM178" s="114"/>
      <c r="HN178" s="114"/>
      <c r="HO178" s="114"/>
      <c r="HP178" s="114"/>
      <c r="HQ178" s="114"/>
      <c r="HR178" s="114"/>
      <c r="HS178" s="114"/>
      <c r="HT178" s="114"/>
      <c r="HU178" s="114"/>
      <c r="HV178" s="114"/>
      <c r="HW178" s="114"/>
      <c r="HX178" s="114"/>
      <c r="HY178" s="114"/>
      <c r="HZ178" s="114"/>
      <c r="IA178" s="114"/>
      <c r="IB178" s="114"/>
      <c r="IC178" s="114"/>
      <c r="ID178" s="114"/>
      <c r="IE178" s="114"/>
      <c r="IF178" s="114"/>
      <c r="IG178" s="114"/>
      <c r="IH178" s="114"/>
      <c r="II178" s="114"/>
      <c r="IJ178" s="114"/>
      <c r="IK178" s="114"/>
      <c r="IL178" s="114"/>
      <c r="IM178" s="114"/>
      <c r="IN178" s="114"/>
      <c r="IO178" s="114"/>
      <c r="IP178" s="114"/>
      <c r="IQ178" s="114"/>
      <c r="IR178" s="114"/>
      <c r="IS178" s="114"/>
      <c r="IT178" s="114"/>
      <c r="IU178" s="114"/>
      <c r="IV178" s="114"/>
      <c r="IW178" s="114"/>
      <c r="IX178" s="114"/>
      <c r="IY178" s="114"/>
      <c r="IZ178" s="114"/>
      <c r="JA178" s="114"/>
      <c r="JB178" s="114"/>
      <c r="JC178" s="114"/>
      <c r="JD178" s="114"/>
      <c r="JE178" s="114"/>
      <c r="JF178" s="114"/>
      <c r="JG178" s="114"/>
      <c r="JH178" s="114"/>
      <c r="JI178" s="114"/>
    </row>
    <row r="179" spans="12:269" s="111" customFormat="1" hidden="1" x14ac:dyDescent="0.3">
      <c r="L179" s="113"/>
      <c r="M179" s="113"/>
      <c r="N179" s="114"/>
      <c r="O179" s="114"/>
      <c r="P179" s="114"/>
      <c r="Q179" s="114"/>
      <c r="R179" s="114"/>
      <c r="S179" s="114"/>
      <c r="T179" s="114"/>
      <c r="U179" s="114"/>
      <c r="V179" s="114"/>
      <c r="W179" s="114"/>
      <c r="X179" s="114"/>
      <c r="Y179" s="114"/>
      <c r="Z179" s="114"/>
      <c r="AA179" s="114"/>
      <c r="AB179" s="114"/>
      <c r="AC179" s="114"/>
      <c r="AD179" s="114"/>
      <c r="AE179" s="114"/>
      <c r="AF179" s="114"/>
      <c r="AG179" s="114"/>
      <c r="AH179" s="114"/>
      <c r="AI179" s="114"/>
      <c r="AJ179" s="114"/>
      <c r="AK179" s="114"/>
      <c r="AL179" s="114"/>
      <c r="AM179" s="114"/>
      <c r="AN179" s="114"/>
      <c r="AO179" s="114"/>
      <c r="AP179" s="114"/>
      <c r="AQ179" s="114"/>
      <c r="AR179" s="114"/>
      <c r="AS179" s="114"/>
      <c r="AT179" s="114"/>
      <c r="AU179" s="114"/>
      <c r="AV179" s="114"/>
      <c r="AW179" s="114"/>
      <c r="AX179" s="114"/>
      <c r="AY179" s="114"/>
      <c r="AZ179" s="114"/>
      <c r="BA179" s="114"/>
      <c r="BB179" s="114"/>
      <c r="BC179" s="114"/>
      <c r="BD179" s="114"/>
      <c r="BE179" s="114"/>
      <c r="BF179" s="114"/>
      <c r="BG179" s="114"/>
      <c r="BH179" s="114"/>
      <c r="BI179" s="114"/>
      <c r="BJ179" s="114"/>
      <c r="BK179" s="114"/>
      <c r="BL179" s="114"/>
      <c r="BM179" s="114"/>
      <c r="BN179" s="114"/>
      <c r="BO179" s="114"/>
      <c r="BP179" s="114"/>
      <c r="BQ179" s="114"/>
      <c r="BR179" s="114"/>
      <c r="BS179" s="114"/>
      <c r="BT179" s="114"/>
      <c r="BU179" s="114"/>
      <c r="BV179" s="114"/>
      <c r="BW179" s="114"/>
      <c r="BX179" s="114"/>
      <c r="BY179" s="114"/>
      <c r="BZ179" s="114"/>
      <c r="CA179" s="114"/>
      <c r="CB179" s="114"/>
      <c r="CC179" s="114"/>
      <c r="CD179" s="114"/>
      <c r="CE179" s="114"/>
      <c r="CF179" s="114"/>
      <c r="CG179" s="114"/>
      <c r="CH179" s="114"/>
      <c r="CI179" s="114"/>
      <c r="CJ179" s="114"/>
      <c r="CK179" s="114"/>
      <c r="CL179" s="114"/>
      <c r="CM179" s="114"/>
      <c r="CN179" s="114"/>
      <c r="CO179" s="114"/>
      <c r="CP179" s="114"/>
      <c r="CQ179" s="114"/>
      <c r="CR179" s="114"/>
      <c r="CS179" s="114"/>
      <c r="CT179" s="114"/>
      <c r="CU179" s="114"/>
      <c r="CV179" s="114"/>
      <c r="CW179" s="114"/>
      <c r="CX179" s="114"/>
      <c r="CY179" s="114"/>
      <c r="CZ179" s="114"/>
      <c r="DA179" s="114"/>
      <c r="DB179" s="114"/>
      <c r="DC179" s="114"/>
      <c r="DD179" s="114"/>
      <c r="DE179" s="114"/>
      <c r="DF179" s="114"/>
      <c r="DG179" s="114"/>
      <c r="DH179" s="114"/>
      <c r="DI179" s="114"/>
      <c r="DJ179" s="114"/>
      <c r="DK179" s="114"/>
      <c r="DL179" s="114"/>
      <c r="DM179" s="114"/>
      <c r="DN179" s="114"/>
      <c r="DO179" s="114"/>
      <c r="DP179" s="114"/>
      <c r="DQ179" s="114"/>
      <c r="DR179" s="114"/>
      <c r="DS179" s="114"/>
      <c r="DT179" s="114"/>
      <c r="DU179" s="114"/>
      <c r="DV179" s="114"/>
      <c r="DW179" s="114"/>
      <c r="DX179" s="114"/>
      <c r="DY179" s="114"/>
      <c r="DZ179" s="114"/>
      <c r="EA179" s="114"/>
      <c r="EB179" s="114"/>
      <c r="EC179" s="114"/>
      <c r="ED179" s="114"/>
      <c r="EE179" s="114"/>
      <c r="EF179" s="114"/>
      <c r="EG179" s="114"/>
      <c r="EH179" s="114"/>
      <c r="EI179" s="114"/>
      <c r="EJ179" s="114"/>
      <c r="EK179" s="114"/>
      <c r="EL179" s="114"/>
      <c r="EM179" s="114"/>
      <c r="EN179" s="114"/>
      <c r="EO179" s="114"/>
      <c r="EP179" s="114"/>
      <c r="EQ179" s="114"/>
      <c r="ER179" s="114"/>
      <c r="ES179" s="114"/>
      <c r="ET179" s="114"/>
      <c r="EU179" s="114"/>
      <c r="EV179" s="114"/>
      <c r="EW179" s="114"/>
      <c r="EX179" s="114"/>
      <c r="EY179" s="114"/>
      <c r="EZ179" s="114"/>
      <c r="FA179" s="114"/>
      <c r="FB179" s="114"/>
      <c r="FC179" s="114"/>
      <c r="FD179" s="114"/>
      <c r="FE179" s="114"/>
      <c r="FF179" s="114"/>
      <c r="FG179" s="114"/>
      <c r="FH179" s="114"/>
      <c r="FI179" s="114"/>
      <c r="FJ179" s="114"/>
      <c r="FK179" s="114"/>
      <c r="FL179" s="114"/>
      <c r="FM179" s="114"/>
      <c r="FN179" s="114"/>
      <c r="FO179" s="114"/>
      <c r="FP179" s="114"/>
      <c r="FQ179" s="114"/>
      <c r="FR179" s="114"/>
      <c r="FS179" s="114"/>
      <c r="FT179" s="114"/>
      <c r="FU179" s="114"/>
      <c r="FV179" s="114"/>
      <c r="FW179" s="114"/>
      <c r="FX179" s="114"/>
      <c r="FY179" s="114"/>
      <c r="FZ179" s="114"/>
      <c r="GA179" s="114"/>
      <c r="GB179" s="114"/>
      <c r="GC179" s="114"/>
      <c r="GD179" s="114"/>
      <c r="GE179" s="114"/>
      <c r="GF179" s="114"/>
      <c r="GG179" s="114"/>
      <c r="GH179" s="114"/>
      <c r="GI179" s="114"/>
      <c r="GJ179" s="114"/>
      <c r="GK179" s="114"/>
      <c r="GL179" s="114"/>
      <c r="GM179" s="114"/>
      <c r="GN179" s="114"/>
      <c r="GO179" s="114"/>
      <c r="GP179" s="114"/>
      <c r="GQ179" s="114"/>
      <c r="GR179" s="114"/>
      <c r="GS179" s="114"/>
      <c r="GT179" s="114"/>
      <c r="GU179" s="114"/>
      <c r="GV179" s="114"/>
      <c r="GW179" s="114"/>
      <c r="GX179" s="114"/>
      <c r="GY179" s="114"/>
      <c r="GZ179" s="114"/>
      <c r="HA179" s="114"/>
      <c r="HB179" s="114"/>
      <c r="HC179" s="114"/>
      <c r="HD179" s="114"/>
      <c r="HE179" s="114"/>
      <c r="HF179" s="114"/>
      <c r="HG179" s="114"/>
      <c r="HH179" s="114"/>
      <c r="HI179" s="114"/>
      <c r="HJ179" s="114"/>
      <c r="HK179" s="114"/>
      <c r="HL179" s="114"/>
      <c r="HM179" s="114"/>
      <c r="HN179" s="114"/>
      <c r="HO179" s="114"/>
      <c r="HP179" s="114"/>
      <c r="HQ179" s="114"/>
      <c r="HR179" s="114"/>
      <c r="HS179" s="114"/>
      <c r="HT179" s="114"/>
      <c r="HU179" s="114"/>
      <c r="HV179" s="114"/>
      <c r="HW179" s="114"/>
      <c r="HX179" s="114"/>
      <c r="HY179" s="114"/>
      <c r="HZ179" s="114"/>
      <c r="IA179" s="114"/>
      <c r="IB179" s="114"/>
      <c r="IC179" s="114"/>
      <c r="ID179" s="114"/>
      <c r="IE179" s="114"/>
      <c r="IF179" s="114"/>
      <c r="IG179" s="114"/>
      <c r="IH179" s="114"/>
      <c r="II179" s="114"/>
      <c r="IJ179" s="114"/>
      <c r="IK179" s="114"/>
      <c r="IL179" s="114"/>
      <c r="IM179" s="114"/>
      <c r="IN179" s="114"/>
      <c r="IO179" s="114"/>
      <c r="IP179" s="114"/>
      <c r="IQ179" s="114"/>
      <c r="IR179" s="114"/>
      <c r="IS179" s="114"/>
      <c r="IT179" s="114"/>
      <c r="IU179" s="114"/>
      <c r="IV179" s="114"/>
      <c r="IW179" s="114"/>
      <c r="IX179" s="114"/>
      <c r="IY179" s="114"/>
      <c r="IZ179" s="114"/>
      <c r="JA179" s="114"/>
      <c r="JB179" s="114"/>
      <c r="JC179" s="114"/>
      <c r="JD179" s="114"/>
      <c r="JE179" s="114"/>
      <c r="JF179" s="114"/>
      <c r="JG179" s="114"/>
      <c r="JH179" s="114"/>
      <c r="JI179" s="114"/>
    </row>
    <row r="180" spans="12:269" s="111" customFormat="1" hidden="1" x14ac:dyDescent="0.3">
      <c r="L180" s="113"/>
      <c r="M180" s="113"/>
      <c r="N180" s="114"/>
      <c r="O180" s="114"/>
      <c r="P180" s="114"/>
      <c r="Q180" s="114"/>
      <c r="R180" s="114"/>
      <c r="S180" s="114"/>
      <c r="T180" s="114"/>
      <c r="U180" s="114"/>
      <c r="V180" s="114"/>
      <c r="W180" s="114"/>
      <c r="X180" s="114"/>
      <c r="Y180" s="114"/>
      <c r="Z180" s="114"/>
      <c r="AA180" s="114"/>
      <c r="AB180" s="114"/>
      <c r="AC180" s="114"/>
      <c r="AD180" s="114"/>
      <c r="AE180" s="114"/>
      <c r="AF180" s="114"/>
      <c r="AG180" s="114"/>
      <c r="AH180" s="114"/>
      <c r="AI180" s="114"/>
      <c r="AJ180" s="114"/>
      <c r="AK180" s="114"/>
      <c r="AL180" s="114"/>
      <c r="AM180" s="114"/>
      <c r="AN180" s="114"/>
      <c r="AO180" s="114"/>
      <c r="AP180" s="114"/>
      <c r="AQ180" s="114"/>
      <c r="AR180" s="114"/>
      <c r="AS180" s="114"/>
      <c r="AT180" s="114"/>
      <c r="AU180" s="114"/>
      <c r="AV180" s="114"/>
      <c r="AW180" s="114"/>
      <c r="AX180" s="114"/>
      <c r="AY180" s="114"/>
      <c r="AZ180" s="114"/>
      <c r="BA180" s="114"/>
      <c r="BB180" s="114"/>
      <c r="BC180" s="114"/>
      <c r="BD180" s="114"/>
      <c r="BE180" s="114"/>
      <c r="BF180" s="114"/>
      <c r="BG180" s="114"/>
      <c r="BH180" s="114"/>
      <c r="BI180" s="114"/>
      <c r="BJ180" s="114"/>
      <c r="BK180" s="114"/>
      <c r="BL180" s="114"/>
      <c r="BM180" s="114"/>
      <c r="BN180" s="114"/>
      <c r="BO180" s="114"/>
      <c r="BP180" s="114"/>
      <c r="BQ180" s="114"/>
      <c r="BR180" s="114"/>
      <c r="BS180" s="114"/>
      <c r="BT180" s="114"/>
      <c r="BU180" s="114"/>
      <c r="BV180" s="114"/>
      <c r="BW180" s="114"/>
      <c r="BX180" s="114"/>
      <c r="BY180" s="114"/>
      <c r="BZ180" s="114"/>
      <c r="CA180" s="114"/>
      <c r="CB180" s="114"/>
      <c r="CC180" s="114"/>
      <c r="CD180" s="114"/>
      <c r="CE180" s="114"/>
      <c r="CF180" s="114"/>
      <c r="CG180" s="114"/>
      <c r="CH180" s="114"/>
      <c r="CI180" s="114"/>
      <c r="CJ180" s="114"/>
      <c r="CK180" s="114"/>
      <c r="CL180" s="114"/>
      <c r="CM180" s="114"/>
      <c r="CN180" s="114"/>
      <c r="CO180" s="114"/>
      <c r="CP180" s="114"/>
      <c r="CQ180" s="114"/>
      <c r="CR180" s="114"/>
      <c r="CS180" s="114"/>
      <c r="CT180" s="114"/>
      <c r="CU180" s="114"/>
      <c r="CV180" s="114"/>
      <c r="CW180" s="114"/>
      <c r="CX180" s="114"/>
      <c r="CY180" s="114"/>
      <c r="CZ180" s="114"/>
      <c r="DA180" s="114"/>
      <c r="DB180" s="114"/>
      <c r="DC180" s="114"/>
      <c r="DD180" s="114"/>
      <c r="DE180" s="114"/>
      <c r="DF180" s="114"/>
      <c r="DG180" s="114"/>
      <c r="DH180" s="114"/>
      <c r="DI180" s="114"/>
      <c r="DJ180" s="114"/>
      <c r="DK180" s="114"/>
      <c r="DL180" s="114"/>
      <c r="DM180" s="114"/>
      <c r="DN180" s="114"/>
      <c r="DO180" s="114"/>
      <c r="DP180" s="114"/>
      <c r="DQ180" s="114"/>
      <c r="DR180" s="114"/>
      <c r="DS180" s="114"/>
      <c r="DT180" s="114"/>
      <c r="DU180" s="114"/>
      <c r="DV180" s="114"/>
      <c r="DW180" s="114"/>
      <c r="DX180" s="114"/>
      <c r="DY180" s="114"/>
      <c r="DZ180" s="114"/>
      <c r="EA180" s="114"/>
      <c r="EB180" s="114"/>
      <c r="EC180" s="114"/>
      <c r="ED180" s="114"/>
      <c r="EE180" s="114"/>
      <c r="EF180" s="114"/>
      <c r="EG180" s="114"/>
      <c r="EH180" s="114"/>
      <c r="EI180" s="114"/>
      <c r="EJ180" s="114"/>
      <c r="EK180" s="114"/>
      <c r="EL180" s="114"/>
      <c r="EM180" s="114"/>
      <c r="EN180" s="114"/>
      <c r="EO180" s="114"/>
      <c r="EP180" s="114"/>
      <c r="EQ180" s="114"/>
      <c r="ER180" s="114"/>
      <c r="ES180" s="114"/>
      <c r="ET180" s="114"/>
      <c r="EU180" s="114"/>
      <c r="EV180" s="114"/>
      <c r="EW180" s="114"/>
      <c r="EX180" s="114"/>
      <c r="EY180" s="114"/>
      <c r="EZ180" s="114"/>
      <c r="FA180" s="114"/>
      <c r="FB180" s="114"/>
      <c r="FC180" s="114"/>
      <c r="FD180" s="114"/>
      <c r="FE180" s="114"/>
      <c r="FF180" s="114"/>
      <c r="FG180" s="114"/>
      <c r="FH180" s="114"/>
      <c r="FI180" s="114"/>
      <c r="FJ180" s="114"/>
      <c r="FK180" s="114"/>
      <c r="FL180" s="114"/>
      <c r="FM180" s="114"/>
      <c r="FN180" s="114"/>
      <c r="FO180" s="114"/>
      <c r="FP180" s="114"/>
      <c r="FQ180" s="114"/>
      <c r="FR180" s="114"/>
      <c r="FS180" s="114"/>
      <c r="FT180" s="114"/>
      <c r="FU180" s="114"/>
      <c r="FV180" s="114"/>
      <c r="FW180" s="114"/>
      <c r="FX180" s="114"/>
      <c r="FY180" s="114"/>
      <c r="FZ180" s="114"/>
      <c r="GA180" s="114"/>
      <c r="GB180" s="114"/>
      <c r="GC180" s="114"/>
      <c r="GD180" s="114"/>
      <c r="GE180" s="114"/>
      <c r="GF180" s="114"/>
      <c r="GG180" s="114"/>
      <c r="GH180" s="114"/>
      <c r="GI180" s="114"/>
      <c r="GJ180" s="114"/>
      <c r="GK180" s="114"/>
      <c r="GL180" s="114"/>
      <c r="GM180" s="114"/>
      <c r="GN180" s="114"/>
      <c r="GO180" s="114"/>
      <c r="GP180" s="114"/>
      <c r="GQ180" s="114"/>
      <c r="GR180" s="114"/>
      <c r="GS180" s="114"/>
      <c r="GT180" s="114"/>
      <c r="GU180" s="114"/>
      <c r="GV180" s="114"/>
      <c r="GW180" s="114"/>
      <c r="GX180" s="114"/>
      <c r="GY180" s="114"/>
      <c r="GZ180" s="114"/>
      <c r="HA180" s="114"/>
      <c r="HB180" s="114"/>
      <c r="HC180" s="114"/>
      <c r="HD180" s="114"/>
      <c r="HE180" s="114"/>
      <c r="HF180" s="114"/>
      <c r="HG180" s="114"/>
      <c r="HH180" s="114"/>
      <c r="HI180" s="114"/>
      <c r="HJ180" s="114"/>
      <c r="HK180" s="114"/>
      <c r="HL180" s="114"/>
      <c r="HM180" s="114"/>
      <c r="HN180" s="114"/>
      <c r="HO180" s="114"/>
      <c r="HP180" s="114"/>
      <c r="HQ180" s="114"/>
      <c r="HR180" s="114"/>
      <c r="HS180" s="114"/>
      <c r="HT180" s="114"/>
      <c r="HU180" s="114"/>
      <c r="HV180" s="114"/>
      <c r="HW180" s="114"/>
      <c r="HX180" s="114"/>
      <c r="HY180" s="114"/>
      <c r="HZ180" s="114"/>
      <c r="IA180" s="114"/>
      <c r="IB180" s="114"/>
      <c r="IC180" s="114"/>
      <c r="ID180" s="114"/>
      <c r="IE180" s="114"/>
      <c r="IF180" s="114"/>
      <c r="IG180" s="114"/>
      <c r="IH180" s="114"/>
      <c r="II180" s="114"/>
      <c r="IJ180" s="114"/>
      <c r="IK180" s="114"/>
      <c r="IL180" s="114"/>
      <c r="IM180" s="114"/>
      <c r="IN180" s="114"/>
      <c r="IO180" s="114"/>
      <c r="IP180" s="114"/>
      <c r="IQ180" s="114"/>
      <c r="IR180" s="114"/>
      <c r="IS180" s="114"/>
      <c r="IT180" s="114"/>
      <c r="IU180" s="114"/>
      <c r="IV180" s="114"/>
      <c r="IW180" s="114"/>
      <c r="IX180" s="114"/>
      <c r="IY180" s="114"/>
      <c r="IZ180" s="114"/>
      <c r="JA180" s="114"/>
      <c r="JB180" s="114"/>
      <c r="JC180" s="114"/>
      <c r="JD180" s="114"/>
      <c r="JE180" s="114"/>
      <c r="JF180" s="114"/>
      <c r="JG180" s="114"/>
      <c r="JH180" s="114"/>
      <c r="JI180" s="114"/>
    </row>
    <row r="181" spans="12:269" s="111" customFormat="1" hidden="1" x14ac:dyDescent="0.3">
      <c r="L181" s="113"/>
      <c r="M181" s="113"/>
      <c r="N181" s="114"/>
      <c r="O181" s="114"/>
      <c r="P181" s="114"/>
      <c r="Q181" s="114"/>
      <c r="R181" s="114"/>
      <c r="S181" s="114"/>
      <c r="T181" s="114"/>
      <c r="U181" s="114"/>
      <c r="V181" s="114"/>
      <c r="W181" s="114"/>
      <c r="X181" s="114"/>
      <c r="Y181" s="114"/>
      <c r="Z181" s="114"/>
      <c r="AA181" s="114"/>
      <c r="AB181" s="114"/>
      <c r="AC181" s="114"/>
      <c r="AD181" s="114"/>
      <c r="AE181" s="114"/>
      <c r="AF181" s="114"/>
      <c r="AG181" s="114"/>
      <c r="AH181" s="114"/>
      <c r="AI181" s="114"/>
      <c r="AJ181" s="114"/>
      <c r="AK181" s="114"/>
      <c r="AL181" s="114"/>
      <c r="AM181" s="114"/>
      <c r="AN181" s="114"/>
      <c r="AO181" s="114"/>
      <c r="AP181" s="114"/>
      <c r="AQ181" s="114"/>
      <c r="AR181" s="114"/>
      <c r="AS181" s="114"/>
      <c r="AT181" s="114"/>
      <c r="AU181" s="114"/>
      <c r="AV181" s="114"/>
      <c r="AW181" s="114"/>
      <c r="AX181" s="114"/>
      <c r="AY181" s="114"/>
      <c r="AZ181" s="114"/>
      <c r="BA181" s="114"/>
      <c r="BB181" s="114"/>
      <c r="BC181" s="114"/>
      <c r="BD181" s="114"/>
      <c r="BE181" s="114"/>
      <c r="BF181" s="114"/>
      <c r="BG181" s="114"/>
      <c r="BH181" s="114"/>
      <c r="BI181" s="114"/>
      <c r="BJ181" s="114"/>
      <c r="BK181" s="114"/>
      <c r="BL181" s="114"/>
      <c r="BM181" s="114"/>
      <c r="BN181" s="114"/>
      <c r="BO181" s="114"/>
      <c r="BP181" s="114"/>
      <c r="BQ181" s="114"/>
      <c r="BR181" s="114"/>
      <c r="BS181" s="114"/>
      <c r="BT181" s="114"/>
      <c r="BU181" s="114"/>
      <c r="BV181" s="114"/>
      <c r="BW181" s="114"/>
      <c r="BX181" s="114"/>
      <c r="BY181" s="114"/>
      <c r="BZ181" s="114"/>
      <c r="CA181" s="114"/>
      <c r="CB181" s="114"/>
      <c r="CC181" s="114"/>
      <c r="CD181" s="114"/>
      <c r="CE181" s="114"/>
      <c r="CF181" s="114"/>
      <c r="CG181" s="114"/>
      <c r="CH181" s="114"/>
      <c r="CI181" s="114"/>
      <c r="CJ181" s="114"/>
      <c r="CK181" s="114"/>
      <c r="CL181" s="114"/>
      <c r="CM181" s="114"/>
      <c r="CN181" s="114"/>
      <c r="CO181" s="114"/>
      <c r="CP181" s="114"/>
      <c r="CQ181" s="114"/>
      <c r="CR181" s="114"/>
      <c r="CS181" s="114"/>
      <c r="CT181" s="114"/>
      <c r="CU181" s="114"/>
      <c r="CV181" s="114"/>
      <c r="CW181" s="114"/>
      <c r="CX181" s="114"/>
      <c r="CY181" s="114"/>
      <c r="CZ181" s="114"/>
      <c r="DA181" s="114"/>
      <c r="DB181" s="114"/>
      <c r="DC181" s="114"/>
      <c r="DD181" s="114"/>
      <c r="DE181" s="114"/>
      <c r="DF181" s="114"/>
      <c r="DG181" s="114"/>
      <c r="DH181" s="114"/>
      <c r="DI181" s="114"/>
      <c r="DJ181" s="114"/>
      <c r="DK181" s="114"/>
      <c r="DL181" s="114"/>
      <c r="DM181" s="114"/>
      <c r="DN181" s="114"/>
      <c r="DO181" s="114"/>
      <c r="DP181" s="114"/>
      <c r="DQ181" s="114"/>
      <c r="DR181" s="114"/>
      <c r="DS181" s="114"/>
      <c r="DT181" s="114"/>
      <c r="DU181" s="114"/>
      <c r="DV181" s="114"/>
      <c r="DW181" s="114"/>
      <c r="DX181" s="114"/>
      <c r="DY181" s="114"/>
      <c r="DZ181" s="114"/>
      <c r="EA181" s="114"/>
      <c r="EB181" s="114"/>
      <c r="EC181" s="114"/>
      <c r="ED181" s="114"/>
      <c r="EE181" s="114"/>
      <c r="EF181" s="114"/>
      <c r="EG181" s="114"/>
      <c r="EH181" s="114"/>
      <c r="EI181" s="114"/>
      <c r="EJ181" s="114"/>
      <c r="EK181" s="114"/>
      <c r="EL181" s="114"/>
      <c r="EM181" s="114"/>
      <c r="EN181" s="114"/>
      <c r="EO181" s="114"/>
      <c r="EP181" s="114"/>
      <c r="EQ181" s="114"/>
      <c r="ER181" s="114"/>
      <c r="ES181" s="114"/>
      <c r="ET181" s="114"/>
      <c r="EU181" s="114"/>
      <c r="EV181" s="114"/>
      <c r="EW181" s="114"/>
      <c r="EX181" s="114"/>
      <c r="EY181" s="114"/>
      <c r="EZ181" s="114"/>
      <c r="FA181" s="114"/>
      <c r="FB181" s="114"/>
      <c r="FC181" s="114"/>
      <c r="FD181" s="114"/>
      <c r="FE181" s="114"/>
      <c r="FF181" s="114"/>
      <c r="FG181" s="114"/>
      <c r="FH181" s="114"/>
      <c r="FI181" s="114"/>
      <c r="FJ181" s="114"/>
      <c r="FK181" s="114"/>
      <c r="FL181" s="114"/>
      <c r="FM181" s="114"/>
      <c r="FN181" s="114"/>
      <c r="FO181" s="114"/>
      <c r="FP181" s="114"/>
      <c r="FQ181" s="114"/>
      <c r="FR181" s="114"/>
      <c r="FS181" s="114"/>
      <c r="FT181" s="114"/>
      <c r="FU181" s="114"/>
      <c r="FV181" s="114"/>
      <c r="FW181" s="114"/>
      <c r="FX181" s="114"/>
      <c r="FY181" s="114"/>
      <c r="FZ181" s="114"/>
      <c r="GA181" s="114"/>
      <c r="GB181" s="114"/>
      <c r="GC181" s="114"/>
      <c r="GD181" s="114"/>
      <c r="GE181" s="114"/>
      <c r="GF181" s="114"/>
      <c r="GG181" s="114"/>
      <c r="GH181" s="114"/>
      <c r="GI181" s="114"/>
      <c r="GJ181" s="114"/>
      <c r="GK181" s="114"/>
      <c r="GL181" s="114"/>
      <c r="GM181" s="114"/>
      <c r="GN181" s="114"/>
      <c r="GO181" s="114"/>
      <c r="GP181" s="114"/>
      <c r="GQ181" s="114"/>
      <c r="GR181" s="114"/>
      <c r="GS181" s="114"/>
      <c r="GT181" s="114"/>
      <c r="GU181" s="114"/>
      <c r="GV181" s="114"/>
      <c r="GW181" s="114"/>
      <c r="GX181" s="114"/>
      <c r="GY181" s="114"/>
      <c r="GZ181" s="114"/>
      <c r="HA181" s="114"/>
      <c r="HB181" s="114"/>
      <c r="HC181" s="114"/>
      <c r="HD181" s="114"/>
      <c r="HE181" s="114"/>
      <c r="HF181" s="114"/>
      <c r="HG181" s="114"/>
      <c r="HH181" s="114"/>
      <c r="HI181" s="114"/>
      <c r="HJ181" s="114"/>
      <c r="HK181" s="114"/>
      <c r="HL181" s="114"/>
      <c r="HM181" s="114"/>
      <c r="HN181" s="114"/>
      <c r="HO181" s="114"/>
      <c r="HP181" s="114"/>
      <c r="HQ181" s="114"/>
      <c r="HR181" s="114"/>
      <c r="HS181" s="114"/>
      <c r="HT181" s="114"/>
      <c r="HU181" s="114"/>
      <c r="HV181" s="114"/>
      <c r="HW181" s="114"/>
      <c r="HX181" s="114"/>
      <c r="HY181" s="114"/>
      <c r="HZ181" s="114"/>
      <c r="IA181" s="114"/>
      <c r="IB181" s="114"/>
      <c r="IC181" s="114"/>
      <c r="ID181" s="114"/>
      <c r="IE181" s="114"/>
      <c r="IF181" s="114"/>
      <c r="IG181" s="114"/>
      <c r="IH181" s="114"/>
      <c r="II181" s="114"/>
      <c r="IJ181" s="114"/>
      <c r="IK181" s="114"/>
      <c r="IL181" s="114"/>
      <c r="IM181" s="114"/>
      <c r="IN181" s="114"/>
      <c r="IO181" s="114"/>
      <c r="IP181" s="114"/>
      <c r="IQ181" s="114"/>
      <c r="IR181" s="114"/>
      <c r="IS181" s="114"/>
      <c r="IT181" s="114"/>
      <c r="IU181" s="114"/>
      <c r="IV181" s="114"/>
      <c r="IW181" s="114"/>
      <c r="IX181" s="114"/>
      <c r="IY181" s="114"/>
      <c r="IZ181" s="114"/>
      <c r="JA181" s="114"/>
      <c r="JB181" s="114"/>
      <c r="JC181" s="114"/>
      <c r="JD181" s="114"/>
      <c r="JE181" s="114"/>
      <c r="JF181" s="114"/>
      <c r="JG181" s="114"/>
      <c r="JH181" s="114"/>
      <c r="JI181" s="114"/>
    </row>
    <row r="182" spans="12:269" s="111" customFormat="1" hidden="1" x14ac:dyDescent="0.3">
      <c r="L182" s="113"/>
      <c r="M182" s="113"/>
      <c r="N182" s="114"/>
      <c r="O182" s="114"/>
      <c r="P182" s="114"/>
      <c r="Q182" s="114"/>
      <c r="R182" s="114"/>
      <c r="S182" s="114"/>
      <c r="T182" s="114"/>
      <c r="U182" s="114"/>
      <c r="V182" s="114"/>
      <c r="W182" s="114"/>
      <c r="X182" s="114"/>
      <c r="Y182" s="114"/>
      <c r="Z182" s="114"/>
      <c r="AA182" s="114"/>
      <c r="AB182" s="114"/>
      <c r="AC182" s="114"/>
      <c r="AD182" s="114"/>
      <c r="AE182" s="114"/>
      <c r="AF182" s="114"/>
      <c r="AG182" s="114"/>
      <c r="AH182" s="114"/>
      <c r="AI182" s="114"/>
      <c r="AJ182" s="114"/>
      <c r="AK182" s="114"/>
      <c r="AL182" s="114"/>
      <c r="AM182" s="114"/>
      <c r="AN182" s="114"/>
      <c r="AO182" s="114"/>
      <c r="AP182" s="114"/>
      <c r="AQ182" s="114"/>
      <c r="AR182" s="114"/>
      <c r="AS182" s="114"/>
      <c r="AT182" s="114"/>
      <c r="AU182" s="114"/>
      <c r="AV182" s="114"/>
      <c r="AW182" s="114"/>
      <c r="AX182" s="114"/>
      <c r="AY182" s="114"/>
      <c r="AZ182" s="114"/>
      <c r="BA182" s="114"/>
      <c r="BB182" s="114"/>
      <c r="BC182" s="114"/>
      <c r="BD182" s="114"/>
      <c r="BE182" s="114"/>
      <c r="BF182" s="114"/>
      <c r="BG182" s="114"/>
      <c r="BH182" s="114"/>
      <c r="BI182" s="114"/>
      <c r="BJ182" s="114"/>
      <c r="BK182" s="114"/>
      <c r="BL182" s="114"/>
      <c r="BM182" s="114"/>
      <c r="BN182" s="114"/>
      <c r="BO182" s="114"/>
      <c r="BP182" s="114"/>
      <c r="BQ182" s="114"/>
      <c r="BR182" s="114"/>
      <c r="BS182" s="114"/>
      <c r="BT182" s="114"/>
      <c r="BU182" s="114"/>
      <c r="BV182" s="114"/>
      <c r="BW182" s="114"/>
      <c r="BX182" s="114"/>
      <c r="BY182" s="114"/>
      <c r="BZ182" s="114"/>
      <c r="CA182" s="114"/>
      <c r="CB182" s="114"/>
      <c r="CC182" s="114"/>
      <c r="CD182" s="114"/>
      <c r="CE182" s="114"/>
      <c r="CF182" s="114"/>
      <c r="CG182" s="114"/>
      <c r="CH182" s="114"/>
      <c r="CI182" s="114"/>
      <c r="CJ182" s="114"/>
      <c r="CK182" s="114"/>
      <c r="CL182" s="114"/>
      <c r="CM182" s="114"/>
      <c r="CN182" s="114"/>
      <c r="CO182" s="114"/>
      <c r="CP182" s="114"/>
      <c r="CQ182" s="114"/>
      <c r="CR182" s="114"/>
      <c r="CS182" s="114"/>
      <c r="CT182" s="114"/>
      <c r="CU182" s="114"/>
      <c r="CV182" s="114"/>
      <c r="CW182" s="114"/>
      <c r="CX182" s="114"/>
      <c r="CY182" s="114"/>
      <c r="CZ182" s="114"/>
      <c r="DA182" s="114"/>
      <c r="DB182" s="114"/>
      <c r="DC182" s="114"/>
      <c r="DD182" s="114"/>
      <c r="DE182" s="114"/>
      <c r="DF182" s="114"/>
      <c r="DG182" s="114"/>
      <c r="DH182" s="114"/>
      <c r="DI182" s="114"/>
      <c r="DJ182" s="114"/>
      <c r="DK182" s="114"/>
      <c r="DL182" s="114"/>
      <c r="DM182" s="114"/>
      <c r="DN182" s="114"/>
      <c r="DO182" s="114"/>
      <c r="DP182" s="114"/>
      <c r="DQ182" s="114"/>
      <c r="DR182" s="114"/>
      <c r="DS182" s="114"/>
      <c r="DT182" s="114"/>
      <c r="DU182" s="114"/>
      <c r="DV182" s="114"/>
      <c r="DW182" s="114"/>
      <c r="DX182" s="114"/>
      <c r="DY182" s="114"/>
      <c r="DZ182" s="114"/>
      <c r="EA182" s="114"/>
      <c r="EB182" s="114"/>
      <c r="EC182" s="114"/>
      <c r="ED182" s="114"/>
      <c r="EE182" s="114"/>
      <c r="EF182" s="114"/>
      <c r="EG182" s="114"/>
      <c r="EH182" s="114"/>
      <c r="EI182" s="114"/>
      <c r="EJ182" s="114"/>
      <c r="EK182" s="114"/>
      <c r="EL182" s="114"/>
      <c r="EM182" s="114"/>
      <c r="EN182" s="114"/>
      <c r="EO182" s="114"/>
      <c r="EP182" s="114"/>
      <c r="EQ182" s="114"/>
      <c r="ER182" s="114"/>
      <c r="ES182" s="114"/>
      <c r="ET182" s="114"/>
      <c r="EU182" s="114"/>
      <c r="EV182" s="114"/>
      <c r="EW182" s="114"/>
      <c r="EX182" s="114"/>
      <c r="EY182" s="114"/>
      <c r="EZ182" s="114"/>
      <c r="FA182" s="114"/>
      <c r="FB182" s="114"/>
      <c r="FC182" s="114"/>
      <c r="FD182" s="114"/>
      <c r="FE182" s="114"/>
      <c r="FF182" s="114"/>
      <c r="FG182" s="114"/>
      <c r="FH182" s="114"/>
      <c r="FI182" s="114"/>
      <c r="FJ182" s="114"/>
      <c r="FK182" s="114"/>
      <c r="FL182" s="114"/>
      <c r="FM182" s="114"/>
      <c r="FN182" s="114"/>
      <c r="FO182" s="114"/>
      <c r="FP182" s="114"/>
      <c r="FQ182" s="114"/>
      <c r="FR182" s="114"/>
      <c r="FS182" s="114"/>
      <c r="FT182" s="114"/>
      <c r="FU182" s="114"/>
      <c r="FV182" s="114"/>
      <c r="FW182" s="114"/>
      <c r="FX182" s="114"/>
      <c r="FY182" s="114"/>
      <c r="FZ182" s="114"/>
      <c r="GA182" s="114"/>
      <c r="GB182" s="114"/>
      <c r="GC182" s="114"/>
      <c r="GD182" s="114"/>
      <c r="GE182" s="114"/>
      <c r="GF182" s="114"/>
      <c r="GG182" s="114"/>
      <c r="GH182" s="114"/>
      <c r="GI182" s="114"/>
      <c r="GJ182" s="114"/>
      <c r="GK182" s="114"/>
      <c r="GL182" s="114"/>
      <c r="GM182" s="114"/>
      <c r="GN182" s="114"/>
      <c r="GO182" s="114"/>
      <c r="GP182" s="114"/>
      <c r="GQ182" s="114"/>
      <c r="GR182" s="114"/>
      <c r="GS182" s="114"/>
      <c r="GT182" s="114"/>
      <c r="GU182" s="114"/>
      <c r="GV182" s="114"/>
      <c r="GW182" s="114"/>
      <c r="GX182" s="114"/>
      <c r="GY182" s="114"/>
      <c r="GZ182" s="114"/>
      <c r="HA182" s="114"/>
      <c r="HB182" s="114"/>
      <c r="HC182" s="114"/>
      <c r="HD182" s="114"/>
      <c r="HE182" s="114"/>
      <c r="HF182" s="114"/>
      <c r="HG182" s="114"/>
      <c r="HH182" s="114"/>
      <c r="HI182" s="114"/>
      <c r="HJ182" s="114"/>
      <c r="HK182" s="114"/>
      <c r="HL182" s="114"/>
      <c r="HM182" s="114"/>
      <c r="HN182" s="114"/>
      <c r="HO182" s="114"/>
      <c r="HP182" s="114"/>
      <c r="HQ182" s="114"/>
      <c r="HR182" s="114"/>
      <c r="HS182" s="114"/>
      <c r="HT182" s="114"/>
      <c r="HU182" s="114"/>
      <c r="HV182" s="114"/>
      <c r="HW182" s="114"/>
      <c r="HX182" s="114"/>
      <c r="HY182" s="114"/>
      <c r="HZ182" s="114"/>
      <c r="IA182" s="114"/>
      <c r="IB182" s="114"/>
      <c r="IC182" s="114"/>
      <c r="ID182" s="114"/>
      <c r="IE182" s="114"/>
      <c r="IF182" s="114"/>
      <c r="IG182" s="114"/>
      <c r="IH182" s="114"/>
      <c r="II182" s="114"/>
      <c r="IJ182" s="114"/>
      <c r="IK182" s="114"/>
      <c r="IL182" s="114"/>
      <c r="IM182" s="114"/>
      <c r="IN182" s="114"/>
      <c r="IO182" s="114"/>
      <c r="IP182" s="114"/>
      <c r="IQ182" s="114"/>
      <c r="IR182" s="114"/>
      <c r="IS182" s="114"/>
      <c r="IT182" s="114"/>
      <c r="IU182" s="114"/>
      <c r="IV182" s="114"/>
      <c r="IW182" s="114"/>
      <c r="IX182" s="114"/>
      <c r="IY182" s="114"/>
      <c r="IZ182" s="114"/>
      <c r="JA182" s="114"/>
      <c r="JB182" s="114"/>
      <c r="JC182" s="114"/>
      <c r="JD182" s="114"/>
      <c r="JE182" s="114"/>
      <c r="JF182" s="114"/>
      <c r="JG182" s="114"/>
      <c r="JH182" s="114"/>
      <c r="JI182" s="114"/>
    </row>
    <row r="183" spans="12:269" s="111" customFormat="1" hidden="1" x14ac:dyDescent="0.3">
      <c r="L183" s="113"/>
      <c r="M183" s="113"/>
      <c r="N183" s="114"/>
      <c r="O183" s="114"/>
      <c r="P183" s="114"/>
      <c r="Q183" s="114"/>
      <c r="R183" s="114"/>
      <c r="S183" s="114"/>
      <c r="T183" s="114"/>
      <c r="U183" s="114"/>
      <c r="V183" s="114"/>
      <c r="W183" s="114"/>
      <c r="X183" s="114"/>
      <c r="Y183" s="114"/>
      <c r="Z183" s="114"/>
      <c r="AA183" s="114"/>
      <c r="AB183" s="114"/>
      <c r="AC183" s="114"/>
      <c r="AD183" s="114"/>
      <c r="AE183" s="114"/>
      <c r="AF183" s="114"/>
      <c r="AG183" s="114"/>
      <c r="AH183" s="114"/>
      <c r="AI183" s="114"/>
      <c r="AJ183" s="114"/>
      <c r="AK183" s="114"/>
      <c r="AL183" s="114"/>
      <c r="AM183" s="114"/>
      <c r="AN183" s="114"/>
      <c r="AO183" s="114"/>
      <c r="AP183" s="114"/>
      <c r="AQ183" s="114"/>
      <c r="AR183" s="114"/>
      <c r="AS183" s="114"/>
      <c r="AT183" s="114"/>
      <c r="AU183" s="114"/>
      <c r="AV183" s="114"/>
      <c r="AW183" s="114"/>
      <c r="AX183" s="114"/>
      <c r="AY183" s="114"/>
      <c r="AZ183" s="114"/>
      <c r="BA183" s="114"/>
      <c r="BB183" s="114"/>
      <c r="BC183" s="114"/>
      <c r="BD183" s="114"/>
      <c r="BE183" s="114"/>
      <c r="BF183" s="114"/>
      <c r="BG183" s="114"/>
      <c r="BH183" s="114"/>
      <c r="BI183" s="114"/>
      <c r="BJ183" s="114"/>
      <c r="BK183" s="114"/>
      <c r="BL183" s="114"/>
      <c r="BM183" s="114"/>
      <c r="BN183" s="114"/>
      <c r="BO183" s="114"/>
      <c r="BP183" s="114"/>
      <c r="BQ183" s="114"/>
      <c r="BR183" s="114"/>
      <c r="BS183" s="114"/>
      <c r="BT183" s="114"/>
      <c r="BU183" s="114"/>
      <c r="BV183" s="114"/>
      <c r="BW183" s="114"/>
      <c r="BX183" s="114"/>
      <c r="BY183" s="114"/>
      <c r="BZ183" s="114"/>
      <c r="CA183" s="114"/>
      <c r="CB183" s="114"/>
      <c r="CC183" s="114"/>
      <c r="CD183" s="114"/>
      <c r="CE183" s="114"/>
      <c r="CF183" s="114"/>
      <c r="CG183" s="114"/>
      <c r="CH183" s="114"/>
      <c r="CI183" s="114"/>
      <c r="CJ183" s="114"/>
      <c r="CK183" s="114"/>
      <c r="CL183" s="114"/>
      <c r="CM183" s="114"/>
      <c r="CN183" s="114"/>
      <c r="CO183" s="114"/>
      <c r="CP183" s="114"/>
      <c r="CQ183" s="114"/>
      <c r="CR183" s="114"/>
      <c r="CS183" s="114"/>
      <c r="CT183" s="114"/>
      <c r="CU183" s="114"/>
      <c r="CV183" s="114"/>
      <c r="CW183" s="114"/>
      <c r="CX183" s="114"/>
      <c r="CY183" s="114"/>
      <c r="CZ183" s="114"/>
      <c r="DA183" s="114"/>
      <c r="DB183" s="114"/>
      <c r="DC183" s="114"/>
      <c r="DD183" s="114"/>
      <c r="DE183" s="114"/>
      <c r="DF183" s="114"/>
      <c r="DG183" s="114"/>
      <c r="DH183" s="114"/>
      <c r="DI183" s="114"/>
      <c r="DJ183" s="114"/>
      <c r="DK183" s="114"/>
      <c r="DL183" s="114"/>
      <c r="DM183" s="114"/>
      <c r="DN183" s="114"/>
      <c r="DO183" s="114"/>
      <c r="DP183" s="114"/>
      <c r="DQ183" s="114"/>
      <c r="DR183" s="114"/>
      <c r="DS183" s="114"/>
      <c r="DT183" s="114"/>
      <c r="DU183" s="114"/>
      <c r="DV183" s="114"/>
      <c r="DW183" s="114"/>
      <c r="DX183" s="114"/>
      <c r="DY183" s="114"/>
      <c r="DZ183" s="114"/>
      <c r="EA183" s="114"/>
      <c r="EB183" s="114"/>
      <c r="EC183" s="114"/>
      <c r="ED183" s="114"/>
      <c r="EE183" s="114"/>
      <c r="EF183" s="114"/>
      <c r="EG183" s="114"/>
      <c r="EH183" s="114"/>
      <c r="EI183" s="114"/>
      <c r="EJ183" s="114"/>
      <c r="EK183" s="114"/>
      <c r="EL183" s="114"/>
      <c r="EM183" s="114"/>
      <c r="EN183" s="114"/>
      <c r="EO183" s="114"/>
      <c r="EP183" s="114"/>
      <c r="EQ183" s="114"/>
      <c r="ER183" s="114"/>
      <c r="ES183" s="114"/>
      <c r="ET183" s="114"/>
      <c r="EU183" s="114"/>
      <c r="EV183" s="114"/>
      <c r="EW183" s="114"/>
      <c r="EX183" s="114"/>
      <c r="EY183" s="114"/>
      <c r="EZ183" s="114"/>
      <c r="FA183" s="114"/>
      <c r="FB183" s="114"/>
      <c r="FC183" s="114"/>
      <c r="FD183" s="114"/>
      <c r="FE183" s="114"/>
      <c r="FF183" s="114"/>
      <c r="FG183" s="114"/>
      <c r="FH183" s="114"/>
      <c r="FI183" s="114"/>
      <c r="FJ183" s="114"/>
      <c r="FK183" s="114"/>
      <c r="FL183" s="114"/>
      <c r="FM183" s="114"/>
      <c r="FN183" s="114"/>
      <c r="FO183" s="114"/>
      <c r="FP183" s="114"/>
      <c r="FQ183" s="114"/>
      <c r="FR183" s="114"/>
      <c r="FS183" s="114"/>
      <c r="FT183" s="114"/>
      <c r="FU183" s="114"/>
      <c r="FV183" s="114"/>
      <c r="FW183" s="114"/>
      <c r="FX183" s="114"/>
      <c r="FY183" s="114"/>
      <c r="FZ183" s="114"/>
      <c r="GA183" s="114"/>
      <c r="GB183" s="114"/>
      <c r="GC183" s="114"/>
      <c r="GD183" s="114"/>
      <c r="GE183" s="114"/>
      <c r="GF183" s="114"/>
      <c r="GG183" s="114"/>
      <c r="GH183" s="114"/>
      <c r="GI183" s="114"/>
      <c r="GJ183" s="114"/>
      <c r="GK183" s="114"/>
      <c r="GL183" s="114"/>
      <c r="GM183" s="114"/>
      <c r="GN183" s="114"/>
      <c r="GO183" s="114"/>
      <c r="GP183" s="114"/>
      <c r="GQ183" s="114"/>
      <c r="GR183" s="114"/>
      <c r="GS183" s="114"/>
      <c r="GT183" s="114"/>
      <c r="GU183" s="114"/>
      <c r="GV183" s="114"/>
      <c r="GW183" s="114"/>
      <c r="GX183" s="114"/>
      <c r="GY183" s="114"/>
      <c r="GZ183" s="114"/>
      <c r="HA183" s="114"/>
      <c r="HB183" s="114"/>
      <c r="HC183" s="114"/>
      <c r="HD183" s="114"/>
      <c r="HE183" s="114"/>
      <c r="HF183" s="114"/>
      <c r="HG183" s="114"/>
      <c r="HH183" s="114"/>
      <c r="HI183" s="114"/>
      <c r="HJ183" s="114"/>
      <c r="HK183" s="114"/>
      <c r="HL183" s="114"/>
      <c r="HM183" s="114"/>
      <c r="HN183" s="114"/>
      <c r="HO183" s="114"/>
      <c r="HP183" s="114"/>
      <c r="HQ183" s="114"/>
      <c r="HR183" s="114"/>
      <c r="HS183" s="114"/>
      <c r="HT183" s="114"/>
      <c r="HU183" s="114"/>
      <c r="HV183" s="114"/>
      <c r="HW183" s="114"/>
      <c r="HX183" s="114"/>
      <c r="HY183" s="114"/>
      <c r="HZ183" s="114"/>
      <c r="IA183" s="114"/>
      <c r="IB183" s="114"/>
      <c r="IC183" s="114"/>
      <c r="ID183" s="114"/>
      <c r="IE183" s="114"/>
      <c r="IF183" s="114"/>
      <c r="IG183" s="114"/>
      <c r="IH183" s="114"/>
      <c r="II183" s="114"/>
      <c r="IJ183" s="114"/>
      <c r="IK183" s="114"/>
      <c r="IL183" s="114"/>
      <c r="IM183" s="114"/>
      <c r="IN183" s="114"/>
      <c r="IO183" s="114"/>
      <c r="IP183" s="114"/>
      <c r="IQ183" s="114"/>
      <c r="IR183" s="114"/>
      <c r="IS183" s="114"/>
      <c r="IT183" s="114"/>
      <c r="IU183" s="114"/>
      <c r="IV183" s="114"/>
      <c r="IW183" s="114"/>
      <c r="IX183" s="114"/>
      <c r="IY183" s="114"/>
      <c r="IZ183" s="114"/>
      <c r="JA183" s="114"/>
      <c r="JB183" s="114"/>
      <c r="JC183" s="114"/>
      <c r="JD183" s="114"/>
      <c r="JE183" s="114"/>
      <c r="JF183" s="114"/>
      <c r="JG183" s="114"/>
      <c r="JH183" s="114"/>
      <c r="JI183" s="114"/>
    </row>
    <row r="184" spans="12:269" s="111" customFormat="1" hidden="1" x14ac:dyDescent="0.3">
      <c r="L184" s="113"/>
      <c r="M184" s="113"/>
      <c r="N184" s="114"/>
      <c r="O184" s="114"/>
      <c r="P184" s="114"/>
      <c r="Q184" s="114"/>
      <c r="R184" s="114"/>
      <c r="S184" s="114"/>
      <c r="T184" s="114"/>
      <c r="U184" s="114"/>
      <c r="V184" s="114"/>
      <c r="W184" s="114"/>
      <c r="X184" s="114"/>
      <c r="Y184" s="114"/>
      <c r="Z184" s="114"/>
      <c r="AA184" s="114"/>
      <c r="AB184" s="114"/>
      <c r="AC184" s="114"/>
      <c r="AD184" s="114"/>
      <c r="AE184" s="114"/>
      <c r="AF184" s="114"/>
      <c r="AG184" s="114"/>
      <c r="AH184" s="114"/>
      <c r="AI184" s="114"/>
      <c r="AJ184" s="114"/>
      <c r="AK184" s="114"/>
      <c r="AL184" s="114"/>
      <c r="AM184" s="114"/>
      <c r="AN184" s="114"/>
      <c r="AO184" s="114"/>
      <c r="AP184" s="114"/>
      <c r="AQ184" s="114"/>
      <c r="AR184" s="114"/>
      <c r="AS184" s="114"/>
      <c r="AT184" s="114"/>
      <c r="AU184" s="114"/>
      <c r="AV184" s="114"/>
      <c r="AW184" s="114"/>
      <c r="AX184" s="114"/>
      <c r="AY184" s="114"/>
      <c r="AZ184" s="114"/>
      <c r="BA184" s="114"/>
      <c r="BB184" s="114"/>
      <c r="BC184" s="114"/>
      <c r="BD184" s="114"/>
      <c r="BE184" s="114"/>
      <c r="BF184" s="114"/>
      <c r="BG184" s="114"/>
      <c r="BH184" s="114"/>
      <c r="BI184" s="114"/>
      <c r="BJ184" s="114"/>
      <c r="BK184" s="114"/>
      <c r="BL184" s="114"/>
      <c r="BM184" s="114"/>
      <c r="BN184" s="114"/>
      <c r="BO184" s="114"/>
      <c r="BP184" s="114"/>
      <c r="BQ184" s="114"/>
      <c r="BR184" s="114"/>
      <c r="BS184" s="114"/>
      <c r="BT184" s="114"/>
      <c r="BU184" s="114"/>
      <c r="BV184" s="114"/>
      <c r="BW184" s="114"/>
      <c r="BX184" s="114"/>
      <c r="BY184" s="114"/>
      <c r="BZ184" s="114"/>
      <c r="CA184" s="114"/>
      <c r="CB184" s="114"/>
      <c r="CC184" s="114"/>
      <c r="CD184" s="114"/>
      <c r="CE184" s="114"/>
      <c r="CF184" s="114"/>
      <c r="CG184" s="114"/>
      <c r="CH184" s="114"/>
      <c r="CI184" s="114"/>
      <c r="CJ184" s="114"/>
      <c r="CK184" s="114"/>
      <c r="CL184" s="114"/>
      <c r="CM184" s="114"/>
      <c r="CN184" s="114"/>
      <c r="CO184" s="114"/>
      <c r="CP184" s="114"/>
      <c r="CQ184" s="114"/>
      <c r="CR184" s="114"/>
      <c r="CS184" s="114"/>
      <c r="CT184" s="114"/>
      <c r="CU184" s="114"/>
      <c r="CV184" s="114"/>
      <c r="CW184" s="114"/>
      <c r="CX184" s="114"/>
      <c r="CY184" s="114"/>
      <c r="CZ184" s="114"/>
      <c r="DA184" s="114"/>
      <c r="DB184" s="114"/>
      <c r="DC184" s="114"/>
      <c r="DD184" s="114"/>
      <c r="DE184" s="114"/>
      <c r="DF184" s="114"/>
      <c r="DG184" s="114"/>
      <c r="DH184" s="114"/>
      <c r="DI184" s="114"/>
      <c r="DJ184" s="114"/>
      <c r="DK184" s="114"/>
      <c r="DL184" s="114"/>
      <c r="DM184" s="114"/>
      <c r="DN184" s="114"/>
      <c r="DO184" s="114"/>
      <c r="DP184" s="114"/>
      <c r="DQ184" s="114"/>
      <c r="DR184" s="114"/>
      <c r="DS184" s="114"/>
      <c r="DT184" s="114"/>
      <c r="DU184" s="114"/>
      <c r="DV184" s="114"/>
      <c r="DW184" s="114"/>
      <c r="DX184" s="114"/>
      <c r="DY184" s="114"/>
      <c r="DZ184" s="114"/>
      <c r="EA184" s="114"/>
      <c r="EB184" s="114"/>
      <c r="EC184" s="114"/>
      <c r="ED184" s="114"/>
      <c r="EE184" s="114"/>
      <c r="EF184" s="114"/>
      <c r="EG184" s="114"/>
      <c r="EH184" s="114"/>
      <c r="EI184" s="114"/>
      <c r="EJ184" s="114"/>
      <c r="EK184" s="114"/>
      <c r="EL184" s="114"/>
      <c r="EM184" s="114"/>
      <c r="EN184" s="114"/>
      <c r="EO184" s="114"/>
      <c r="EP184" s="114"/>
      <c r="EQ184" s="114"/>
      <c r="ER184" s="114"/>
      <c r="ES184" s="114"/>
      <c r="ET184" s="114"/>
      <c r="EU184" s="114"/>
      <c r="EV184" s="114"/>
      <c r="EW184" s="114"/>
      <c r="EX184" s="114"/>
      <c r="EY184" s="114"/>
      <c r="EZ184" s="114"/>
      <c r="FA184" s="114"/>
      <c r="FB184" s="114"/>
      <c r="FC184" s="114"/>
      <c r="FD184" s="114"/>
      <c r="FE184" s="114"/>
      <c r="FF184" s="114"/>
      <c r="FG184" s="114"/>
      <c r="FH184" s="114"/>
      <c r="FI184" s="114"/>
      <c r="FJ184" s="114"/>
      <c r="FK184" s="114"/>
      <c r="FL184" s="114"/>
      <c r="FM184" s="114"/>
      <c r="FN184" s="114"/>
      <c r="FO184" s="114"/>
      <c r="FP184" s="114"/>
      <c r="FQ184" s="114"/>
      <c r="FR184" s="114"/>
      <c r="FS184" s="114"/>
      <c r="FT184" s="114"/>
      <c r="FU184" s="114"/>
      <c r="FV184" s="114"/>
      <c r="FW184" s="114"/>
      <c r="FX184" s="114"/>
      <c r="FY184" s="114"/>
      <c r="FZ184" s="114"/>
      <c r="GA184" s="114"/>
      <c r="GB184" s="114"/>
      <c r="GC184" s="114"/>
      <c r="GD184" s="114"/>
      <c r="GE184" s="114"/>
      <c r="GF184" s="114"/>
      <c r="GG184" s="114"/>
      <c r="GH184" s="114"/>
      <c r="GI184" s="114"/>
      <c r="GJ184" s="114"/>
      <c r="GK184" s="114"/>
      <c r="GL184" s="114"/>
      <c r="GM184" s="114"/>
      <c r="GN184" s="114"/>
      <c r="GO184" s="114"/>
      <c r="GP184" s="114"/>
      <c r="GQ184" s="114"/>
      <c r="GR184" s="114"/>
      <c r="GS184" s="114"/>
      <c r="GT184" s="114"/>
      <c r="GU184" s="114"/>
      <c r="GV184" s="114"/>
      <c r="GW184" s="114"/>
      <c r="GX184" s="114"/>
      <c r="GY184" s="114"/>
      <c r="GZ184" s="114"/>
      <c r="HA184" s="114"/>
      <c r="HB184" s="114"/>
      <c r="HC184" s="114"/>
      <c r="HD184" s="114"/>
      <c r="HE184" s="114"/>
      <c r="HF184" s="114"/>
      <c r="HG184" s="114"/>
      <c r="HH184" s="114"/>
      <c r="HI184" s="114"/>
      <c r="HJ184" s="114"/>
      <c r="HK184" s="114"/>
      <c r="HL184" s="114"/>
      <c r="HM184" s="114"/>
      <c r="HN184" s="114"/>
      <c r="HO184" s="114"/>
      <c r="HP184" s="114"/>
      <c r="HQ184" s="114"/>
      <c r="HR184" s="114"/>
      <c r="HS184" s="114"/>
      <c r="HT184" s="114"/>
      <c r="HU184" s="114"/>
      <c r="HV184" s="114"/>
      <c r="HW184" s="114"/>
      <c r="HX184" s="114"/>
      <c r="HY184" s="114"/>
      <c r="HZ184" s="114"/>
      <c r="IA184" s="114"/>
      <c r="IB184" s="114"/>
      <c r="IC184" s="114"/>
      <c r="ID184" s="114"/>
      <c r="IE184" s="114"/>
      <c r="IF184" s="114"/>
      <c r="IG184" s="114"/>
      <c r="IH184" s="114"/>
      <c r="II184" s="114"/>
      <c r="IJ184" s="114"/>
      <c r="IK184" s="114"/>
      <c r="IL184" s="114"/>
      <c r="IM184" s="114"/>
      <c r="IN184" s="114"/>
      <c r="IO184" s="114"/>
      <c r="IP184" s="114"/>
      <c r="IQ184" s="114"/>
      <c r="IR184" s="114"/>
      <c r="IS184" s="114"/>
      <c r="IT184" s="114"/>
      <c r="IU184" s="114"/>
      <c r="IV184" s="114"/>
      <c r="IW184" s="114"/>
      <c r="IX184" s="114"/>
      <c r="IY184" s="114"/>
      <c r="IZ184" s="114"/>
      <c r="JA184" s="114"/>
      <c r="JB184" s="114"/>
      <c r="JC184" s="114"/>
      <c r="JD184" s="114"/>
      <c r="JE184" s="114"/>
      <c r="JF184" s="114"/>
      <c r="JG184" s="114"/>
      <c r="JH184" s="114"/>
      <c r="JI184" s="114"/>
    </row>
    <row r="185" spans="12:269" s="111" customFormat="1" hidden="1" x14ac:dyDescent="0.3">
      <c r="L185" s="113"/>
      <c r="M185" s="113"/>
      <c r="N185" s="114"/>
      <c r="O185" s="114"/>
      <c r="P185" s="114"/>
      <c r="Q185" s="114"/>
      <c r="R185" s="114"/>
      <c r="S185" s="114"/>
      <c r="T185" s="114"/>
      <c r="U185" s="114"/>
      <c r="V185" s="114"/>
      <c r="W185" s="114"/>
      <c r="X185" s="114"/>
      <c r="Y185" s="114"/>
      <c r="Z185" s="114"/>
      <c r="AA185" s="114"/>
      <c r="AB185" s="114"/>
      <c r="AC185" s="114"/>
      <c r="AD185" s="114"/>
      <c r="AE185" s="114"/>
      <c r="AF185" s="114"/>
      <c r="AG185" s="114"/>
      <c r="AH185" s="114"/>
      <c r="AI185" s="114"/>
      <c r="AJ185" s="114"/>
      <c r="AK185" s="114"/>
      <c r="AL185" s="114"/>
      <c r="AM185" s="114"/>
      <c r="AN185" s="114"/>
      <c r="AO185" s="114"/>
      <c r="AP185" s="114"/>
      <c r="AQ185" s="114"/>
      <c r="AR185" s="114"/>
      <c r="AS185" s="114"/>
      <c r="AT185" s="114"/>
      <c r="AU185" s="114"/>
      <c r="AV185" s="114"/>
      <c r="AW185" s="114"/>
      <c r="AX185" s="114"/>
      <c r="AY185" s="114"/>
      <c r="AZ185" s="114"/>
      <c r="BA185" s="114"/>
      <c r="BB185" s="114"/>
      <c r="BC185" s="114"/>
      <c r="BD185" s="114"/>
      <c r="BE185" s="114"/>
      <c r="BF185" s="114"/>
      <c r="BG185" s="114"/>
      <c r="BH185" s="114"/>
      <c r="BI185" s="114"/>
      <c r="BJ185" s="114"/>
      <c r="BK185" s="114"/>
      <c r="BL185" s="114"/>
      <c r="BM185" s="114"/>
      <c r="BN185" s="114"/>
      <c r="BO185" s="114"/>
      <c r="BP185" s="114"/>
      <c r="BQ185" s="114"/>
      <c r="BR185" s="114"/>
      <c r="BS185" s="114"/>
      <c r="BT185" s="114"/>
      <c r="BU185" s="114"/>
      <c r="BV185" s="114"/>
      <c r="BW185" s="114"/>
      <c r="BX185" s="114"/>
      <c r="BY185" s="114"/>
      <c r="BZ185" s="114"/>
      <c r="CA185" s="114"/>
      <c r="CB185" s="114"/>
      <c r="CC185" s="114"/>
      <c r="CD185" s="114"/>
      <c r="CE185" s="114"/>
      <c r="CF185" s="114"/>
      <c r="CG185" s="114"/>
      <c r="CH185" s="114"/>
      <c r="CI185" s="114"/>
      <c r="CJ185" s="114"/>
      <c r="CK185" s="114"/>
      <c r="CL185" s="114"/>
      <c r="CM185" s="114"/>
      <c r="CN185" s="114"/>
      <c r="CO185" s="114"/>
      <c r="CP185" s="114"/>
      <c r="CQ185" s="114"/>
      <c r="CR185" s="114"/>
      <c r="CS185" s="114"/>
      <c r="CT185" s="114"/>
      <c r="CU185" s="114"/>
      <c r="CV185" s="114"/>
      <c r="CW185" s="114"/>
      <c r="CX185" s="114"/>
      <c r="CY185" s="114"/>
      <c r="CZ185" s="114"/>
      <c r="DA185" s="114"/>
      <c r="DB185" s="114"/>
      <c r="DC185" s="114"/>
      <c r="DD185" s="114"/>
      <c r="DE185" s="114"/>
      <c r="DF185" s="114"/>
      <c r="DG185" s="114"/>
      <c r="DH185" s="114"/>
      <c r="DI185" s="114"/>
      <c r="DJ185" s="114"/>
      <c r="DK185" s="114"/>
      <c r="DL185" s="114"/>
      <c r="DM185" s="114"/>
      <c r="DN185" s="114"/>
      <c r="DO185" s="114"/>
      <c r="DP185" s="114"/>
      <c r="DQ185" s="114"/>
      <c r="DR185" s="114"/>
      <c r="DS185" s="114"/>
      <c r="DT185" s="114"/>
      <c r="DU185" s="114"/>
      <c r="DV185" s="114"/>
      <c r="DW185" s="114"/>
      <c r="DX185" s="114"/>
      <c r="DY185" s="114"/>
      <c r="DZ185" s="114"/>
      <c r="EA185" s="114"/>
      <c r="EB185" s="114"/>
      <c r="EC185" s="114"/>
      <c r="ED185" s="114"/>
      <c r="EE185" s="114"/>
      <c r="EF185" s="114"/>
      <c r="EG185" s="114"/>
      <c r="EH185" s="114"/>
      <c r="EI185" s="114"/>
      <c r="EJ185" s="114"/>
      <c r="EK185" s="114"/>
      <c r="EL185" s="114"/>
      <c r="EM185" s="114"/>
      <c r="EN185" s="114"/>
      <c r="EO185" s="114"/>
      <c r="EP185" s="114"/>
      <c r="EQ185" s="114"/>
      <c r="ER185" s="114"/>
      <c r="ES185" s="114"/>
      <c r="ET185" s="114"/>
      <c r="EU185" s="114"/>
      <c r="EV185" s="114"/>
      <c r="EW185" s="114"/>
      <c r="EX185" s="114"/>
      <c r="EY185" s="114"/>
      <c r="EZ185" s="114"/>
      <c r="FA185" s="114"/>
      <c r="FB185" s="114"/>
      <c r="FC185" s="114"/>
      <c r="FD185" s="114"/>
      <c r="FE185" s="114"/>
      <c r="FF185" s="114"/>
      <c r="FG185" s="114"/>
      <c r="FH185" s="114"/>
      <c r="FI185" s="114"/>
      <c r="FJ185" s="114"/>
      <c r="FK185" s="114"/>
      <c r="FL185" s="114"/>
      <c r="FM185" s="114"/>
      <c r="FN185" s="114"/>
      <c r="FO185" s="114"/>
      <c r="FP185" s="114"/>
      <c r="FQ185" s="114"/>
      <c r="FR185" s="114"/>
      <c r="FS185" s="114"/>
      <c r="FT185" s="114"/>
      <c r="FU185" s="114"/>
      <c r="FV185" s="114"/>
      <c r="FW185" s="114"/>
      <c r="FX185" s="114"/>
      <c r="FY185" s="114"/>
      <c r="FZ185" s="114"/>
      <c r="GA185" s="114"/>
      <c r="GB185" s="114"/>
      <c r="GC185" s="114"/>
      <c r="GD185" s="114"/>
      <c r="GE185" s="114"/>
      <c r="GF185" s="114"/>
      <c r="GG185" s="114"/>
      <c r="GH185" s="114"/>
      <c r="GI185" s="114"/>
      <c r="GJ185" s="114"/>
      <c r="GK185" s="114"/>
      <c r="GL185" s="114"/>
      <c r="GM185" s="114"/>
      <c r="GN185" s="114"/>
      <c r="GO185" s="114"/>
      <c r="GP185" s="114"/>
      <c r="GQ185" s="114"/>
      <c r="GR185" s="114"/>
      <c r="GS185" s="114"/>
      <c r="GT185" s="114"/>
      <c r="GU185" s="114"/>
      <c r="GV185" s="114"/>
      <c r="GW185" s="114"/>
      <c r="GX185" s="114"/>
      <c r="GY185" s="114"/>
      <c r="GZ185" s="114"/>
      <c r="HA185" s="114"/>
      <c r="HB185" s="114"/>
      <c r="HC185" s="114"/>
      <c r="HD185" s="114"/>
      <c r="HE185" s="114"/>
      <c r="HF185" s="114"/>
      <c r="HG185" s="114"/>
      <c r="HH185" s="114"/>
      <c r="HI185" s="114"/>
      <c r="HJ185" s="114"/>
      <c r="HK185" s="114"/>
      <c r="HL185" s="114"/>
      <c r="HM185" s="114"/>
      <c r="HN185" s="114"/>
      <c r="HO185" s="114"/>
      <c r="HP185" s="114"/>
      <c r="HQ185" s="114"/>
      <c r="HR185" s="114"/>
      <c r="HS185" s="114"/>
      <c r="HT185" s="114"/>
      <c r="HU185" s="114"/>
      <c r="HV185" s="114"/>
      <c r="HW185" s="114"/>
      <c r="HX185" s="114"/>
      <c r="HY185" s="114"/>
      <c r="HZ185" s="114"/>
      <c r="IA185" s="114"/>
      <c r="IB185" s="114"/>
      <c r="IC185" s="114"/>
      <c r="ID185" s="114"/>
      <c r="IE185" s="114"/>
      <c r="IF185" s="114"/>
      <c r="IG185" s="114"/>
      <c r="IH185" s="114"/>
      <c r="II185" s="114"/>
      <c r="IJ185" s="114"/>
      <c r="IK185" s="114"/>
      <c r="IL185" s="114"/>
      <c r="IM185" s="114"/>
      <c r="IN185" s="114"/>
      <c r="IO185" s="114"/>
      <c r="IP185" s="114"/>
      <c r="IQ185" s="114"/>
      <c r="IR185" s="114"/>
      <c r="IS185" s="114"/>
      <c r="IT185" s="114"/>
      <c r="IU185" s="114"/>
      <c r="IV185" s="114"/>
      <c r="IW185" s="114"/>
      <c r="IX185" s="114"/>
      <c r="IY185" s="114"/>
      <c r="IZ185" s="114"/>
      <c r="JA185" s="114"/>
      <c r="JB185" s="114"/>
      <c r="JC185" s="114"/>
      <c r="JD185" s="114"/>
      <c r="JE185" s="114"/>
      <c r="JF185" s="114"/>
      <c r="JG185" s="114"/>
      <c r="JH185" s="114"/>
      <c r="JI185" s="114"/>
    </row>
    <row r="186" spans="12:269" s="111" customFormat="1" hidden="1" x14ac:dyDescent="0.3">
      <c r="L186" s="113"/>
      <c r="M186" s="113"/>
      <c r="N186" s="114"/>
      <c r="O186" s="114"/>
      <c r="P186" s="114"/>
      <c r="Q186" s="114"/>
      <c r="R186" s="114"/>
      <c r="S186" s="114"/>
      <c r="T186" s="114"/>
      <c r="U186" s="114"/>
      <c r="V186" s="114"/>
      <c r="W186" s="114"/>
      <c r="X186" s="114"/>
      <c r="Y186" s="114"/>
      <c r="Z186" s="114"/>
      <c r="AA186" s="114"/>
      <c r="AB186" s="114"/>
      <c r="AC186" s="114"/>
      <c r="AD186" s="114"/>
      <c r="AE186" s="114"/>
      <c r="AF186" s="114"/>
      <c r="AG186" s="114"/>
      <c r="AH186" s="114"/>
      <c r="AI186" s="114"/>
      <c r="AJ186" s="114"/>
      <c r="AK186" s="114"/>
      <c r="AL186" s="114"/>
      <c r="AM186" s="114"/>
      <c r="AN186" s="114"/>
      <c r="AO186" s="114"/>
      <c r="AP186" s="114"/>
      <c r="AQ186" s="114"/>
      <c r="AR186" s="114"/>
      <c r="AS186" s="114"/>
      <c r="AT186" s="114"/>
      <c r="AU186" s="114"/>
      <c r="AV186" s="114"/>
      <c r="AW186" s="114"/>
      <c r="AX186" s="114"/>
      <c r="AY186" s="114"/>
      <c r="AZ186" s="114"/>
      <c r="BA186" s="114"/>
      <c r="BB186" s="114"/>
      <c r="BC186" s="114"/>
      <c r="BD186" s="114"/>
      <c r="BE186" s="114"/>
      <c r="BF186" s="114"/>
      <c r="BG186" s="114"/>
      <c r="BH186" s="114"/>
      <c r="BI186" s="114"/>
      <c r="BJ186" s="114"/>
      <c r="BK186" s="114"/>
      <c r="BL186" s="114"/>
      <c r="BM186" s="114"/>
      <c r="BN186" s="114"/>
      <c r="BO186" s="114"/>
      <c r="BP186" s="114"/>
      <c r="BQ186" s="114"/>
      <c r="BR186" s="114"/>
      <c r="BS186" s="114"/>
      <c r="BT186" s="114"/>
      <c r="BU186" s="114"/>
      <c r="BV186" s="114"/>
      <c r="BW186" s="114"/>
      <c r="BX186" s="114"/>
      <c r="BY186" s="114"/>
      <c r="BZ186" s="114"/>
      <c r="CA186" s="114"/>
      <c r="CB186" s="114"/>
      <c r="CC186" s="114"/>
      <c r="CD186" s="114"/>
      <c r="CE186" s="114"/>
      <c r="CF186" s="114"/>
      <c r="CG186" s="114"/>
      <c r="CH186" s="114"/>
      <c r="CI186" s="114"/>
      <c r="CJ186" s="114"/>
      <c r="CK186" s="114"/>
      <c r="CL186" s="114"/>
      <c r="CM186" s="114"/>
      <c r="CN186" s="114"/>
      <c r="CO186" s="114"/>
      <c r="CP186" s="114"/>
      <c r="CQ186" s="114"/>
      <c r="CR186" s="114"/>
      <c r="CS186" s="114"/>
      <c r="CT186" s="114"/>
      <c r="CU186" s="114"/>
      <c r="CV186" s="114"/>
      <c r="CW186" s="114"/>
      <c r="CX186" s="114"/>
      <c r="CY186" s="114"/>
      <c r="CZ186" s="114"/>
      <c r="DA186" s="114"/>
      <c r="DB186" s="114"/>
      <c r="DC186" s="114"/>
      <c r="DD186" s="114"/>
      <c r="DE186" s="114"/>
      <c r="DF186" s="114"/>
      <c r="DG186" s="114"/>
      <c r="DH186" s="114"/>
      <c r="DI186" s="114"/>
      <c r="DJ186" s="114"/>
      <c r="DK186" s="114"/>
      <c r="DL186" s="114"/>
      <c r="DM186" s="114"/>
      <c r="DN186" s="114"/>
      <c r="DO186" s="114"/>
      <c r="DP186" s="114"/>
      <c r="DQ186" s="114"/>
      <c r="DR186" s="114"/>
      <c r="DS186" s="114"/>
      <c r="DT186" s="114"/>
      <c r="DU186" s="114"/>
      <c r="DV186" s="114"/>
      <c r="DW186" s="114"/>
      <c r="DX186" s="114"/>
      <c r="DY186" s="114"/>
      <c r="DZ186" s="114"/>
      <c r="EA186" s="114"/>
      <c r="EB186" s="114"/>
      <c r="EC186" s="114"/>
      <c r="ED186" s="114"/>
      <c r="EE186" s="114"/>
      <c r="EF186" s="114"/>
      <c r="EG186" s="114"/>
      <c r="EH186" s="114"/>
      <c r="EI186" s="114"/>
      <c r="EJ186" s="114"/>
      <c r="EK186" s="114"/>
      <c r="EL186" s="114"/>
      <c r="EM186" s="114"/>
      <c r="EN186" s="114"/>
      <c r="EO186" s="114"/>
      <c r="EP186" s="114"/>
      <c r="EQ186" s="114"/>
      <c r="ER186" s="114"/>
      <c r="ES186" s="114"/>
      <c r="ET186" s="114"/>
      <c r="EU186" s="114"/>
      <c r="EV186" s="114"/>
      <c r="EW186" s="114"/>
      <c r="EX186" s="114"/>
      <c r="EY186" s="114"/>
      <c r="EZ186" s="114"/>
      <c r="FA186" s="114"/>
      <c r="FB186" s="114"/>
      <c r="FC186" s="114"/>
      <c r="FD186" s="114"/>
      <c r="FE186" s="114"/>
      <c r="FF186" s="114"/>
      <c r="FG186" s="114"/>
      <c r="FH186" s="114"/>
      <c r="FI186" s="114"/>
      <c r="FJ186" s="114"/>
      <c r="FK186" s="114"/>
      <c r="FL186" s="114"/>
      <c r="FM186" s="114"/>
      <c r="FN186" s="114"/>
      <c r="FO186" s="114"/>
      <c r="FP186" s="114"/>
      <c r="FQ186" s="114"/>
      <c r="FR186" s="114"/>
      <c r="FS186" s="114"/>
      <c r="FT186" s="114"/>
      <c r="FU186" s="114"/>
      <c r="FV186" s="114"/>
      <c r="FW186" s="114"/>
      <c r="FX186" s="114"/>
      <c r="FY186" s="114"/>
      <c r="FZ186" s="114"/>
      <c r="GA186" s="114"/>
      <c r="GB186" s="114"/>
      <c r="GC186" s="114"/>
      <c r="GD186" s="114"/>
      <c r="GE186" s="114"/>
      <c r="GF186" s="114"/>
      <c r="GG186" s="114"/>
      <c r="GH186" s="114"/>
      <c r="GI186" s="114"/>
      <c r="GJ186" s="114"/>
      <c r="GK186" s="114"/>
      <c r="GL186" s="114"/>
      <c r="GM186" s="114"/>
      <c r="GN186" s="114"/>
      <c r="GO186" s="114"/>
      <c r="GP186" s="114"/>
      <c r="GQ186" s="114"/>
      <c r="GR186" s="114"/>
      <c r="GS186" s="114"/>
      <c r="GT186" s="114"/>
      <c r="GU186" s="114"/>
      <c r="GV186" s="114"/>
      <c r="GW186" s="114"/>
      <c r="GX186" s="114"/>
      <c r="GY186" s="114"/>
      <c r="GZ186" s="114"/>
      <c r="HA186" s="114"/>
      <c r="HB186" s="114"/>
      <c r="HC186" s="114"/>
      <c r="HD186" s="114"/>
      <c r="HE186" s="114"/>
      <c r="HF186" s="114"/>
      <c r="HG186" s="114"/>
      <c r="HH186" s="114"/>
      <c r="HI186" s="114"/>
      <c r="HJ186" s="114"/>
      <c r="HK186" s="114"/>
      <c r="HL186" s="114"/>
      <c r="HM186" s="114"/>
      <c r="HN186" s="114"/>
      <c r="HO186" s="114"/>
      <c r="HP186" s="114"/>
      <c r="HQ186" s="114"/>
      <c r="HR186" s="114"/>
      <c r="HS186" s="114"/>
      <c r="HT186" s="114"/>
      <c r="HU186" s="114"/>
      <c r="HV186" s="114"/>
      <c r="HW186" s="114"/>
      <c r="HX186" s="114"/>
      <c r="HY186" s="114"/>
      <c r="HZ186" s="114"/>
      <c r="IA186" s="114"/>
      <c r="IB186" s="114"/>
      <c r="IC186" s="114"/>
      <c r="ID186" s="114"/>
      <c r="IE186" s="114"/>
      <c r="IF186" s="114"/>
      <c r="IG186" s="114"/>
      <c r="IH186" s="114"/>
      <c r="II186" s="114"/>
      <c r="IJ186" s="114"/>
      <c r="IK186" s="114"/>
      <c r="IL186" s="114"/>
      <c r="IM186" s="114"/>
      <c r="IN186" s="114"/>
      <c r="IO186" s="114"/>
      <c r="IP186" s="114"/>
      <c r="IQ186" s="114"/>
      <c r="IR186" s="114"/>
      <c r="IS186" s="114"/>
      <c r="IT186" s="114"/>
      <c r="IU186" s="114"/>
      <c r="IV186" s="114"/>
      <c r="IW186" s="114"/>
      <c r="IX186" s="114"/>
      <c r="IY186" s="114"/>
      <c r="IZ186" s="114"/>
      <c r="JA186" s="114"/>
      <c r="JB186" s="114"/>
      <c r="JC186" s="114"/>
      <c r="JD186" s="114"/>
      <c r="JE186" s="114"/>
      <c r="JF186" s="114"/>
      <c r="JG186" s="114"/>
      <c r="JH186" s="114"/>
      <c r="JI186" s="114"/>
    </row>
    <row r="187" spans="12:269" s="111" customFormat="1" hidden="1" x14ac:dyDescent="0.3">
      <c r="L187" s="113"/>
      <c r="M187" s="113"/>
      <c r="N187" s="114"/>
      <c r="O187" s="114"/>
      <c r="P187" s="114"/>
      <c r="Q187" s="114"/>
      <c r="R187" s="114"/>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c r="AR187" s="114"/>
      <c r="AS187" s="114"/>
      <c r="AT187" s="114"/>
      <c r="AU187" s="114"/>
      <c r="AV187" s="114"/>
      <c r="AW187" s="114"/>
      <c r="AX187" s="114"/>
      <c r="AY187" s="114"/>
      <c r="AZ187" s="114"/>
      <c r="BA187" s="114"/>
      <c r="BB187" s="114"/>
      <c r="BC187" s="114"/>
      <c r="BD187" s="114"/>
      <c r="BE187" s="114"/>
      <c r="BF187" s="114"/>
      <c r="BG187" s="114"/>
      <c r="BH187" s="114"/>
      <c r="BI187" s="114"/>
      <c r="BJ187" s="114"/>
      <c r="BK187" s="114"/>
      <c r="BL187" s="114"/>
      <c r="BM187" s="114"/>
      <c r="BN187" s="114"/>
      <c r="BO187" s="114"/>
      <c r="BP187" s="114"/>
      <c r="BQ187" s="114"/>
      <c r="BR187" s="114"/>
      <c r="BS187" s="114"/>
      <c r="BT187" s="114"/>
      <c r="BU187" s="114"/>
      <c r="BV187" s="114"/>
      <c r="BW187" s="114"/>
      <c r="BX187" s="114"/>
      <c r="BY187" s="114"/>
      <c r="BZ187" s="114"/>
      <c r="CA187" s="114"/>
      <c r="CB187" s="114"/>
      <c r="CC187" s="114"/>
      <c r="CD187" s="114"/>
      <c r="CE187" s="114"/>
      <c r="CF187" s="114"/>
      <c r="CG187" s="114"/>
      <c r="CH187" s="114"/>
      <c r="CI187" s="114"/>
      <c r="CJ187" s="114"/>
      <c r="CK187" s="114"/>
      <c r="CL187" s="114"/>
      <c r="CM187" s="114"/>
      <c r="CN187" s="114"/>
      <c r="CO187" s="114"/>
      <c r="CP187" s="114"/>
      <c r="CQ187" s="114"/>
      <c r="CR187" s="114"/>
      <c r="CS187" s="114"/>
      <c r="CT187" s="114"/>
      <c r="CU187" s="114"/>
      <c r="CV187" s="114"/>
      <c r="CW187" s="114"/>
      <c r="CX187" s="114"/>
      <c r="CY187" s="114"/>
      <c r="CZ187" s="114"/>
      <c r="DA187" s="114"/>
      <c r="DB187" s="114"/>
      <c r="DC187" s="114"/>
      <c r="DD187" s="114"/>
      <c r="DE187" s="114"/>
      <c r="DF187" s="114"/>
      <c r="DG187" s="114"/>
      <c r="DH187" s="114"/>
      <c r="DI187" s="114"/>
      <c r="DJ187" s="114"/>
      <c r="DK187" s="114"/>
      <c r="DL187" s="114"/>
      <c r="DM187" s="114"/>
      <c r="DN187" s="114"/>
      <c r="DO187" s="114"/>
      <c r="DP187" s="114"/>
      <c r="DQ187" s="114"/>
      <c r="DR187" s="114"/>
      <c r="DS187" s="114"/>
      <c r="DT187" s="114"/>
      <c r="DU187" s="114"/>
      <c r="DV187" s="114"/>
      <c r="DW187" s="114"/>
      <c r="DX187" s="114"/>
      <c r="DY187" s="114"/>
      <c r="DZ187" s="114"/>
      <c r="EA187" s="114"/>
      <c r="EB187" s="114"/>
      <c r="EC187" s="114"/>
      <c r="ED187" s="114"/>
      <c r="EE187" s="114"/>
      <c r="EF187" s="114"/>
      <c r="EG187" s="114"/>
      <c r="EH187" s="114"/>
      <c r="EI187" s="114"/>
      <c r="EJ187" s="114"/>
      <c r="EK187" s="114"/>
      <c r="EL187" s="114"/>
      <c r="EM187" s="114"/>
      <c r="EN187" s="114"/>
      <c r="EO187" s="114"/>
      <c r="EP187" s="114"/>
      <c r="EQ187" s="114"/>
      <c r="ER187" s="114"/>
      <c r="ES187" s="114"/>
      <c r="ET187" s="114"/>
      <c r="EU187" s="114"/>
      <c r="EV187" s="114"/>
      <c r="EW187" s="114"/>
      <c r="EX187" s="114"/>
      <c r="EY187" s="114"/>
      <c r="EZ187" s="114"/>
      <c r="FA187" s="114"/>
      <c r="FB187" s="114"/>
      <c r="FC187" s="114"/>
      <c r="FD187" s="114"/>
      <c r="FE187" s="114"/>
      <c r="FF187" s="114"/>
      <c r="FG187" s="114"/>
      <c r="FH187" s="114"/>
      <c r="FI187" s="114"/>
      <c r="FJ187" s="114"/>
      <c r="FK187" s="114"/>
      <c r="FL187" s="114"/>
      <c r="FM187" s="114"/>
      <c r="FN187" s="114"/>
      <c r="FO187" s="114"/>
      <c r="FP187" s="114"/>
      <c r="FQ187" s="114"/>
      <c r="FR187" s="114"/>
      <c r="FS187" s="114"/>
      <c r="FT187" s="114"/>
      <c r="FU187" s="114"/>
      <c r="FV187" s="114"/>
      <c r="FW187" s="114"/>
      <c r="FX187" s="114"/>
      <c r="FY187" s="114"/>
      <c r="FZ187" s="114"/>
      <c r="GA187" s="114"/>
      <c r="GB187" s="114"/>
      <c r="GC187" s="114"/>
      <c r="GD187" s="114"/>
      <c r="GE187" s="114"/>
      <c r="GF187" s="114"/>
      <c r="GG187" s="114"/>
      <c r="GH187" s="114"/>
      <c r="GI187" s="114"/>
      <c r="GJ187" s="114"/>
      <c r="GK187" s="114"/>
      <c r="GL187" s="114"/>
      <c r="GM187" s="114"/>
      <c r="GN187" s="114"/>
      <c r="GO187" s="114"/>
      <c r="GP187" s="114"/>
      <c r="GQ187" s="114"/>
      <c r="GR187" s="114"/>
      <c r="GS187" s="114"/>
      <c r="GT187" s="114"/>
      <c r="GU187" s="114"/>
      <c r="GV187" s="114"/>
      <c r="GW187" s="114"/>
      <c r="GX187" s="114"/>
      <c r="GY187" s="114"/>
      <c r="GZ187" s="114"/>
      <c r="HA187" s="114"/>
      <c r="HB187" s="114"/>
      <c r="HC187" s="114"/>
      <c r="HD187" s="114"/>
      <c r="HE187" s="114"/>
      <c r="HF187" s="114"/>
      <c r="HG187" s="114"/>
      <c r="HH187" s="114"/>
      <c r="HI187" s="114"/>
      <c r="HJ187" s="114"/>
      <c r="HK187" s="114"/>
      <c r="HL187" s="114"/>
      <c r="HM187" s="114"/>
      <c r="HN187" s="114"/>
      <c r="HO187" s="114"/>
      <c r="HP187" s="114"/>
      <c r="HQ187" s="114"/>
      <c r="HR187" s="114"/>
      <c r="HS187" s="114"/>
      <c r="HT187" s="114"/>
      <c r="HU187" s="114"/>
      <c r="HV187" s="114"/>
      <c r="HW187" s="114"/>
      <c r="HX187" s="114"/>
      <c r="HY187" s="114"/>
      <c r="HZ187" s="114"/>
      <c r="IA187" s="114"/>
      <c r="IB187" s="114"/>
      <c r="IC187" s="114"/>
      <c r="ID187" s="114"/>
      <c r="IE187" s="114"/>
      <c r="IF187" s="114"/>
      <c r="IG187" s="114"/>
      <c r="IH187" s="114"/>
      <c r="II187" s="114"/>
      <c r="IJ187" s="114"/>
      <c r="IK187" s="114"/>
      <c r="IL187" s="114"/>
      <c r="IM187" s="114"/>
      <c r="IN187" s="114"/>
      <c r="IO187" s="114"/>
      <c r="IP187" s="114"/>
      <c r="IQ187" s="114"/>
      <c r="IR187" s="114"/>
      <c r="IS187" s="114"/>
      <c r="IT187" s="114"/>
      <c r="IU187" s="114"/>
      <c r="IV187" s="114"/>
      <c r="IW187" s="114"/>
      <c r="IX187" s="114"/>
      <c r="IY187" s="114"/>
      <c r="IZ187" s="114"/>
      <c r="JA187" s="114"/>
      <c r="JB187" s="114"/>
      <c r="JC187" s="114"/>
      <c r="JD187" s="114"/>
      <c r="JE187" s="114"/>
      <c r="JF187" s="114"/>
      <c r="JG187" s="114"/>
      <c r="JH187" s="114"/>
      <c r="JI187" s="114"/>
    </row>
    <row r="188" spans="12:269" s="111" customFormat="1" hidden="1" x14ac:dyDescent="0.3">
      <c r="L188" s="113"/>
      <c r="M188" s="113"/>
      <c r="N188" s="114"/>
      <c r="O188" s="114"/>
      <c r="P188" s="114"/>
      <c r="Q188" s="114"/>
      <c r="R188" s="114"/>
      <c r="S188" s="114"/>
      <c r="T188" s="114"/>
      <c r="U188" s="114"/>
      <c r="V188" s="114"/>
      <c r="W188" s="114"/>
      <c r="X188" s="114"/>
      <c r="Y188" s="114"/>
      <c r="Z188" s="114"/>
      <c r="AA188" s="114"/>
      <c r="AB188" s="114"/>
      <c r="AC188" s="114"/>
      <c r="AD188" s="114"/>
      <c r="AE188" s="114"/>
      <c r="AF188" s="114"/>
      <c r="AG188" s="114"/>
      <c r="AH188" s="114"/>
      <c r="AI188" s="114"/>
      <c r="AJ188" s="114"/>
      <c r="AK188" s="114"/>
      <c r="AL188" s="114"/>
      <c r="AM188" s="114"/>
      <c r="AN188" s="114"/>
      <c r="AO188" s="114"/>
      <c r="AP188" s="114"/>
      <c r="AQ188" s="114"/>
      <c r="AR188" s="114"/>
      <c r="AS188" s="114"/>
      <c r="AT188" s="114"/>
      <c r="AU188" s="114"/>
      <c r="AV188" s="114"/>
      <c r="AW188" s="114"/>
      <c r="AX188" s="114"/>
      <c r="AY188" s="114"/>
      <c r="AZ188" s="114"/>
      <c r="BA188" s="114"/>
      <c r="BB188" s="114"/>
      <c r="BC188" s="114"/>
      <c r="BD188" s="114"/>
      <c r="BE188" s="114"/>
      <c r="BF188" s="114"/>
      <c r="BG188" s="114"/>
      <c r="BH188" s="114"/>
      <c r="BI188" s="114"/>
      <c r="BJ188" s="114"/>
      <c r="BK188" s="114"/>
      <c r="BL188" s="114"/>
      <c r="BM188" s="114"/>
      <c r="BN188" s="114"/>
      <c r="BO188" s="114"/>
      <c r="BP188" s="114"/>
      <c r="BQ188" s="114"/>
      <c r="BR188" s="114"/>
      <c r="BS188" s="114"/>
      <c r="BT188" s="114"/>
      <c r="BU188" s="114"/>
      <c r="BV188" s="114"/>
      <c r="BW188" s="114"/>
      <c r="BX188" s="114"/>
      <c r="BY188" s="114"/>
      <c r="BZ188" s="114"/>
      <c r="CA188" s="114"/>
      <c r="CB188" s="114"/>
      <c r="CC188" s="114"/>
      <c r="CD188" s="114"/>
      <c r="CE188" s="114"/>
      <c r="CF188" s="114"/>
      <c r="CG188" s="114"/>
      <c r="CH188" s="114"/>
      <c r="CI188" s="114"/>
      <c r="CJ188" s="114"/>
      <c r="CK188" s="114"/>
      <c r="CL188" s="114"/>
      <c r="CM188" s="114"/>
      <c r="CN188" s="114"/>
      <c r="CO188" s="114"/>
      <c r="CP188" s="114"/>
      <c r="CQ188" s="114"/>
      <c r="CR188" s="114"/>
      <c r="CS188" s="114"/>
      <c r="CT188" s="114"/>
      <c r="CU188" s="114"/>
      <c r="CV188" s="114"/>
      <c r="CW188" s="114"/>
      <c r="CX188" s="114"/>
      <c r="CY188" s="114"/>
      <c r="CZ188" s="114"/>
      <c r="DA188" s="114"/>
      <c r="DB188" s="114"/>
      <c r="DC188" s="114"/>
      <c r="DD188" s="114"/>
      <c r="DE188" s="114"/>
      <c r="DF188" s="114"/>
      <c r="DG188" s="114"/>
      <c r="DH188" s="114"/>
      <c r="DI188" s="114"/>
      <c r="DJ188" s="114"/>
      <c r="DK188" s="114"/>
      <c r="DL188" s="114"/>
      <c r="DM188" s="114"/>
      <c r="DN188" s="114"/>
      <c r="DO188" s="114"/>
      <c r="DP188" s="114"/>
      <c r="DQ188" s="114"/>
      <c r="DR188" s="114"/>
      <c r="DS188" s="114"/>
      <c r="DT188" s="114"/>
      <c r="DU188" s="114"/>
      <c r="DV188" s="114"/>
      <c r="DW188" s="114"/>
      <c r="DX188" s="114"/>
      <c r="DY188" s="114"/>
      <c r="DZ188" s="114"/>
      <c r="EA188" s="114"/>
      <c r="EB188" s="114"/>
      <c r="EC188" s="114"/>
      <c r="ED188" s="114"/>
      <c r="EE188" s="114"/>
      <c r="EF188" s="114"/>
      <c r="EG188" s="114"/>
      <c r="EH188" s="114"/>
      <c r="EI188" s="114"/>
      <c r="EJ188" s="114"/>
      <c r="EK188" s="114"/>
      <c r="EL188" s="114"/>
      <c r="EM188" s="114"/>
      <c r="EN188" s="114"/>
      <c r="EO188" s="114"/>
      <c r="EP188" s="114"/>
      <c r="EQ188" s="114"/>
      <c r="ER188" s="114"/>
      <c r="ES188" s="114"/>
      <c r="ET188" s="114"/>
      <c r="EU188" s="114"/>
      <c r="EV188" s="114"/>
      <c r="EW188" s="114"/>
      <c r="EX188" s="114"/>
      <c r="EY188" s="114"/>
      <c r="EZ188" s="114"/>
      <c r="FA188" s="114"/>
      <c r="FB188" s="114"/>
      <c r="FC188" s="114"/>
      <c r="FD188" s="114"/>
      <c r="FE188" s="114"/>
      <c r="FF188" s="114"/>
      <c r="FG188" s="114"/>
      <c r="FH188" s="114"/>
      <c r="FI188" s="114"/>
      <c r="FJ188" s="114"/>
      <c r="FK188" s="114"/>
      <c r="FL188" s="114"/>
      <c r="FM188" s="114"/>
      <c r="FN188" s="114"/>
      <c r="FO188" s="114"/>
      <c r="FP188" s="114"/>
      <c r="FQ188" s="114"/>
      <c r="FR188" s="114"/>
      <c r="FS188" s="114"/>
      <c r="FT188" s="114"/>
      <c r="FU188" s="114"/>
      <c r="FV188" s="114"/>
      <c r="FW188" s="114"/>
      <c r="FX188" s="114"/>
      <c r="FY188" s="114"/>
      <c r="FZ188" s="114"/>
      <c r="GA188" s="114"/>
      <c r="GB188" s="114"/>
      <c r="GC188" s="114"/>
      <c r="GD188" s="114"/>
      <c r="GE188" s="114"/>
      <c r="GF188" s="114"/>
      <c r="GG188" s="114"/>
      <c r="GH188" s="114"/>
      <c r="GI188" s="114"/>
      <c r="GJ188" s="114"/>
      <c r="GK188" s="114"/>
      <c r="GL188" s="114"/>
      <c r="GM188" s="114"/>
      <c r="GN188" s="114"/>
      <c r="GO188" s="114"/>
      <c r="GP188" s="114"/>
      <c r="GQ188" s="114"/>
      <c r="GR188" s="114"/>
      <c r="GS188" s="114"/>
      <c r="GT188" s="114"/>
      <c r="GU188" s="114"/>
      <c r="GV188" s="114"/>
      <c r="GW188" s="114"/>
      <c r="GX188" s="114"/>
      <c r="GY188" s="114"/>
      <c r="GZ188" s="114"/>
      <c r="HA188" s="114"/>
      <c r="HB188" s="114"/>
      <c r="HC188" s="114"/>
      <c r="HD188" s="114"/>
      <c r="HE188" s="114"/>
      <c r="HF188" s="114"/>
      <c r="HG188" s="114"/>
      <c r="HH188" s="114"/>
      <c r="HI188" s="114"/>
      <c r="HJ188" s="114"/>
      <c r="HK188" s="114"/>
      <c r="HL188" s="114"/>
      <c r="HM188" s="114"/>
      <c r="HN188" s="114"/>
      <c r="HO188" s="114"/>
      <c r="HP188" s="114"/>
      <c r="HQ188" s="114"/>
      <c r="HR188" s="114"/>
      <c r="HS188" s="114"/>
      <c r="HT188" s="114"/>
      <c r="HU188" s="114"/>
      <c r="HV188" s="114"/>
      <c r="HW188" s="114"/>
      <c r="HX188" s="114"/>
      <c r="HY188" s="114"/>
      <c r="HZ188" s="114"/>
      <c r="IA188" s="114"/>
      <c r="IB188" s="114"/>
      <c r="IC188" s="114"/>
      <c r="ID188" s="114"/>
      <c r="IE188" s="114"/>
      <c r="IF188" s="114"/>
      <c r="IG188" s="114"/>
      <c r="IH188" s="114"/>
      <c r="II188" s="114"/>
      <c r="IJ188" s="114"/>
      <c r="IK188" s="114"/>
      <c r="IL188" s="114"/>
      <c r="IM188" s="114"/>
      <c r="IN188" s="114"/>
      <c r="IO188" s="114"/>
      <c r="IP188" s="114"/>
      <c r="IQ188" s="114"/>
      <c r="IR188" s="114"/>
      <c r="IS188" s="114"/>
      <c r="IT188" s="114"/>
      <c r="IU188" s="114"/>
      <c r="IV188" s="114"/>
      <c r="IW188" s="114"/>
      <c r="IX188" s="114"/>
      <c r="IY188" s="114"/>
      <c r="IZ188" s="114"/>
      <c r="JA188" s="114"/>
      <c r="JB188" s="114"/>
      <c r="JC188" s="114"/>
      <c r="JD188" s="114"/>
      <c r="JE188" s="114"/>
      <c r="JF188" s="114"/>
      <c r="JG188" s="114"/>
      <c r="JH188" s="114"/>
      <c r="JI188" s="114"/>
    </row>
    <row r="189" spans="12:269" s="111" customFormat="1" hidden="1" x14ac:dyDescent="0.3">
      <c r="L189" s="113"/>
      <c r="M189" s="113"/>
      <c r="N189" s="114"/>
      <c r="O189" s="114"/>
      <c r="P189" s="114"/>
      <c r="Q189" s="114"/>
      <c r="R189" s="114"/>
      <c r="S189" s="114"/>
      <c r="T189" s="114"/>
      <c r="U189" s="114"/>
      <c r="V189" s="114"/>
      <c r="W189" s="114"/>
      <c r="X189" s="114"/>
      <c r="Y189" s="114"/>
      <c r="Z189" s="114"/>
      <c r="AA189" s="114"/>
      <c r="AB189" s="114"/>
      <c r="AC189" s="114"/>
      <c r="AD189" s="114"/>
      <c r="AE189" s="114"/>
      <c r="AF189" s="114"/>
      <c r="AG189" s="114"/>
      <c r="AH189" s="114"/>
      <c r="AI189" s="114"/>
      <c r="AJ189" s="114"/>
      <c r="AK189" s="114"/>
      <c r="AL189" s="114"/>
      <c r="AM189" s="114"/>
      <c r="AN189" s="114"/>
      <c r="AO189" s="114"/>
      <c r="AP189" s="114"/>
      <c r="AQ189" s="114"/>
      <c r="AR189" s="114"/>
      <c r="AS189" s="114"/>
      <c r="AT189" s="114"/>
      <c r="AU189" s="114"/>
      <c r="AV189" s="114"/>
      <c r="AW189" s="114"/>
      <c r="AX189" s="114"/>
      <c r="AY189" s="114"/>
      <c r="AZ189" s="114"/>
      <c r="BA189" s="114"/>
      <c r="BB189" s="114"/>
      <c r="BC189" s="114"/>
      <c r="BD189" s="114"/>
      <c r="BE189" s="114"/>
      <c r="BF189" s="114"/>
      <c r="BG189" s="114"/>
      <c r="BH189" s="114"/>
      <c r="BI189" s="114"/>
      <c r="BJ189" s="114"/>
      <c r="BK189" s="114"/>
      <c r="BL189" s="114"/>
      <c r="BM189" s="114"/>
      <c r="BN189" s="114"/>
      <c r="BO189" s="114"/>
      <c r="BP189" s="114"/>
      <c r="BQ189" s="114"/>
      <c r="BR189" s="114"/>
      <c r="BS189" s="114"/>
      <c r="BT189" s="114"/>
      <c r="BU189" s="114"/>
      <c r="BV189" s="114"/>
      <c r="BW189" s="114"/>
      <c r="BX189" s="114"/>
      <c r="BY189" s="114"/>
      <c r="BZ189" s="114"/>
      <c r="CA189" s="114"/>
      <c r="CB189" s="114"/>
      <c r="CC189" s="114"/>
      <c r="CD189" s="114"/>
      <c r="CE189" s="114"/>
      <c r="CF189" s="114"/>
      <c r="CG189" s="114"/>
      <c r="CH189" s="114"/>
      <c r="CI189" s="114"/>
      <c r="CJ189" s="114"/>
      <c r="CK189" s="114"/>
      <c r="CL189" s="114"/>
      <c r="CM189" s="114"/>
      <c r="CN189" s="114"/>
      <c r="CO189" s="114"/>
      <c r="CP189" s="114"/>
      <c r="CQ189" s="114"/>
      <c r="CR189" s="114"/>
      <c r="CS189" s="114"/>
      <c r="CT189" s="114"/>
      <c r="CU189" s="114"/>
      <c r="CV189" s="114"/>
      <c r="CW189" s="114"/>
      <c r="CX189" s="114"/>
      <c r="CY189" s="114"/>
      <c r="CZ189" s="114"/>
      <c r="DA189" s="114"/>
      <c r="DB189" s="114"/>
      <c r="DC189" s="114"/>
      <c r="DD189" s="114"/>
      <c r="DE189" s="114"/>
      <c r="DF189" s="114"/>
      <c r="DG189" s="114"/>
      <c r="DH189" s="114"/>
      <c r="DI189" s="114"/>
      <c r="DJ189" s="114"/>
      <c r="DK189" s="114"/>
      <c r="DL189" s="114"/>
      <c r="DM189" s="114"/>
      <c r="DN189" s="114"/>
      <c r="DO189" s="114"/>
      <c r="DP189" s="114"/>
      <c r="DQ189" s="114"/>
      <c r="DR189" s="114"/>
      <c r="DS189" s="114"/>
      <c r="DT189" s="114"/>
      <c r="DU189" s="114"/>
      <c r="DV189" s="114"/>
      <c r="DW189" s="114"/>
      <c r="DX189" s="114"/>
      <c r="DY189" s="114"/>
      <c r="DZ189" s="114"/>
      <c r="EA189" s="114"/>
      <c r="EB189" s="114"/>
      <c r="EC189" s="114"/>
      <c r="ED189" s="114"/>
      <c r="EE189" s="114"/>
      <c r="EF189" s="114"/>
      <c r="EG189" s="114"/>
      <c r="EH189" s="114"/>
      <c r="EI189" s="114"/>
      <c r="EJ189" s="114"/>
      <c r="EK189" s="114"/>
      <c r="EL189" s="114"/>
      <c r="EM189" s="114"/>
      <c r="EN189" s="114"/>
      <c r="EO189" s="114"/>
      <c r="EP189" s="114"/>
      <c r="EQ189" s="114"/>
      <c r="ER189" s="114"/>
      <c r="ES189" s="114"/>
      <c r="ET189" s="114"/>
      <c r="EU189" s="114"/>
      <c r="EV189" s="114"/>
      <c r="EW189" s="114"/>
      <c r="EX189" s="114"/>
      <c r="EY189" s="114"/>
      <c r="EZ189" s="114"/>
      <c r="FA189" s="114"/>
      <c r="FB189" s="114"/>
      <c r="FC189" s="114"/>
      <c r="FD189" s="114"/>
      <c r="FE189" s="114"/>
      <c r="FF189" s="114"/>
      <c r="FG189" s="114"/>
      <c r="FH189" s="114"/>
      <c r="FI189" s="114"/>
      <c r="FJ189" s="114"/>
      <c r="FK189" s="114"/>
      <c r="FL189" s="114"/>
      <c r="FM189" s="114"/>
      <c r="FN189" s="114"/>
      <c r="FO189" s="114"/>
      <c r="FP189" s="114"/>
      <c r="FQ189" s="114"/>
      <c r="FR189" s="114"/>
      <c r="FS189" s="114"/>
      <c r="FT189" s="114"/>
      <c r="FU189" s="114"/>
      <c r="FV189" s="114"/>
      <c r="FW189" s="114"/>
      <c r="FX189" s="114"/>
      <c r="FY189" s="114"/>
      <c r="FZ189" s="114"/>
      <c r="GA189" s="114"/>
      <c r="GB189" s="114"/>
      <c r="GC189" s="114"/>
      <c r="GD189" s="114"/>
      <c r="GE189" s="114"/>
      <c r="GF189" s="114"/>
      <c r="GG189" s="114"/>
      <c r="GH189" s="114"/>
      <c r="GI189" s="114"/>
      <c r="GJ189" s="114"/>
      <c r="GK189" s="114"/>
      <c r="GL189" s="114"/>
      <c r="GM189" s="114"/>
      <c r="GN189" s="114"/>
      <c r="GO189" s="114"/>
      <c r="GP189" s="114"/>
      <c r="GQ189" s="114"/>
      <c r="GR189" s="114"/>
      <c r="GS189" s="114"/>
      <c r="GT189" s="114"/>
      <c r="GU189" s="114"/>
      <c r="GV189" s="114"/>
      <c r="GW189" s="114"/>
      <c r="GX189" s="114"/>
      <c r="GY189" s="114"/>
      <c r="GZ189" s="114"/>
      <c r="HA189" s="114"/>
      <c r="HB189" s="114"/>
      <c r="HC189" s="114"/>
      <c r="HD189" s="114"/>
      <c r="HE189" s="114"/>
      <c r="HF189" s="114"/>
      <c r="HG189" s="114"/>
      <c r="HH189" s="114"/>
      <c r="HI189" s="114"/>
      <c r="HJ189" s="114"/>
      <c r="HK189" s="114"/>
      <c r="HL189" s="114"/>
      <c r="HM189" s="114"/>
      <c r="HN189" s="114"/>
      <c r="HO189" s="114"/>
      <c r="HP189" s="114"/>
      <c r="HQ189" s="114"/>
      <c r="HR189" s="114"/>
      <c r="HS189" s="114"/>
      <c r="HT189" s="114"/>
      <c r="HU189" s="114"/>
      <c r="HV189" s="114"/>
      <c r="HW189" s="114"/>
      <c r="HX189" s="114"/>
      <c r="HY189" s="114"/>
      <c r="HZ189" s="114"/>
      <c r="IA189" s="114"/>
      <c r="IB189" s="114"/>
      <c r="IC189" s="114"/>
      <c r="ID189" s="114"/>
      <c r="IE189" s="114"/>
      <c r="IF189" s="114"/>
      <c r="IG189" s="114"/>
      <c r="IH189" s="114"/>
      <c r="II189" s="114"/>
      <c r="IJ189" s="114"/>
      <c r="IK189" s="114"/>
      <c r="IL189" s="114"/>
      <c r="IM189" s="114"/>
      <c r="IN189" s="114"/>
      <c r="IO189" s="114"/>
      <c r="IP189" s="114"/>
      <c r="IQ189" s="114"/>
      <c r="IR189" s="114"/>
      <c r="IS189" s="114"/>
      <c r="IT189" s="114"/>
      <c r="IU189" s="114"/>
      <c r="IV189" s="114"/>
      <c r="IW189" s="114"/>
      <c r="IX189" s="114"/>
      <c r="IY189" s="114"/>
      <c r="IZ189" s="114"/>
      <c r="JA189" s="114"/>
      <c r="JB189" s="114"/>
      <c r="JC189" s="114"/>
      <c r="JD189" s="114"/>
      <c r="JE189" s="114"/>
      <c r="JF189" s="114"/>
      <c r="JG189" s="114"/>
      <c r="JH189" s="114"/>
      <c r="JI189" s="114"/>
    </row>
    <row r="190" spans="12:269" s="111" customFormat="1" hidden="1" x14ac:dyDescent="0.3">
      <c r="L190" s="113"/>
      <c r="M190" s="113"/>
      <c r="N190" s="114"/>
      <c r="O190" s="114"/>
      <c r="P190" s="114"/>
      <c r="Q190" s="114"/>
      <c r="R190" s="114"/>
      <c r="S190" s="114"/>
      <c r="T190" s="114"/>
      <c r="U190" s="114"/>
      <c r="V190" s="114"/>
      <c r="W190" s="114"/>
      <c r="X190" s="114"/>
      <c r="Y190" s="114"/>
      <c r="Z190" s="114"/>
      <c r="AA190" s="114"/>
      <c r="AB190" s="114"/>
      <c r="AC190" s="114"/>
      <c r="AD190" s="114"/>
      <c r="AE190" s="114"/>
      <c r="AF190" s="114"/>
      <c r="AG190" s="114"/>
      <c r="AH190" s="114"/>
      <c r="AI190" s="114"/>
      <c r="AJ190" s="114"/>
      <c r="AK190" s="114"/>
      <c r="AL190" s="114"/>
      <c r="AM190" s="114"/>
      <c r="AN190" s="114"/>
      <c r="AO190" s="114"/>
      <c r="AP190" s="114"/>
      <c r="AQ190" s="114"/>
      <c r="AR190" s="114"/>
      <c r="AS190" s="114"/>
      <c r="AT190" s="114"/>
      <c r="AU190" s="114"/>
      <c r="AV190" s="114"/>
      <c r="AW190" s="114"/>
      <c r="AX190" s="114"/>
      <c r="AY190" s="114"/>
      <c r="AZ190" s="114"/>
      <c r="BA190" s="114"/>
      <c r="BB190" s="114"/>
      <c r="BC190" s="114"/>
      <c r="BD190" s="114"/>
      <c r="BE190" s="114"/>
      <c r="BF190" s="114"/>
      <c r="BG190" s="114"/>
      <c r="BH190" s="114"/>
      <c r="BI190" s="114"/>
      <c r="BJ190" s="114"/>
      <c r="BK190" s="114"/>
      <c r="BL190" s="114"/>
      <c r="BM190" s="114"/>
      <c r="BN190" s="114"/>
      <c r="BO190" s="114"/>
      <c r="BP190" s="114"/>
      <c r="BQ190" s="114"/>
      <c r="BR190" s="114"/>
      <c r="BS190" s="114"/>
      <c r="BT190" s="114"/>
      <c r="BU190" s="114"/>
      <c r="BV190" s="114"/>
      <c r="BW190" s="114"/>
      <c r="BX190" s="114"/>
      <c r="BY190" s="114"/>
      <c r="BZ190" s="114"/>
      <c r="CA190" s="114"/>
      <c r="CB190" s="114"/>
      <c r="CC190" s="114"/>
      <c r="CD190" s="114"/>
      <c r="CE190" s="114"/>
      <c r="CF190" s="114"/>
      <c r="CG190" s="114"/>
      <c r="CH190" s="114"/>
      <c r="CI190" s="114"/>
      <c r="CJ190" s="114"/>
      <c r="CK190" s="114"/>
      <c r="CL190" s="114"/>
      <c r="CM190" s="114"/>
      <c r="CN190" s="114"/>
      <c r="CO190" s="114"/>
      <c r="CP190" s="114"/>
      <c r="CQ190" s="114"/>
      <c r="CR190" s="114"/>
      <c r="CS190" s="114"/>
      <c r="CT190" s="114"/>
      <c r="CU190" s="114"/>
      <c r="CV190" s="114"/>
      <c r="CW190" s="114"/>
      <c r="CX190" s="114"/>
      <c r="CY190" s="114"/>
      <c r="CZ190" s="114"/>
      <c r="DA190" s="114"/>
      <c r="DB190" s="114"/>
      <c r="DC190" s="114"/>
      <c r="DD190" s="114"/>
      <c r="DE190" s="114"/>
      <c r="DF190" s="114"/>
      <c r="DG190" s="114"/>
      <c r="DH190" s="114"/>
      <c r="DI190" s="114"/>
      <c r="DJ190" s="114"/>
      <c r="DK190" s="114"/>
      <c r="DL190" s="114"/>
      <c r="DM190" s="114"/>
      <c r="DN190" s="114"/>
      <c r="DO190" s="114"/>
      <c r="DP190" s="114"/>
      <c r="DQ190" s="114"/>
      <c r="DR190" s="114"/>
      <c r="DS190" s="114"/>
      <c r="DT190" s="114"/>
      <c r="DU190" s="114"/>
      <c r="DV190" s="114"/>
      <c r="DW190" s="114"/>
      <c r="DX190" s="114"/>
      <c r="DY190" s="114"/>
      <c r="DZ190" s="114"/>
      <c r="EA190" s="114"/>
      <c r="EB190" s="114"/>
      <c r="EC190" s="114"/>
      <c r="ED190" s="114"/>
      <c r="EE190" s="114"/>
      <c r="EF190" s="114"/>
      <c r="EG190" s="114"/>
      <c r="EH190" s="114"/>
      <c r="EI190" s="114"/>
      <c r="EJ190" s="114"/>
      <c r="EK190" s="114"/>
      <c r="EL190" s="114"/>
      <c r="EM190" s="114"/>
      <c r="EN190" s="114"/>
      <c r="EO190" s="114"/>
      <c r="EP190" s="114"/>
      <c r="EQ190" s="114"/>
      <c r="ER190" s="114"/>
      <c r="ES190" s="114"/>
      <c r="ET190" s="114"/>
      <c r="EU190" s="114"/>
      <c r="EV190" s="114"/>
      <c r="EW190" s="114"/>
      <c r="EX190" s="114"/>
      <c r="EY190" s="114"/>
      <c r="EZ190" s="114"/>
      <c r="FA190" s="114"/>
      <c r="FB190" s="114"/>
      <c r="FC190" s="114"/>
      <c r="FD190" s="114"/>
      <c r="FE190" s="114"/>
      <c r="FF190" s="114"/>
      <c r="FG190" s="114"/>
      <c r="FH190" s="114"/>
      <c r="FI190" s="114"/>
      <c r="FJ190" s="114"/>
      <c r="FK190" s="114"/>
      <c r="FL190" s="114"/>
      <c r="FM190" s="114"/>
      <c r="FN190" s="114"/>
      <c r="FO190" s="114"/>
      <c r="FP190" s="114"/>
      <c r="FQ190" s="114"/>
      <c r="FR190" s="114"/>
      <c r="FS190" s="114"/>
      <c r="FT190" s="114"/>
      <c r="FU190" s="114"/>
      <c r="FV190" s="114"/>
      <c r="FW190" s="114"/>
      <c r="FX190" s="114"/>
      <c r="FY190" s="114"/>
      <c r="FZ190" s="114"/>
      <c r="GA190" s="114"/>
      <c r="GB190" s="114"/>
      <c r="GC190" s="114"/>
      <c r="GD190" s="114"/>
      <c r="GE190" s="114"/>
      <c r="GF190" s="114"/>
      <c r="GG190" s="114"/>
      <c r="GH190" s="114"/>
      <c r="GI190" s="114"/>
      <c r="GJ190" s="114"/>
      <c r="GK190" s="114"/>
      <c r="GL190" s="114"/>
      <c r="GM190" s="114"/>
      <c r="GN190" s="114"/>
      <c r="GO190" s="114"/>
      <c r="GP190" s="114"/>
      <c r="GQ190" s="114"/>
      <c r="GR190" s="114"/>
      <c r="GS190" s="114"/>
      <c r="GT190" s="114"/>
      <c r="GU190" s="114"/>
      <c r="GV190" s="114"/>
      <c r="GW190" s="114"/>
      <c r="GX190" s="114"/>
      <c r="GY190" s="114"/>
      <c r="GZ190" s="114"/>
      <c r="HA190" s="114"/>
      <c r="HB190" s="114"/>
      <c r="HC190" s="114"/>
      <c r="HD190" s="114"/>
      <c r="HE190" s="114"/>
      <c r="HF190" s="114"/>
      <c r="HG190" s="114"/>
      <c r="HH190" s="114"/>
      <c r="HI190" s="114"/>
      <c r="HJ190" s="114"/>
      <c r="HK190" s="114"/>
      <c r="HL190" s="114"/>
      <c r="HM190" s="114"/>
      <c r="HN190" s="114"/>
      <c r="HO190" s="114"/>
      <c r="HP190" s="114"/>
      <c r="HQ190" s="114"/>
      <c r="HR190" s="114"/>
      <c r="HS190" s="114"/>
      <c r="HT190" s="114"/>
      <c r="HU190" s="114"/>
      <c r="HV190" s="114"/>
      <c r="HW190" s="114"/>
      <c r="HX190" s="114"/>
      <c r="HY190" s="114"/>
      <c r="HZ190" s="114"/>
      <c r="IA190" s="114"/>
      <c r="IB190" s="114"/>
      <c r="IC190" s="114"/>
      <c r="ID190" s="114"/>
      <c r="IE190" s="114"/>
      <c r="IF190" s="114"/>
      <c r="IG190" s="114"/>
      <c r="IH190" s="114"/>
      <c r="II190" s="114"/>
      <c r="IJ190" s="114"/>
      <c r="IK190" s="114"/>
      <c r="IL190" s="114"/>
      <c r="IM190" s="114"/>
      <c r="IN190" s="114"/>
      <c r="IO190" s="114"/>
      <c r="IP190" s="114"/>
      <c r="IQ190" s="114"/>
      <c r="IR190" s="114"/>
      <c r="IS190" s="114"/>
      <c r="IT190" s="114"/>
      <c r="IU190" s="114"/>
      <c r="IV190" s="114"/>
      <c r="IW190" s="114"/>
      <c r="IX190" s="114"/>
      <c r="IY190" s="114"/>
      <c r="IZ190" s="114"/>
      <c r="JA190" s="114"/>
      <c r="JB190" s="114"/>
      <c r="JC190" s="114"/>
      <c r="JD190" s="114"/>
      <c r="JE190" s="114"/>
      <c r="JF190" s="114"/>
      <c r="JG190" s="114"/>
      <c r="JH190" s="114"/>
      <c r="JI190" s="114"/>
    </row>
    <row r="191" spans="12:269" s="111" customFormat="1" hidden="1" x14ac:dyDescent="0.3">
      <c r="L191" s="113"/>
      <c r="M191" s="113"/>
      <c r="N191" s="114"/>
      <c r="O191" s="114"/>
      <c r="P191" s="114"/>
      <c r="Q191" s="114"/>
      <c r="R191" s="114"/>
      <c r="S191" s="114"/>
      <c r="T191" s="114"/>
      <c r="U191" s="114"/>
      <c r="V191" s="114"/>
      <c r="W191" s="114"/>
      <c r="X191" s="114"/>
      <c r="Y191" s="114"/>
      <c r="Z191" s="114"/>
      <c r="AA191" s="114"/>
      <c r="AB191" s="114"/>
      <c r="AC191" s="114"/>
      <c r="AD191" s="114"/>
      <c r="AE191" s="114"/>
      <c r="AF191" s="114"/>
      <c r="AG191" s="114"/>
      <c r="AH191" s="114"/>
      <c r="AI191" s="114"/>
      <c r="AJ191" s="114"/>
      <c r="AK191" s="114"/>
      <c r="AL191" s="114"/>
      <c r="AM191" s="114"/>
      <c r="AN191" s="114"/>
      <c r="AO191" s="114"/>
      <c r="AP191" s="114"/>
      <c r="AQ191" s="114"/>
      <c r="AR191" s="114"/>
      <c r="AS191" s="114"/>
      <c r="AT191" s="114"/>
      <c r="AU191" s="114"/>
      <c r="AV191" s="114"/>
      <c r="AW191" s="114"/>
      <c r="AX191" s="114"/>
      <c r="AY191" s="114"/>
      <c r="AZ191" s="114"/>
      <c r="BA191" s="114"/>
      <c r="BB191" s="114"/>
      <c r="BC191" s="114"/>
      <c r="BD191" s="114"/>
      <c r="BE191" s="114"/>
      <c r="BF191" s="114"/>
      <c r="BG191" s="114"/>
      <c r="BH191" s="114"/>
      <c r="BI191" s="114"/>
      <c r="BJ191" s="114"/>
      <c r="BK191" s="114"/>
      <c r="BL191" s="114"/>
      <c r="BM191" s="114"/>
      <c r="BN191" s="114"/>
      <c r="BO191" s="114"/>
      <c r="BP191" s="114"/>
      <c r="BQ191" s="114"/>
      <c r="BR191" s="114"/>
      <c r="BS191" s="114"/>
      <c r="BT191" s="114"/>
      <c r="BU191" s="114"/>
      <c r="BV191" s="114"/>
      <c r="BW191" s="114"/>
      <c r="BX191" s="114"/>
      <c r="BY191" s="114"/>
      <c r="BZ191" s="114"/>
      <c r="CA191" s="114"/>
      <c r="CB191" s="114"/>
      <c r="CC191" s="114"/>
      <c r="CD191" s="114"/>
      <c r="CE191" s="114"/>
      <c r="CF191" s="114"/>
      <c r="CG191" s="114"/>
      <c r="CH191" s="114"/>
      <c r="CI191" s="114"/>
      <c r="CJ191" s="114"/>
      <c r="CK191" s="114"/>
      <c r="CL191" s="114"/>
      <c r="CM191" s="114"/>
      <c r="CN191" s="114"/>
      <c r="CO191" s="114"/>
      <c r="CP191" s="114"/>
      <c r="CQ191" s="114"/>
      <c r="CR191" s="114"/>
      <c r="CS191" s="114"/>
      <c r="CT191" s="114"/>
      <c r="CU191" s="114"/>
      <c r="CV191" s="114"/>
      <c r="CW191" s="114"/>
      <c r="CX191" s="114"/>
      <c r="CY191" s="114"/>
      <c r="CZ191" s="114"/>
      <c r="DA191" s="114"/>
      <c r="DB191" s="114"/>
      <c r="DC191" s="114"/>
      <c r="DD191" s="114"/>
      <c r="DE191" s="114"/>
      <c r="DF191" s="114"/>
      <c r="DG191" s="114"/>
      <c r="DH191" s="114"/>
      <c r="DI191" s="114"/>
      <c r="DJ191" s="114"/>
      <c r="DK191" s="114"/>
      <c r="DL191" s="114"/>
      <c r="DM191" s="114"/>
      <c r="DN191" s="114"/>
      <c r="DO191" s="114"/>
      <c r="DP191" s="114"/>
      <c r="DQ191" s="114"/>
      <c r="DR191" s="114"/>
      <c r="DS191" s="114"/>
      <c r="DT191" s="114"/>
      <c r="DU191" s="114"/>
      <c r="DV191" s="114"/>
      <c r="DW191" s="114"/>
      <c r="DX191" s="114"/>
      <c r="DY191" s="114"/>
      <c r="DZ191" s="114"/>
      <c r="EA191" s="114"/>
      <c r="EB191" s="114"/>
      <c r="EC191" s="114"/>
      <c r="ED191" s="114"/>
      <c r="EE191" s="114"/>
      <c r="EF191" s="114"/>
      <c r="EG191" s="114"/>
      <c r="EH191" s="114"/>
      <c r="EI191" s="114"/>
      <c r="EJ191" s="114"/>
      <c r="EK191" s="114"/>
      <c r="EL191" s="114"/>
      <c r="EM191" s="114"/>
      <c r="EN191" s="114"/>
      <c r="EO191" s="114"/>
      <c r="EP191" s="114"/>
      <c r="EQ191" s="114"/>
      <c r="ER191" s="114"/>
      <c r="ES191" s="114"/>
      <c r="ET191" s="114"/>
      <c r="EU191" s="114"/>
      <c r="EV191" s="114"/>
      <c r="EW191" s="114"/>
      <c r="EX191" s="114"/>
      <c r="EY191" s="114"/>
      <c r="EZ191" s="114"/>
      <c r="FA191" s="114"/>
      <c r="FB191" s="114"/>
      <c r="FC191" s="114"/>
      <c r="FD191" s="114"/>
      <c r="FE191" s="114"/>
      <c r="FF191" s="114"/>
      <c r="FG191" s="114"/>
      <c r="FH191" s="114"/>
      <c r="FI191" s="114"/>
      <c r="FJ191" s="114"/>
      <c r="FK191" s="114"/>
      <c r="FL191" s="114"/>
      <c r="FM191" s="114"/>
      <c r="FN191" s="114"/>
      <c r="FO191" s="114"/>
      <c r="FP191" s="114"/>
      <c r="FQ191" s="114"/>
      <c r="FR191" s="114"/>
      <c r="FS191" s="114"/>
      <c r="FT191" s="114"/>
      <c r="FU191" s="114"/>
      <c r="FV191" s="114"/>
      <c r="FW191" s="114"/>
      <c r="FX191" s="114"/>
      <c r="FY191" s="114"/>
      <c r="FZ191" s="114"/>
      <c r="GA191" s="114"/>
      <c r="GB191" s="114"/>
      <c r="GC191" s="114"/>
      <c r="GD191" s="114"/>
      <c r="GE191" s="114"/>
      <c r="GF191" s="114"/>
      <c r="GG191" s="114"/>
      <c r="GH191" s="114"/>
      <c r="GI191" s="114"/>
      <c r="GJ191" s="114"/>
      <c r="GK191" s="114"/>
      <c r="GL191" s="114"/>
      <c r="GM191" s="114"/>
      <c r="GN191" s="114"/>
      <c r="GO191" s="114"/>
      <c r="GP191" s="114"/>
      <c r="GQ191" s="114"/>
      <c r="GR191" s="114"/>
      <c r="GS191" s="114"/>
      <c r="GT191" s="114"/>
      <c r="GU191" s="114"/>
      <c r="GV191" s="114"/>
      <c r="GW191" s="114"/>
      <c r="GX191" s="114"/>
      <c r="GY191" s="114"/>
      <c r="GZ191" s="114"/>
      <c r="HA191" s="114"/>
      <c r="HB191" s="114"/>
      <c r="HC191" s="114"/>
      <c r="HD191" s="114"/>
      <c r="HE191" s="114"/>
      <c r="HF191" s="114"/>
      <c r="HG191" s="114"/>
      <c r="HH191" s="114"/>
      <c r="HI191" s="114"/>
      <c r="HJ191" s="114"/>
      <c r="HK191" s="114"/>
      <c r="HL191" s="114"/>
      <c r="HM191" s="114"/>
      <c r="HN191" s="114"/>
      <c r="HO191" s="114"/>
      <c r="HP191" s="114"/>
      <c r="HQ191" s="114"/>
      <c r="HR191" s="114"/>
      <c r="HS191" s="114"/>
      <c r="HT191" s="114"/>
      <c r="HU191" s="114"/>
      <c r="HV191" s="114"/>
      <c r="HW191" s="114"/>
      <c r="HX191" s="114"/>
      <c r="HY191" s="114"/>
      <c r="HZ191" s="114"/>
      <c r="IA191" s="114"/>
      <c r="IB191" s="114"/>
      <c r="IC191" s="114"/>
      <c r="ID191" s="114"/>
      <c r="IE191" s="114"/>
      <c r="IF191" s="114"/>
      <c r="IG191" s="114"/>
      <c r="IH191" s="114"/>
      <c r="II191" s="114"/>
      <c r="IJ191" s="114"/>
      <c r="IK191" s="114"/>
      <c r="IL191" s="114"/>
      <c r="IM191" s="114"/>
      <c r="IN191" s="114"/>
      <c r="IO191" s="114"/>
      <c r="IP191" s="114"/>
      <c r="IQ191" s="114"/>
      <c r="IR191" s="114"/>
      <c r="IS191" s="114"/>
      <c r="IT191" s="114"/>
      <c r="IU191" s="114"/>
      <c r="IV191" s="114"/>
      <c r="IW191" s="114"/>
      <c r="IX191" s="114"/>
      <c r="IY191" s="114"/>
      <c r="IZ191" s="114"/>
      <c r="JA191" s="114"/>
      <c r="JB191" s="114"/>
      <c r="JC191" s="114"/>
      <c r="JD191" s="114"/>
      <c r="JE191" s="114"/>
      <c r="JF191" s="114"/>
      <c r="JG191" s="114"/>
      <c r="JH191" s="114"/>
      <c r="JI191" s="114"/>
    </row>
    <row r="192" spans="12:269" s="111" customFormat="1" hidden="1" x14ac:dyDescent="0.3">
      <c r="L192" s="113"/>
      <c r="M192" s="113"/>
      <c r="N192" s="114"/>
      <c r="O192" s="114"/>
      <c r="P192" s="114"/>
      <c r="Q192" s="114"/>
      <c r="R192" s="114"/>
      <c r="S192" s="114"/>
      <c r="T192" s="114"/>
      <c r="U192" s="114"/>
      <c r="V192" s="114"/>
      <c r="W192" s="114"/>
      <c r="X192" s="114"/>
      <c r="Y192" s="114"/>
      <c r="Z192" s="114"/>
      <c r="AA192" s="114"/>
      <c r="AB192" s="114"/>
      <c r="AC192" s="114"/>
      <c r="AD192" s="114"/>
      <c r="AE192" s="114"/>
      <c r="AF192" s="114"/>
      <c r="AG192" s="114"/>
      <c r="AH192" s="114"/>
      <c r="AI192" s="114"/>
      <c r="AJ192" s="114"/>
      <c r="AK192" s="114"/>
      <c r="AL192" s="114"/>
      <c r="AM192" s="114"/>
      <c r="AN192" s="114"/>
      <c r="AO192" s="114"/>
      <c r="AP192" s="114"/>
      <c r="AQ192" s="114"/>
      <c r="AR192" s="114"/>
      <c r="AS192" s="114"/>
      <c r="AT192" s="114"/>
      <c r="AU192" s="114"/>
      <c r="AV192" s="114"/>
      <c r="AW192" s="114"/>
      <c r="AX192" s="114"/>
      <c r="AY192" s="114"/>
      <c r="AZ192" s="114"/>
      <c r="BA192" s="114"/>
      <c r="BB192" s="114"/>
      <c r="BC192" s="114"/>
      <c r="BD192" s="114"/>
      <c r="BE192" s="114"/>
      <c r="BF192" s="114"/>
      <c r="BG192" s="114"/>
      <c r="BH192" s="114"/>
      <c r="BI192" s="114"/>
      <c r="BJ192" s="114"/>
      <c r="BK192" s="114"/>
      <c r="BL192" s="114"/>
      <c r="BM192" s="114"/>
      <c r="BN192" s="114"/>
      <c r="BO192" s="114"/>
      <c r="BP192" s="114"/>
      <c r="BQ192" s="114"/>
      <c r="BR192" s="114"/>
      <c r="BS192" s="114"/>
      <c r="BT192" s="114"/>
      <c r="BU192" s="114"/>
      <c r="BV192" s="114"/>
      <c r="BW192" s="114"/>
      <c r="BX192" s="114"/>
      <c r="BY192" s="114"/>
      <c r="BZ192" s="114"/>
      <c r="CA192" s="114"/>
      <c r="CB192" s="114"/>
      <c r="CC192" s="114"/>
      <c r="CD192" s="114"/>
      <c r="CE192" s="114"/>
      <c r="CF192" s="114"/>
      <c r="CG192" s="114"/>
      <c r="CH192" s="114"/>
      <c r="CI192" s="114"/>
      <c r="CJ192" s="114"/>
      <c r="CK192" s="114"/>
      <c r="CL192" s="114"/>
      <c r="CM192" s="114"/>
      <c r="CN192" s="114"/>
      <c r="CO192" s="114"/>
      <c r="CP192" s="114"/>
      <c r="CQ192" s="114"/>
      <c r="CR192" s="114"/>
      <c r="CS192" s="114"/>
      <c r="CT192" s="114"/>
      <c r="CU192" s="114"/>
      <c r="CV192" s="114"/>
      <c r="CW192" s="114"/>
      <c r="CX192" s="114"/>
      <c r="CY192" s="114"/>
      <c r="CZ192" s="114"/>
      <c r="DA192" s="114"/>
      <c r="DB192" s="114"/>
      <c r="DC192" s="114"/>
      <c r="DD192" s="114"/>
      <c r="DE192" s="114"/>
      <c r="DF192" s="114"/>
      <c r="DG192" s="114"/>
      <c r="DH192" s="114"/>
      <c r="DI192" s="114"/>
      <c r="DJ192" s="114"/>
      <c r="DK192" s="114"/>
      <c r="DL192" s="114"/>
      <c r="DM192" s="114"/>
      <c r="DN192" s="114"/>
      <c r="DO192" s="114"/>
      <c r="DP192" s="114"/>
      <c r="DQ192" s="114"/>
      <c r="DR192" s="114"/>
      <c r="DS192" s="114"/>
      <c r="DT192" s="114"/>
      <c r="DU192" s="114"/>
      <c r="DV192" s="114"/>
      <c r="DW192" s="114"/>
      <c r="DX192" s="114"/>
      <c r="DY192" s="114"/>
      <c r="DZ192" s="114"/>
      <c r="EA192" s="114"/>
      <c r="EB192" s="114"/>
      <c r="EC192" s="114"/>
      <c r="ED192" s="114"/>
      <c r="EE192" s="114"/>
      <c r="EF192" s="114"/>
      <c r="EG192" s="114"/>
      <c r="EH192" s="114"/>
      <c r="EI192" s="114"/>
      <c r="EJ192" s="114"/>
      <c r="EK192" s="114"/>
      <c r="EL192" s="114"/>
      <c r="EM192" s="114"/>
      <c r="EN192" s="114"/>
      <c r="EO192" s="114"/>
      <c r="EP192" s="114"/>
      <c r="EQ192" s="114"/>
      <c r="ER192" s="114"/>
      <c r="ES192" s="114"/>
      <c r="ET192" s="114"/>
      <c r="EU192" s="114"/>
      <c r="EV192" s="114"/>
      <c r="EW192" s="114"/>
      <c r="EX192" s="114"/>
      <c r="EY192" s="114"/>
      <c r="EZ192" s="114"/>
      <c r="FA192" s="114"/>
      <c r="FB192" s="114"/>
      <c r="FC192" s="114"/>
      <c r="FD192" s="114"/>
      <c r="FE192" s="114"/>
      <c r="FF192" s="114"/>
      <c r="FG192" s="114"/>
      <c r="FH192" s="114"/>
      <c r="FI192" s="114"/>
      <c r="FJ192" s="114"/>
      <c r="FK192" s="114"/>
      <c r="FL192" s="114"/>
      <c r="FM192" s="114"/>
      <c r="FN192" s="114"/>
      <c r="FO192" s="114"/>
      <c r="FP192" s="114"/>
      <c r="FQ192" s="114"/>
      <c r="FR192" s="114"/>
      <c r="FS192" s="114"/>
      <c r="FT192" s="114"/>
      <c r="FU192" s="114"/>
      <c r="FV192" s="114"/>
      <c r="FW192" s="114"/>
      <c r="FX192" s="114"/>
      <c r="FY192" s="114"/>
      <c r="FZ192" s="114"/>
      <c r="GA192" s="114"/>
      <c r="GB192" s="114"/>
      <c r="GC192" s="114"/>
      <c r="GD192" s="114"/>
      <c r="GE192" s="114"/>
      <c r="GF192" s="114"/>
      <c r="GG192" s="114"/>
      <c r="GH192" s="114"/>
      <c r="GI192" s="114"/>
      <c r="GJ192" s="114"/>
      <c r="GK192" s="114"/>
      <c r="GL192" s="114"/>
      <c r="GM192" s="114"/>
      <c r="GN192" s="114"/>
      <c r="GO192" s="114"/>
      <c r="GP192" s="114"/>
      <c r="GQ192" s="114"/>
      <c r="GR192" s="114"/>
      <c r="GS192" s="114"/>
      <c r="GT192" s="114"/>
      <c r="GU192" s="114"/>
      <c r="GV192" s="114"/>
      <c r="GW192" s="114"/>
      <c r="GX192" s="114"/>
      <c r="GY192" s="114"/>
      <c r="GZ192" s="114"/>
      <c r="HA192" s="114"/>
      <c r="HB192" s="114"/>
      <c r="HC192" s="114"/>
      <c r="HD192" s="114"/>
      <c r="HE192" s="114"/>
      <c r="HF192" s="114"/>
      <c r="HG192" s="114"/>
      <c r="HH192" s="114"/>
      <c r="HI192" s="114"/>
      <c r="HJ192" s="114"/>
      <c r="HK192" s="114"/>
      <c r="HL192" s="114"/>
      <c r="HM192" s="114"/>
      <c r="HN192" s="114"/>
      <c r="HO192" s="114"/>
      <c r="HP192" s="114"/>
      <c r="HQ192" s="114"/>
      <c r="HR192" s="114"/>
      <c r="HS192" s="114"/>
      <c r="HT192" s="114"/>
      <c r="HU192" s="114"/>
      <c r="HV192" s="114"/>
      <c r="HW192" s="114"/>
      <c r="HX192" s="114"/>
      <c r="HY192" s="114"/>
      <c r="HZ192" s="114"/>
      <c r="IA192" s="114"/>
      <c r="IB192" s="114"/>
      <c r="IC192" s="114"/>
      <c r="ID192" s="114"/>
      <c r="IE192" s="114"/>
      <c r="IF192" s="114"/>
      <c r="IG192" s="114"/>
      <c r="IH192" s="114"/>
      <c r="II192" s="114"/>
      <c r="IJ192" s="114"/>
      <c r="IK192" s="114"/>
      <c r="IL192" s="114"/>
      <c r="IM192" s="114"/>
      <c r="IN192" s="114"/>
      <c r="IO192" s="114"/>
      <c r="IP192" s="114"/>
      <c r="IQ192" s="114"/>
      <c r="IR192" s="114"/>
      <c r="IS192" s="114"/>
      <c r="IT192" s="114"/>
      <c r="IU192" s="114"/>
      <c r="IV192" s="114"/>
      <c r="IW192" s="114"/>
      <c r="IX192" s="114"/>
      <c r="IY192" s="114"/>
      <c r="IZ192" s="114"/>
      <c r="JA192" s="114"/>
      <c r="JB192" s="114"/>
      <c r="JC192" s="114"/>
      <c r="JD192" s="114"/>
      <c r="JE192" s="114"/>
      <c r="JF192" s="114"/>
      <c r="JG192" s="114"/>
      <c r="JH192" s="114"/>
      <c r="JI192" s="114"/>
    </row>
    <row r="193" spans="12:269" s="111" customFormat="1" hidden="1" x14ac:dyDescent="0.3">
      <c r="L193" s="113"/>
      <c r="M193" s="113"/>
      <c r="N193" s="114"/>
      <c r="O193" s="114"/>
      <c r="P193" s="114"/>
      <c r="Q193" s="114"/>
      <c r="R193" s="114"/>
      <c r="S193" s="114"/>
      <c r="T193" s="114"/>
      <c r="U193" s="114"/>
      <c r="V193" s="114"/>
      <c r="W193" s="114"/>
      <c r="X193" s="114"/>
      <c r="Y193" s="114"/>
      <c r="Z193" s="114"/>
      <c r="AA193" s="114"/>
      <c r="AB193" s="114"/>
      <c r="AC193" s="114"/>
      <c r="AD193" s="114"/>
      <c r="AE193" s="114"/>
      <c r="AF193" s="114"/>
      <c r="AG193" s="114"/>
      <c r="AH193" s="114"/>
      <c r="AI193" s="114"/>
      <c r="AJ193" s="114"/>
      <c r="AK193" s="114"/>
      <c r="AL193" s="114"/>
      <c r="AM193" s="114"/>
      <c r="AN193" s="114"/>
      <c r="AO193" s="114"/>
      <c r="AP193" s="114"/>
      <c r="AQ193" s="114"/>
      <c r="AR193" s="114"/>
      <c r="AS193" s="114"/>
      <c r="AT193" s="114"/>
      <c r="AU193" s="114"/>
      <c r="AV193" s="114"/>
      <c r="AW193" s="114"/>
      <c r="AX193" s="114"/>
      <c r="AY193" s="114"/>
      <c r="AZ193" s="114"/>
      <c r="BA193" s="114"/>
      <c r="BB193" s="114"/>
      <c r="BC193" s="114"/>
      <c r="BD193" s="114"/>
      <c r="BE193" s="114"/>
      <c r="BF193" s="114"/>
      <c r="BG193" s="114"/>
      <c r="BH193" s="114"/>
      <c r="BI193" s="114"/>
      <c r="BJ193" s="114"/>
      <c r="BK193" s="114"/>
      <c r="BL193" s="114"/>
      <c r="BM193" s="114"/>
      <c r="BN193" s="114"/>
      <c r="BO193" s="114"/>
      <c r="BP193" s="114"/>
      <c r="BQ193" s="114"/>
      <c r="BR193" s="114"/>
      <c r="BS193" s="114"/>
      <c r="BT193" s="114"/>
      <c r="BU193" s="114"/>
      <c r="BV193" s="114"/>
      <c r="BW193" s="114"/>
      <c r="BX193" s="114"/>
      <c r="BY193" s="114"/>
      <c r="BZ193" s="114"/>
      <c r="CA193" s="114"/>
      <c r="CB193" s="114"/>
      <c r="CC193" s="114"/>
      <c r="CD193" s="114"/>
      <c r="CE193" s="114"/>
      <c r="CF193" s="114"/>
      <c r="CG193" s="114"/>
      <c r="CH193" s="114"/>
      <c r="CI193" s="114"/>
      <c r="CJ193" s="114"/>
      <c r="CK193" s="114"/>
      <c r="CL193" s="114"/>
      <c r="CM193" s="114"/>
      <c r="CN193" s="114"/>
      <c r="CO193" s="114"/>
      <c r="CP193" s="114"/>
      <c r="CQ193" s="114"/>
      <c r="CR193" s="114"/>
      <c r="CS193" s="114"/>
      <c r="CT193" s="114"/>
      <c r="CU193" s="114"/>
      <c r="CV193" s="114"/>
      <c r="CW193" s="114"/>
      <c r="CX193" s="114"/>
      <c r="CY193" s="114"/>
      <c r="CZ193" s="114"/>
      <c r="DA193" s="114"/>
      <c r="DB193" s="114"/>
      <c r="DC193" s="114"/>
      <c r="DD193" s="114"/>
      <c r="DE193" s="114"/>
      <c r="DF193" s="114"/>
      <c r="DG193" s="114"/>
      <c r="DH193" s="114"/>
      <c r="DI193" s="114"/>
      <c r="DJ193" s="114"/>
      <c r="DK193" s="114"/>
      <c r="DL193" s="114"/>
      <c r="DM193" s="114"/>
      <c r="DN193" s="114"/>
      <c r="DO193" s="114"/>
      <c r="DP193" s="114"/>
      <c r="DQ193" s="114"/>
      <c r="DR193" s="114"/>
      <c r="DS193" s="114"/>
      <c r="DT193" s="114"/>
      <c r="DU193" s="114"/>
      <c r="DV193" s="114"/>
      <c r="DW193" s="114"/>
      <c r="DX193" s="114"/>
      <c r="DY193" s="114"/>
      <c r="DZ193" s="114"/>
      <c r="EA193" s="114"/>
      <c r="EB193" s="114"/>
      <c r="EC193" s="114"/>
      <c r="ED193" s="114"/>
      <c r="EE193" s="114"/>
      <c r="EF193" s="114"/>
      <c r="EG193" s="114"/>
      <c r="EH193" s="114"/>
      <c r="EI193" s="114"/>
      <c r="EJ193" s="114"/>
      <c r="EK193" s="114"/>
      <c r="EL193" s="114"/>
      <c r="EM193" s="114"/>
      <c r="EN193" s="114"/>
      <c r="EO193" s="114"/>
      <c r="EP193" s="114"/>
      <c r="EQ193" s="114"/>
      <c r="ER193" s="114"/>
      <c r="ES193" s="114"/>
      <c r="ET193" s="114"/>
      <c r="EU193" s="114"/>
      <c r="EV193" s="114"/>
      <c r="EW193" s="114"/>
      <c r="EX193" s="114"/>
      <c r="EY193" s="114"/>
      <c r="EZ193" s="114"/>
      <c r="FA193" s="114"/>
      <c r="FB193" s="114"/>
      <c r="FC193" s="114"/>
      <c r="FD193" s="114"/>
      <c r="FE193" s="114"/>
      <c r="FF193" s="114"/>
      <c r="FG193" s="114"/>
      <c r="FH193" s="114"/>
      <c r="FI193" s="114"/>
      <c r="FJ193" s="114"/>
      <c r="FK193" s="114"/>
      <c r="FL193" s="114"/>
      <c r="FM193" s="114"/>
      <c r="FN193" s="114"/>
      <c r="FO193" s="114"/>
      <c r="FP193" s="114"/>
      <c r="FQ193" s="114"/>
      <c r="FR193" s="114"/>
      <c r="FS193" s="114"/>
      <c r="FT193" s="114"/>
      <c r="FU193" s="114"/>
      <c r="FV193" s="114"/>
      <c r="FW193" s="114"/>
      <c r="FX193" s="114"/>
      <c r="FY193" s="114"/>
      <c r="FZ193" s="114"/>
      <c r="GA193" s="114"/>
      <c r="GB193" s="114"/>
      <c r="GC193" s="114"/>
      <c r="GD193" s="114"/>
      <c r="GE193" s="114"/>
      <c r="GF193" s="114"/>
      <c r="GG193" s="114"/>
      <c r="GH193" s="114"/>
      <c r="GI193" s="114"/>
      <c r="GJ193" s="114"/>
      <c r="GK193" s="114"/>
      <c r="GL193" s="114"/>
      <c r="GM193" s="114"/>
      <c r="GN193" s="114"/>
      <c r="GO193" s="114"/>
      <c r="GP193" s="114"/>
      <c r="GQ193" s="114"/>
      <c r="GR193" s="114"/>
      <c r="GS193" s="114"/>
      <c r="GT193" s="114"/>
      <c r="GU193" s="114"/>
      <c r="GV193" s="114"/>
      <c r="GW193" s="114"/>
      <c r="GX193" s="114"/>
      <c r="GY193" s="114"/>
      <c r="GZ193" s="114"/>
      <c r="HA193" s="114"/>
      <c r="HB193" s="114"/>
      <c r="HC193" s="114"/>
      <c r="HD193" s="114"/>
      <c r="HE193" s="114"/>
      <c r="HF193" s="114"/>
      <c r="HG193" s="114"/>
      <c r="HH193" s="114"/>
      <c r="HI193" s="114"/>
      <c r="HJ193" s="114"/>
      <c r="HK193" s="114"/>
      <c r="HL193" s="114"/>
      <c r="HM193" s="114"/>
      <c r="HN193" s="114"/>
      <c r="HO193" s="114"/>
      <c r="HP193" s="114"/>
      <c r="HQ193" s="114"/>
      <c r="HR193" s="114"/>
      <c r="HS193" s="114"/>
      <c r="HT193" s="114"/>
      <c r="HU193" s="114"/>
      <c r="HV193" s="114"/>
      <c r="HW193" s="114"/>
      <c r="HX193" s="114"/>
      <c r="HY193" s="114"/>
      <c r="HZ193" s="114"/>
      <c r="IA193" s="114"/>
      <c r="IB193" s="114"/>
      <c r="IC193" s="114"/>
      <c r="ID193" s="114"/>
      <c r="IE193" s="114"/>
      <c r="IF193" s="114"/>
      <c r="IG193" s="114"/>
      <c r="IH193" s="114"/>
      <c r="II193" s="114"/>
      <c r="IJ193" s="114"/>
      <c r="IK193" s="114"/>
      <c r="IL193" s="114"/>
      <c r="IM193" s="114"/>
      <c r="IN193" s="114"/>
      <c r="IO193" s="114"/>
      <c r="IP193" s="114"/>
      <c r="IQ193" s="114"/>
      <c r="IR193" s="114"/>
      <c r="IS193" s="114"/>
      <c r="IT193" s="114"/>
      <c r="IU193" s="114"/>
      <c r="IV193" s="114"/>
      <c r="IW193" s="114"/>
      <c r="IX193" s="114"/>
      <c r="IY193" s="114"/>
      <c r="IZ193" s="114"/>
      <c r="JA193" s="114"/>
      <c r="JB193" s="114"/>
      <c r="JC193" s="114"/>
      <c r="JD193" s="114"/>
      <c r="JE193" s="114"/>
      <c r="JF193" s="114"/>
      <c r="JG193" s="114"/>
      <c r="JH193" s="114"/>
      <c r="JI193" s="114"/>
    </row>
    <row r="194" spans="12:269" s="111" customFormat="1" hidden="1" x14ac:dyDescent="0.3">
      <c r="L194" s="113"/>
      <c r="M194" s="113"/>
      <c r="N194" s="114"/>
      <c r="O194" s="114"/>
      <c r="P194" s="114"/>
      <c r="Q194" s="114"/>
      <c r="R194" s="114"/>
      <c r="S194" s="114"/>
      <c r="T194" s="114"/>
      <c r="U194" s="114"/>
      <c r="V194" s="114"/>
      <c r="W194" s="114"/>
      <c r="X194" s="114"/>
      <c r="Y194" s="114"/>
      <c r="Z194" s="114"/>
      <c r="AA194" s="114"/>
      <c r="AB194" s="114"/>
      <c r="AC194" s="114"/>
      <c r="AD194" s="114"/>
      <c r="AE194" s="114"/>
      <c r="AF194" s="114"/>
      <c r="AG194" s="114"/>
      <c r="AH194" s="114"/>
      <c r="AI194" s="114"/>
      <c r="AJ194" s="114"/>
      <c r="AK194" s="114"/>
      <c r="AL194" s="114"/>
      <c r="AM194" s="114"/>
      <c r="AN194" s="114"/>
      <c r="AO194" s="114"/>
      <c r="AP194" s="114"/>
      <c r="AQ194" s="114"/>
      <c r="AR194" s="114"/>
      <c r="AS194" s="114"/>
      <c r="AT194" s="114"/>
      <c r="AU194" s="114"/>
      <c r="AV194" s="114"/>
      <c r="AW194" s="114"/>
      <c r="AX194" s="114"/>
      <c r="AY194" s="114"/>
      <c r="AZ194" s="114"/>
      <c r="BA194" s="114"/>
      <c r="BB194" s="114"/>
      <c r="BC194" s="114"/>
      <c r="BD194" s="114"/>
      <c r="BE194" s="114"/>
      <c r="BF194" s="114"/>
      <c r="BG194" s="114"/>
      <c r="BH194" s="114"/>
      <c r="BI194" s="114"/>
      <c r="BJ194" s="114"/>
      <c r="BK194" s="114"/>
      <c r="BL194" s="114"/>
      <c r="BM194" s="114"/>
      <c r="BN194" s="114"/>
      <c r="BO194" s="114"/>
      <c r="BP194" s="114"/>
      <c r="BQ194" s="114"/>
      <c r="BR194" s="114"/>
      <c r="BS194" s="114"/>
      <c r="BT194" s="114"/>
      <c r="BU194" s="114"/>
      <c r="BV194" s="114"/>
      <c r="BW194" s="114"/>
      <c r="BX194" s="114"/>
      <c r="BY194" s="114"/>
      <c r="BZ194" s="114"/>
      <c r="CA194" s="114"/>
      <c r="CB194" s="114"/>
      <c r="CC194" s="114"/>
      <c r="CD194" s="114"/>
      <c r="CE194" s="114"/>
      <c r="CF194" s="114"/>
      <c r="CG194" s="114"/>
      <c r="CH194" s="114"/>
      <c r="CI194" s="114"/>
      <c r="CJ194" s="114"/>
      <c r="CK194" s="114"/>
      <c r="CL194" s="114"/>
      <c r="CM194" s="114"/>
      <c r="CN194" s="114"/>
      <c r="CO194" s="114"/>
      <c r="CP194" s="114"/>
      <c r="CQ194" s="114"/>
      <c r="CR194" s="114"/>
      <c r="CS194" s="114"/>
      <c r="CT194" s="114"/>
      <c r="CU194" s="114"/>
      <c r="CV194" s="114"/>
      <c r="CW194" s="114"/>
      <c r="CX194" s="114"/>
      <c r="CY194" s="114"/>
      <c r="CZ194" s="114"/>
      <c r="DA194" s="114"/>
      <c r="DB194" s="114"/>
      <c r="DC194" s="114"/>
      <c r="DD194" s="114"/>
      <c r="DE194" s="114"/>
      <c r="DF194" s="114"/>
      <c r="DG194" s="114"/>
      <c r="DH194" s="114"/>
      <c r="DI194" s="114"/>
      <c r="DJ194" s="114"/>
      <c r="DK194" s="114"/>
      <c r="DL194" s="114"/>
      <c r="DM194" s="114"/>
      <c r="DN194" s="114"/>
      <c r="DO194" s="114"/>
      <c r="DP194" s="114"/>
      <c r="DQ194" s="114"/>
      <c r="DR194" s="114"/>
      <c r="DS194" s="114"/>
      <c r="DT194" s="114"/>
      <c r="DU194" s="114"/>
      <c r="DV194" s="114"/>
      <c r="DW194" s="114"/>
      <c r="DX194" s="114"/>
      <c r="DY194" s="114"/>
      <c r="DZ194" s="114"/>
      <c r="EA194" s="114"/>
      <c r="EB194" s="114"/>
      <c r="EC194" s="114"/>
      <c r="ED194" s="114"/>
      <c r="EE194" s="114"/>
      <c r="EF194" s="114"/>
      <c r="EG194" s="114"/>
      <c r="EH194" s="114"/>
      <c r="EI194" s="114"/>
      <c r="EJ194" s="114"/>
      <c r="EK194" s="114"/>
      <c r="EL194" s="114"/>
      <c r="EM194" s="114"/>
      <c r="EN194" s="114"/>
      <c r="EO194" s="114"/>
      <c r="EP194" s="114"/>
      <c r="EQ194" s="114"/>
      <c r="ER194" s="114"/>
      <c r="ES194" s="114"/>
      <c r="ET194" s="114"/>
      <c r="EU194" s="114"/>
      <c r="EV194" s="114"/>
      <c r="EW194" s="114"/>
      <c r="EX194" s="114"/>
      <c r="EY194" s="114"/>
      <c r="EZ194" s="114"/>
      <c r="FA194" s="114"/>
      <c r="FB194" s="114"/>
      <c r="FC194" s="114"/>
      <c r="FD194" s="114"/>
      <c r="FE194" s="114"/>
      <c r="FF194" s="114"/>
      <c r="FG194" s="114"/>
      <c r="FH194" s="114"/>
      <c r="FI194" s="114"/>
      <c r="FJ194" s="114"/>
      <c r="FK194" s="114"/>
      <c r="FL194" s="114"/>
      <c r="FM194" s="114"/>
      <c r="FN194" s="114"/>
      <c r="FO194" s="114"/>
      <c r="FP194" s="114"/>
      <c r="FQ194" s="114"/>
      <c r="FR194" s="114"/>
      <c r="FS194" s="114"/>
      <c r="FT194" s="114"/>
      <c r="FU194" s="114"/>
      <c r="FV194" s="114"/>
      <c r="FW194" s="114"/>
      <c r="FX194" s="114"/>
      <c r="FY194" s="114"/>
      <c r="FZ194" s="114"/>
      <c r="GA194" s="114"/>
      <c r="GB194" s="114"/>
      <c r="GC194" s="114"/>
      <c r="GD194" s="114"/>
      <c r="GE194" s="114"/>
      <c r="GF194" s="114"/>
      <c r="GG194" s="114"/>
      <c r="GH194" s="114"/>
      <c r="GI194" s="114"/>
      <c r="GJ194" s="114"/>
      <c r="GK194" s="114"/>
      <c r="GL194" s="114"/>
      <c r="GM194" s="114"/>
      <c r="GN194" s="114"/>
      <c r="GO194" s="114"/>
      <c r="GP194" s="114"/>
      <c r="GQ194" s="114"/>
      <c r="GR194" s="114"/>
      <c r="GS194" s="114"/>
      <c r="GT194" s="114"/>
      <c r="GU194" s="114"/>
      <c r="GV194" s="114"/>
      <c r="GW194" s="114"/>
      <c r="GX194" s="114"/>
      <c r="GY194" s="114"/>
      <c r="GZ194" s="114"/>
      <c r="HA194" s="114"/>
      <c r="HB194" s="114"/>
      <c r="HC194" s="114"/>
      <c r="HD194" s="114"/>
      <c r="HE194" s="114"/>
      <c r="HF194" s="114"/>
      <c r="HG194" s="114"/>
      <c r="HH194" s="114"/>
      <c r="HI194" s="114"/>
      <c r="HJ194" s="114"/>
      <c r="HK194" s="114"/>
      <c r="HL194" s="114"/>
      <c r="HM194" s="114"/>
      <c r="HN194" s="114"/>
      <c r="HO194" s="114"/>
      <c r="HP194" s="114"/>
      <c r="HQ194" s="114"/>
      <c r="HR194" s="114"/>
      <c r="HS194" s="114"/>
      <c r="HT194" s="114"/>
      <c r="HU194" s="114"/>
      <c r="HV194" s="114"/>
      <c r="HW194" s="114"/>
      <c r="HX194" s="114"/>
      <c r="HY194" s="114"/>
      <c r="HZ194" s="114"/>
      <c r="IA194" s="114"/>
      <c r="IB194" s="114"/>
      <c r="IC194" s="114"/>
      <c r="ID194" s="114"/>
      <c r="IE194" s="114"/>
      <c r="IF194" s="114"/>
      <c r="IG194" s="114"/>
      <c r="IH194" s="114"/>
      <c r="II194" s="114"/>
      <c r="IJ194" s="114"/>
      <c r="IK194" s="114"/>
      <c r="IL194" s="114"/>
      <c r="IM194" s="114"/>
      <c r="IN194" s="114"/>
      <c r="IO194" s="114"/>
      <c r="IP194" s="114"/>
      <c r="IQ194" s="114"/>
      <c r="IR194" s="114"/>
      <c r="IS194" s="114"/>
      <c r="IT194" s="114"/>
      <c r="IU194" s="114"/>
      <c r="IV194" s="114"/>
      <c r="IW194" s="114"/>
      <c r="IX194" s="114"/>
      <c r="IY194" s="114"/>
      <c r="IZ194" s="114"/>
      <c r="JA194" s="114"/>
      <c r="JB194" s="114"/>
      <c r="JC194" s="114"/>
      <c r="JD194" s="114"/>
      <c r="JE194" s="114"/>
      <c r="JF194" s="114"/>
      <c r="JG194" s="114"/>
      <c r="JH194" s="114"/>
      <c r="JI194" s="114"/>
    </row>
    <row r="195" spans="12:269" s="111" customFormat="1" hidden="1" x14ac:dyDescent="0.3">
      <c r="L195" s="113"/>
      <c r="M195" s="113"/>
      <c r="N195" s="114"/>
      <c r="O195" s="114"/>
      <c r="P195" s="114"/>
      <c r="Q195" s="114"/>
      <c r="R195" s="114"/>
      <c r="S195" s="114"/>
      <c r="T195" s="114"/>
      <c r="U195" s="114"/>
      <c r="V195" s="114"/>
      <c r="W195" s="114"/>
      <c r="X195" s="114"/>
      <c r="Y195" s="114"/>
      <c r="Z195" s="114"/>
      <c r="AA195" s="114"/>
      <c r="AB195" s="114"/>
      <c r="AC195" s="114"/>
      <c r="AD195" s="114"/>
      <c r="AE195" s="114"/>
      <c r="AF195" s="114"/>
      <c r="AG195" s="114"/>
      <c r="AH195" s="114"/>
      <c r="AI195" s="114"/>
      <c r="AJ195" s="114"/>
      <c r="AK195" s="114"/>
      <c r="AL195" s="114"/>
      <c r="AM195" s="114"/>
      <c r="AN195" s="114"/>
      <c r="AO195" s="114"/>
      <c r="AP195" s="114"/>
      <c r="AQ195" s="114"/>
      <c r="AR195" s="114"/>
      <c r="AS195" s="114"/>
      <c r="AT195" s="114"/>
      <c r="AU195" s="114"/>
      <c r="AV195" s="114"/>
      <c r="AW195" s="114"/>
      <c r="AX195" s="114"/>
      <c r="AY195" s="114"/>
      <c r="AZ195" s="114"/>
      <c r="BA195" s="114"/>
      <c r="BB195" s="114"/>
      <c r="BC195" s="114"/>
      <c r="BD195" s="114"/>
      <c r="BE195" s="114"/>
      <c r="BF195" s="114"/>
      <c r="BG195" s="114"/>
      <c r="BH195" s="114"/>
      <c r="BI195" s="114"/>
      <c r="BJ195" s="114"/>
      <c r="BK195" s="114"/>
      <c r="BL195" s="114"/>
      <c r="BM195" s="114"/>
      <c r="BN195" s="114"/>
      <c r="BO195" s="114"/>
      <c r="BP195" s="114"/>
      <c r="BQ195" s="114"/>
      <c r="BR195" s="114"/>
      <c r="BS195" s="114"/>
      <c r="BT195" s="114"/>
      <c r="BU195" s="114"/>
      <c r="BV195" s="114"/>
      <c r="BW195" s="114"/>
      <c r="BX195" s="114"/>
      <c r="BY195" s="114"/>
      <c r="BZ195" s="114"/>
      <c r="CA195" s="114"/>
      <c r="CB195" s="114"/>
      <c r="CC195" s="114"/>
      <c r="CD195" s="114"/>
      <c r="CE195" s="114"/>
      <c r="CF195" s="114"/>
      <c r="CG195" s="114"/>
      <c r="CH195" s="114"/>
      <c r="CI195" s="114"/>
      <c r="CJ195" s="114"/>
      <c r="CK195" s="114"/>
      <c r="CL195" s="114"/>
      <c r="CM195" s="114"/>
      <c r="CN195" s="114"/>
      <c r="CO195" s="114"/>
      <c r="CP195" s="114"/>
      <c r="CQ195" s="114"/>
      <c r="CR195" s="114"/>
      <c r="CS195" s="114"/>
      <c r="CT195" s="114"/>
      <c r="CU195" s="114"/>
      <c r="CV195" s="114"/>
      <c r="CW195" s="114"/>
      <c r="CX195" s="114"/>
      <c r="CY195" s="114"/>
      <c r="CZ195" s="114"/>
      <c r="DA195" s="114"/>
      <c r="DB195" s="114"/>
      <c r="DC195" s="114"/>
      <c r="DD195" s="114"/>
      <c r="DE195" s="114"/>
      <c r="DF195" s="114"/>
      <c r="DG195" s="114"/>
      <c r="DH195" s="114"/>
      <c r="DI195" s="114"/>
      <c r="DJ195" s="114"/>
      <c r="DK195" s="114"/>
      <c r="DL195" s="114"/>
      <c r="DM195" s="114"/>
      <c r="DN195" s="114"/>
      <c r="DO195" s="114"/>
      <c r="DP195" s="114"/>
      <c r="DQ195" s="114"/>
      <c r="DR195" s="114"/>
      <c r="DS195" s="114"/>
      <c r="DT195" s="114"/>
      <c r="DU195" s="114"/>
      <c r="DV195" s="114"/>
      <c r="DW195" s="114"/>
      <c r="DX195" s="114"/>
      <c r="DY195" s="114"/>
      <c r="DZ195" s="114"/>
      <c r="EA195" s="114"/>
      <c r="EB195" s="114"/>
      <c r="EC195" s="114"/>
      <c r="ED195" s="114"/>
      <c r="EE195" s="114"/>
      <c r="EF195" s="114"/>
      <c r="EG195" s="114"/>
      <c r="EH195" s="114"/>
      <c r="EI195" s="114"/>
      <c r="EJ195" s="114"/>
      <c r="EK195" s="114"/>
      <c r="EL195" s="114"/>
      <c r="EM195" s="114"/>
      <c r="EN195" s="114"/>
      <c r="EO195" s="114"/>
      <c r="EP195" s="114"/>
      <c r="EQ195" s="114"/>
      <c r="ER195" s="114"/>
      <c r="ES195" s="114"/>
      <c r="ET195" s="114"/>
      <c r="EU195" s="114"/>
      <c r="EV195" s="114"/>
      <c r="EW195" s="114"/>
      <c r="EX195" s="114"/>
      <c r="EY195" s="114"/>
      <c r="EZ195" s="114"/>
      <c r="FA195" s="114"/>
      <c r="FB195" s="114"/>
      <c r="FC195" s="114"/>
      <c r="FD195" s="114"/>
      <c r="FE195" s="114"/>
      <c r="FF195" s="114"/>
      <c r="FG195" s="114"/>
      <c r="FH195" s="114"/>
      <c r="FI195" s="114"/>
      <c r="FJ195" s="114"/>
      <c r="FK195" s="114"/>
      <c r="FL195" s="114"/>
      <c r="FM195" s="114"/>
      <c r="FN195" s="114"/>
      <c r="FO195" s="114"/>
      <c r="FP195" s="114"/>
      <c r="FQ195" s="114"/>
      <c r="FR195" s="114"/>
      <c r="FS195" s="114"/>
      <c r="FT195" s="114"/>
      <c r="FU195" s="114"/>
      <c r="FV195" s="114"/>
      <c r="FW195" s="114"/>
      <c r="FX195" s="114"/>
      <c r="FY195" s="114"/>
      <c r="FZ195" s="114"/>
      <c r="GA195" s="114"/>
      <c r="GB195" s="114"/>
      <c r="GC195" s="114"/>
      <c r="GD195" s="114"/>
      <c r="GE195" s="114"/>
      <c r="GF195" s="114"/>
      <c r="GG195" s="114"/>
      <c r="GH195" s="114"/>
      <c r="GI195" s="114"/>
      <c r="GJ195" s="114"/>
      <c r="GK195" s="114"/>
      <c r="GL195" s="114"/>
      <c r="GM195" s="114"/>
      <c r="GN195" s="114"/>
      <c r="GO195" s="114"/>
      <c r="GP195" s="114"/>
      <c r="GQ195" s="114"/>
      <c r="GR195" s="114"/>
      <c r="GS195" s="114"/>
      <c r="GT195" s="114"/>
      <c r="GU195" s="114"/>
      <c r="GV195" s="114"/>
      <c r="GW195" s="114"/>
      <c r="GX195" s="114"/>
      <c r="GY195" s="114"/>
      <c r="GZ195" s="114"/>
      <c r="HA195" s="114"/>
      <c r="HB195" s="114"/>
      <c r="HC195" s="114"/>
      <c r="HD195" s="114"/>
      <c r="HE195" s="114"/>
      <c r="HF195" s="114"/>
      <c r="HG195" s="114"/>
      <c r="HH195" s="114"/>
      <c r="HI195" s="114"/>
      <c r="HJ195" s="114"/>
      <c r="HK195" s="114"/>
      <c r="HL195" s="114"/>
      <c r="HM195" s="114"/>
      <c r="HN195" s="114"/>
      <c r="HO195" s="114"/>
      <c r="HP195" s="114"/>
      <c r="HQ195" s="114"/>
      <c r="HR195" s="114"/>
      <c r="HS195" s="114"/>
      <c r="HT195" s="114"/>
      <c r="HU195" s="114"/>
      <c r="HV195" s="114"/>
      <c r="HW195" s="114"/>
      <c r="HX195" s="114"/>
      <c r="HY195" s="114"/>
      <c r="HZ195" s="114"/>
      <c r="IA195" s="114"/>
      <c r="IB195" s="114"/>
      <c r="IC195" s="114"/>
      <c r="ID195" s="114"/>
      <c r="IE195" s="114"/>
      <c r="IF195" s="114"/>
      <c r="IG195" s="114"/>
      <c r="IH195" s="114"/>
      <c r="II195" s="114"/>
      <c r="IJ195" s="114"/>
      <c r="IK195" s="114"/>
      <c r="IL195" s="114"/>
      <c r="IM195" s="114"/>
      <c r="IN195" s="114"/>
      <c r="IO195" s="114"/>
      <c r="IP195" s="114"/>
      <c r="IQ195" s="114"/>
      <c r="IR195" s="114"/>
      <c r="IS195" s="114"/>
      <c r="IT195" s="114"/>
      <c r="IU195" s="114"/>
      <c r="IV195" s="114"/>
      <c r="IW195" s="114"/>
      <c r="IX195" s="114"/>
      <c r="IY195" s="114"/>
      <c r="IZ195" s="114"/>
      <c r="JA195" s="114"/>
      <c r="JB195" s="114"/>
      <c r="JC195" s="114"/>
      <c r="JD195" s="114"/>
      <c r="JE195" s="114"/>
      <c r="JF195" s="114"/>
      <c r="JG195" s="114"/>
      <c r="JH195" s="114"/>
      <c r="JI195" s="114"/>
    </row>
    <row r="196" spans="12:269" s="111" customFormat="1" hidden="1" x14ac:dyDescent="0.3">
      <c r="L196" s="113"/>
      <c r="M196" s="113"/>
      <c r="N196" s="114"/>
      <c r="O196" s="114"/>
      <c r="P196" s="114"/>
      <c r="Q196" s="114"/>
      <c r="R196" s="114"/>
      <c r="S196" s="114"/>
      <c r="T196" s="114"/>
      <c r="U196" s="114"/>
      <c r="V196" s="114"/>
      <c r="W196" s="114"/>
      <c r="X196" s="114"/>
      <c r="Y196" s="114"/>
      <c r="Z196" s="114"/>
      <c r="AA196" s="114"/>
      <c r="AB196" s="114"/>
      <c r="AC196" s="114"/>
      <c r="AD196" s="114"/>
      <c r="AE196" s="114"/>
      <c r="AF196" s="114"/>
      <c r="AG196" s="114"/>
      <c r="AH196" s="114"/>
      <c r="AI196" s="114"/>
      <c r="AJ196" s="114"/>
      <c r="AK196" s="114"/>
      <c r="AL196" s="114"/>
      <c r="AM196" s="114"/>
      <c r="AN196" s="114"/>
      <c r="AO196" s="114"/>
      <c r="AP196" s="114"/>
      <c r="AQ196" s="114"/>
      <c r="AR196" s="114"/>
      <c r="AS196" s="114"/>
      <c r="AT196" s="114"/>
      <c r="AU196" s="114"/>
      <c r="AV196" s="114"/>
      <c r="AW196" s="114"/>
      <c r="AX196" s="114"/>
      <c r="AY196" s="114"/>
      <c r="AZ196" s="114"/>
      <c r="BA196" s="114"/>
      <c r="BB196" s="114"/>
      <c r="BC196" s="114"/>
      <c r="BD196" s="114"/>
      <c r="BE196" s="114"/>
      <c r="BF196" s="114"/>
      <c r="BG196" s="114"/>
      <c r="BH196" s="114"/>
      <c r="BI196" s="114"/>
      <c r="BJ196" s="114"/>
      <c r="BK196" s="114"/>
      <c r="BL196" s="114"/>
      <c r="BM196" s="114"/>
      <c r="BN196" s="114"/>
      <c r="BO196" s="114"/>
      <c r="BP196" s="114"/>
      <c r="BQ196" s="114"/>
      <c r="BR196" s="114"/>
      <c r="BS196" s="114"/>
      <c r="BT196" s="114"/>
      <c r="BU196" s="114"/>
      <c r="BV196" s="114"/>
      <c r="BW196" s="114"/>
      <c r="BX196" s="114"/>
      <c r="BY196" s="114"/>
      <c r="BZ196" s="114"/>
      <c r="CA196" s="114"/>
      <c r="CB196" s="114"/>
      <c r="CC196" s="114"/>
      <c r="CD196" s="114"/>
      <c r="CE196" s="114"/>
      <c r="CF196" s="114"/>
      <c r="CG196" s="114"/>
      <c r="CH196" s="114"/>
      <c r="CI196" s="114"/>
      <c r="CJ196" s="114"/>
      <c r="CK196" s="114"/>
      <c r="CL196" s="114"/>
      <c r="CM196" s="114"/>
      <c r="CN196" s="114"/>
      <c r="CO196" s="114"/>
      <c r="CP196" s="114"/>
      <c r="CQ196" s="114"/>
      <c r="CR196" s="114"/>
      <c r="CS196" s="114"/>
      <c r="CT196" s="114"/>
      <c r="CU196" s="114"/>
      <c r="CV196" s="114"/>
      <c r="CW196" s="114"/>
      <c r="CX196" s="114"/>
      <c r="CY196" s="114"/>
      <c r="CZ196" s="114"/>
      <c r="DA196" s="114"/>
      <c r="DB196" s="114"/>
      <c r="DC196" s="114"/>
      <c r="DD196" s="114"/>
      <c r="DE196" s="114"/>
      <c r="DF196" s="114"/>
      <c r="DG196" s="114"/>
      <c r="DH196" s="114"/>
      <c r="DI196" s="114"/>
      <c r="DJ196" s="114"/>
      <c r="DK196" s="114"/>
      <c r="DL196" s="114"/>
      <c r="DM196" s="114"/>
      <c r="DN196" s="114"/>
      <c r="DO196" s="114"/>
      <c r="DP196" s="114"/>
      <c r="DQ196" s="114"/>
      <c r="DR196" s="114"/>
      <c r="DS196" s="114"/>
      <c r="DT196" s="114"/>
      <c r="DU196" s="114"/>
      <c r="DV196" s="114"/>
      <c r="DW196" s="114"/>
      <c r="DX196" s="114"/>
      <c r="DY196" s="114"/>
      <c r="DZ196" s="114"/>
      <c r="EA196" s="114"/>
      <c r="EB196" s="114"/>
      <c r="EC196" s="114"/>
      <c r="ED196" s="114"/>
      <c r="EE196" s="114"/>
      <c r="EF196" s="114"/>
      <c r="EG196" s="114"/>
      <c r="EH196" s="114"/>
      <c r="EI196" s="114"/>
      <c r="EJ196" s="114"/>
      <c r="EK196" s="114"/>
      <c r="EL196" s="114"/>
      <c r="EM196" s="114"/>
      <c r="EN196" s="114"/>
      <c r="EO196" s="114"/>
      <c r="EP196" s="114"/>
      <c r="EQ196" s="114"/>
      <c r="ER196" s="114"/>
      <c r="ES196" s="114"/>
      <c r="ET196" s="114"/>
      <c r="EU196" s="114"/>
      <c r="EV196" s="114"/>
      <c r="EW196" s="114"/>
      <c r="EX196" s="114"/>
      <c r="EY196" s="114"/>
      <c r="EZ196" s="114"/>
      <c r="FA196" s="114"/>
      <c r="FB196" s="114"/>
      <c r="FC196" s="114"/>
      <c r="FD196" s="114"/>
      <c r="FE196" s="114"/>
      <c r="FF196" s="114"/>
      <c r="FG196" s="114"/>
      <c r="FH196" s="114"/>
      <c r="FI196" s="114"/>
      <c r="FJ196" s="114"/>
      <c r="FK196" s="114"/>
      <c r="FL196" s="114"/>
      <c r="FM196" s="114"/>
      <c r="FN196" s="114"/>
      <c r="FO196" s="114"/>
      <c r="FP196" s="114"/>
      <c r="FQ196" s="114"/>
      <c r="FR196" s="114"/>
      <c r="FS196" s="114"/>
      <c r="FT196" s="114"/>
      <c r="FU196" s="114"/>
      <c r="FV196" s="114"/>
      <c r="FW196" s="114"/>
      <c r="FX196" s="114"/>
      <c r="FY196" s="114"/>
      <c r="FZ196" s="114"/>
      <c r="GA196" s="114"/>
      <c r="GB196" s="114"/>
      <c r="GC196" s="114"/>
      <c r="GD196" s="114"/>
      <c r="GE196" s="114"/>
      <c r="GF196" s="114"/>
      <c r="GG196" s="114"/>
      <c r="GH196" s="114"/>
      <c r="GI196" s="114"/>
      <c r="GJ196" s="114"/>
      <c r="GK196" s="114"/>
      <c r="GL196" s="114"/>
      <c r="GM196" s="114"/>
      <c r="GN196" s="114"/>
      <c r="GO196" s="114"/>
      <c r="GP196" s="114"/>
      <c r="GQ196" s="114"/>
      <c r="GR196" s="114"/>
      <c r="GS196" s="114"/>
      <c r="GT196" s="114"/>
      <c r="GU196" s="114"/>
      <c r="GV196" s="114"/>
      <c r="GW196" s="114"/>
      <c r="GX196" s="114"/>
      <c r="GY196" s="114"/>
      <c r="GZ196" s="114"/>
      <c r="HA196" s="114"/>
      <c r="HB196" s="114"/>
      <c r="HC196" s="114"/>
      <c r="HD196" s="114"/>
      <c r="HE196" s="114"/>
      <c r="HF196" s="114"/>
      <c r="HG196" s="114"/>
      <c r="HH196" s="114"/>
      <c r="HI196" s="114"/>
      <c r="HJ196" s="114"/>
      <c r="HK196" s="114"/>
      <c r="HL196" s="114"/>
      <c r="HM196" s="114"/>
      <c r="HN196" s="114"/>
      <c r="HO196" s="114"/>
      <c r="HP196" s="114"/>
      <c r="HQ196" s="114"/>
      <c r="HR196" s="114"/>
      <c r="HS196" s="114"/>
      <c r="HT196" s="114"/>
      <c r="HU196" s="114"/>
      <c r="HV196" s="114"/>
      <c r="HW196" s="114"/>
      <c r="HX196" s="114"/>
      <c r="HY196" s="114"/>
      <c r="HZ196" s="114"/>
      <c r="IA196" s="114"/>
      <c r="IB196" s="114"/>
      <c r="IC196" s="114"/>
      <c r="ID196" s="114"/>
      <c r="IE196" s="114"/>
      <c r="IF196" s="114"/>
      <c r="IG196" s="114"/>
      <c r="IH196" s="114"/>
      <c r="II196" s="114"/>
      <c r="IJ196" s="114"/>
      <c r="IK196" s="114"/>
      <c r="IL196" s="114"/>
      <c r="IM196" s="114"/>
      <c r="IN196" s="114"/>
      <c r="IO196" s="114"/>
      <c r="IP196" s="114"/>
      <c r="IQ196" s="114"/>
      <c r="IR196" s="114"/>
      <c r="IS196" s="114"/>
      <c r="IT196" s="114"/>
      <c r="IU196" s="114"/>
      <c r="IV196" s="114"/>
      <c r="IW196" s="114"/>
      <c r="IX196" s="114"/>
      <c r="IY196" s="114"/>
      <c r="IZ196" s="114"/>
      <c r="JA196" s="114"/>
      <c r="JB196" s="114"/>
      <c r="JC196" s="114"/>
      <c r="JD196" s="114"/>
      <c r="JE196" s="114"/>
      <c r="JF196" s="114"/>
      <c r="JG196" s="114"/>
      <c r="JH196" s="114"/>
      <c r="JI196" s="114"/>
    </row>
    <row r="197" spans="12:269" s="111" customFormat="1" hidden="1" x14ac:dyDescent="0.3">
      <c r="L197" s="113"/>
      <c r="M197" s="113"/>
      <c r="N197" s="114"/>
      <c r="O197" s="114"/>
      <c r="P197" s="114"/>
      <c r="Q197" s="114"/>
      <c r="R197" s="114"/>
      <c r="S197" s="114"/>
      <c r="T197" s="114"/>
      <c r="U197" s="114"/>
      <c r="V197" s="114"/>
      <c r="W197" s="114"/>
      <c r="X197" s="114"/>
      <c r="Y197" s="114"/>
      <c r="Z197" s="114"/>
      <c r="AA197" s="114"/>
      <c r="AB197" s="114"/>
      <c r="AC197" s="114"/>
      <c r="AD197" s="114"/>
      <c r="AE197" s="114"/>
      <c r="AF197" s="114"/>
      <c r="AG197" s="114"/>
      <c r="AH197" s="114"/>
      <c r="AI197" s="114"/>
      <c r="AJ197" s="114"/>
      <c r="AK197" s="114"/>
      <c r="AL197" s="114"/>
      <c r="AM197" s="114"/>
      <c r="AN197" s="114"/>
      <c r="AO197" s="114"/>
      <c r="AP197" s="114"/>
      <c r="AQ197" s="114"/>
      <c r="AR197" s="114"/>
      <c r="AS197" s="114"/>
      <c r="AT197" s="114"/>
      <c r="AU197" s="114"/>
      <c r="AV197" s="114"/>
      <c r="AW197" s="114"/>
      <c r="AX197" s="114"/>
      <c r="AY197" s="114"/>
      <c r="AZ197" s="114"/>
      <c r="BA197" s="114"/>
      <c r="BB197" s="114"/>
      <c r="BC197" s="114"/>
      <c r="BD197" s="114"/>
      <c r="BE197" s="114"/>
      <c r="BF197" s="114"/>
      <c r="BG197" s="114"/>
      <c r="BH197" s="114"/>
      <c r="BI197" s="114"/>
      <c r="BJ197" s="114"/>
      <c r="BK197" s="114"/>
      <c r="BL197" s="114"/>
      <c r="BM197" s="114"/>
      <c r="BN197" s="114"/>
      <c r="BO197" s="114"/>
      <c r="BP197" s="114"/>
      <c r="BQ197" s="114"/>
      <c r="BR197" s="114"/>
      <c r="BS197" s="114"/>
      <c r="BT197" s="114"/>
      <c r="BU197" s="114"/>
      <c r="BV197" s="114"/>
      <c r="BW197" s="114"/>
      <c r="BX197" s="114"/>
      <c r="BY197" s="114"/>
      <c r="BZ197" s="114"/>
      <c r="CA197" s="114"/>
      <c r="CB197" s="114"/>
      <c r="CC197" s="114"/>
      <c r="CD197" s="114"/>
      <c r="CE197" s="114"/>
      <c r="CF197" s="114"/>
      <c r="CG197" s="114"/>
      <c r="CH197" s="114"/>
      <c r="CI197" s="114"/>
      <c r="CJ197" s="114"/>
      <c r="CK197" s="114"/>
      <c r="CL197" s="114"/>
      <c r="CM197" s="114"/>
      <c r="CN197" s="114"/>
      <c r="CO197" s="114"/>
      <c r="CP197" s="114"/>
      <c r="CQ197" s="114"/>
      <c r="CR197" s="114"/>
      <c r="CS197" s="114"/>
      <c r="CT197" s="114"/>
      <c r="CU197" s="114"/>
      <c r="CV197" s="114"/>
      <c r="CW197" s="114"/>
      <c r="CX197" s="114"/>
      <c r="CY197" s="114"/>
      <c r="CZ197" s="114"/>
      <c r="DA197" s="114"/>
      <c r="DB197" s="114"/>
      <c r="DC197" s="114"/>
      <c r="DD197" s="114"/>
      <c r="DE197" s="114"/>
      <c r="DF197" s="114"/>
      <c r="DG197" s="114"/>
      <c r="DH197" s="114"/>
      <c r="DI197" s="114"/>
      <c r="DJ197" s="114"/>
      <c r="DK197" s="114"/>
      <c r="DL197" s="114"/>
      <c r="DM197" s="114"/>
      <c r="DN197" s="114"/>
      <c r="DO197" s="114"/>
      <c r="DP197" s="114"/>
      <c r="DQ197" s="114"/>
      <c r="DR197" s="114"/>
      <c r="DS197" s="114"/>
      <c r="DT197" s="114"/>
      <c r="DU197" s="114"/>
      <c r="DV197" s="114"/>
      <c r="DW197" s="114"/>
      <c r="DX197" s="114"/>
      <c r="DY197" s="114"/>
      <c r="DZ197" s="114"/>
      <c r="EA197" s="114"/>
      <c r="EB197" s="114"/>
      <c r="EC197" s="114"/>
      <c r="ED197" s="114"/>
      <c r="EE197" s="114"/>
      <c r="EF197" s="114"/>
      <c r="EG197" s="114"/>
      <c r="EH197" s="114"/>
      <c r="EI197" s="114"/>
      <c r="EJ197" s="114"/>
      <c r="EK197" s="114"/>
      <c r="EL197" s="114"/>
      <c r="EM197" s="114"/>
      <c r="EN197" s="114"/>
      <c r="EO197" s="114"/>
      <c r="EP197" s="114"/>
      <c r="EQ197" s="114"/>
      <c r="ER197" s="114"/>
      <c r="ES197" s="114"/>
      <c r="ET197" s="114"/>
      <c r="EU197" s="114"/>
      <c r="EV197" s="114"/>
      <c r="EW197" s="114"/>
      <c r="EX197" s="114"/>
      <c r="EY197" s="114"/>
      <c r="EZ197" s="114"/>
      <c r="FA197" s="114"/>
      <c r="FB197" s="114"/>
      <c r="FC197" s="114"/>
      <c r="FD197" s="114"/>
      <c r="FE197" s="114"/>
      <c r="FF197" s="114"/>
      <c r="FG197" s="114"/>
      <c r="FH197" s="114"/>
      <c r="FI197" s="114"/>
      <c r="FJ197" s="114"/>
      <c r="FK197" s="114"/>
      <c r="FL197" s="114"/>
      <c r="FM197" s="114"/>
      <c r="FN197" s="114"/>
      <c r="FO197" s="114"/>
      <c r="FP197" s="114"/>
      <c r="FQ197" s="114"/>
      <c r="FR197" s="114"/>
      <c r="FS197" s="114"/>
      <c r="FT197" s="114"/>
      <c r="FU197" s="114"/>
      <c r="FV197" s="114"/>
      <c r="FW197" s="114"/>
      <c r="FX197" s="114"/>
      <c r="FY197" s="114"/>
      <c r="FZ197" s="114"/>
      <c r="GA197" s="114"/>
      <c r="GB197" s="114"/>
      <c r="GC197" s="114"/>
      <c r="GD197" s="114"/>
      <c r="GE197" s="114"/>
      <c r="GF197" s="114"/>
      <c r="GG197" s="114"/>
      <c r="GH197" s="114"/>
      <c r="GI197" s="114"/>
      <c r="GJ197" s="114"/>
      <c r="GK197" s="114"/>
      <c r="GL197" s="114"/>
      <c r="GM197" s="114"/>
      <c r="GN197" s="114"/>
      <c r="GO197" s="114"/>
      <c r="GP197" s="114"/>
      <c r="GQ197" s="114"/>
      <c r="GR197" s="114"/>
      <c r="GS197" s="114"/>
      <c r="GT197" s="114"/>
      <c r="GU197" s="114"/>
      <c r="GV197" s="114"/>
      <c r="GW197" s="114"/>
      <c r="GX197" s="114"/>
      <c r="GY197" s="114"/>
      <c r="GZ197" s="114"/>
      <c r="HA197" s="114"/>
      <c r="HB197" s="114"/>
      <c r="HC197" s="114"/>
      <c r="HD197" s="114"/>
      <c r="HE197" s="114"/>
      <c r="HF197" s="114"/>
      <c r="HG197" s="114"/>
      <c r="HH197" s="114"/>
      <c r="HI197" s="114"/>
      <c r="HJ197" s="114"/>
      <c r="HK197" s="114"/>
      <c r="HL197" s="114"/>
      <c r="HM197" s="114"/>
      <c r="HN197" s="114"/>
      <c r="HO197" s="114"/>
      <c r="HP197" s="114"/>
      <c r="HQ197" s="114"/>
      <c r="HR197" s="114"/>
      <c r="HS197" s="114"/>
      <c r="HT197" s="114"/>
      <c r="HU197" s="114"/>
      <c r="HV197" s="114"/>
      <c r="HW197" s="114"/>
      <c r="HX197" s="114"/>
      <c r="HY197" s="114"/>
      <c r="HZ197" s="114"/>
      <c r="IA197" s="114"/>
      <c r="IB197" s="114"/>
      <c r="IC197" s="114"/>
      <c r="ID197" s="114"/>
      <c r="IE197" s="114"/>
      <c r="IF197" s="114"/>
      <c r="IG197" s="114"/>
      <c r="IH197" s="114"/>
      <c r="II197" s="114"/>
      <c r="IJ197" s="114"/>
      <c r="IK197" s="114"/>
      <c r="IL197" s="114"/>
      <c r="IM197" s="114"/>
      <c r="IN197" s="114"/>
      <c r="IO197" s="114"/>
      <c r="IP197" s="114"/>
      <c r="IQ197" s="114"/>
      <c r="IR197" s="114"/>
      <c r="IS197" s="114"/>
      <c r="IT197" s="114"/>
      <c r="IU197" s="114"/>
      <c r="IV197" s="114"/>
      <c r="IW197" s="114"/>
      <c r="IX197" s="114"/>
      <c r="IY197" s="114"/>
      <c r="IZ197" s="114"/>
      <c r="JA197" s="114"/>
      <c r="JB197" s="114"/>
      <c r="JC197" s="114"/>
      <c r="JD197" s="114"/>
      <c r="JE197" s="114"/>
      <c r="JF197" s="114"/>
      <c r="JG197" s="114"/>
      <c r="JH197" s="114"/>
      <c r="JI197" s="114"/>
    </row>
    <row r="198" spans="12:269" s="111" customFormat="1" hidden="1" x14ac:dyDescent="0.3">
      <c r="L198" s="113"/>
      <c r="M198" s="113"/>
      <c r="N198" s="114"/>
      <c r="O198" s="114"/>
      <c r="P198" s="114"/>
      <c r="Q198" s="114"/>
      <c r="R198" s="114"/>
      <c r="S198" s="114"/>
      <c r="T198" s="114"/>
      <c r="U198" s="114"/>
      <c r="V198" s="114"/>
      <c r="W198" s="114"/>
      <c r="X198" s="114"/>
      <c r="Y198" s="114"/>
      <c r="Z198" s="114"/>
      <c r="AA198" s="114"/>
      <c r="AB198" s="114"/>
      <c r="AC198" s="114"/>
      <c r="AD198" s="114"/>
      <c r="AE198" s="114"/>
      <c r="AF198" s="114"/>
      <c r="AG198" s="114"/>
      <c r="AH198" s="114"/>
      <c r="AI198" s="114"/>
      <c r="AJ198" s="114"/>
      <c r="AK198" s="114"/>
      <c r="AL198" s="114"/>
      <c r="AM198" s="114"/>
      <c r="AN198" s="114"/>
      <c r="AO198" s="114"/>
      <c r="AP198" s="114"/>
      <c r="AQ198" s="114"/>
      <c r="AR198" s="114"/>
      <c r="AS198" s="114"/>
      <c r="AT198" s="114"/>
      <c r="AU198" s="114"/>
      <c r="AV198" s="114"/>
      <c r="AW198" s="114"/>
      <c r="AX198" s="114"/>
      <c r="AY198" s="114"/>
      <c r="AZ198" s="114"/>
      <c r="BA198" s="114"/>
      <c r="BB198" s="114"/>
      <c r="BC198" s="114"/>
      <c r="BD198" s="114"/>
      <c r="BE198" s="114"/>
      <c r="BF198" s="114"/>
      <c r="BG198" s="114"/>
      <c r="BH198" s="114"/>
      <c r="BI198" s="114"/>
      <c r="BJ198" s="114"/>
      <c r="BK198" s="114"/>
      <c r="BL198" s="114"/>
      <c r="BM198" s="114"/>
      <c r="BN198" s="114"/>
      <c r="BO198" s="114"/>
      <c r="BP198" s="114"/>
      <c r="BQ198" s="114"/>
      <c r="BR198" s="114"/>
      <c r="BS198" s="114"/>
      <c r="BT198" s="114"/>
      <c r="BU198" s="114"/>
      <c r="BV198" s="114"/>
      <c r="BW198" s="114"/>
      <c r="BX198" s="114"/>
      <c r="BY198" s="114"/>
      <c r="BZ198" s="114"/>
      <c r="CA198" s="114"/>
      <c r="CB198" s="114"/>
      <c r="CC198" s="114"/>
      <c r="CD198" s="114"/>
      <c r="CE198" s="114"/>
      <c r="CF198" s="114"/>
      <c r="CG198" s="114"/>
      <c r="CH198" s="114"/>
      <c r="CI198" s="114"/>
      <c r="CJ198" s="114"/>
      <c r="CK198" s="114"/>
      <c r="CL198" s="114"/>
      <c r="CM198" s="114"/>
      <c r="CN198" s="114"/>
      <c r="CO198" s="114"/>
      <c r="CP198" s="114"/>
      <c r="CQ198" s="114"/>
      <c r="CR198" s="114"/>
      <c r="CS198" s="114"/>
      <c r="CT198" s="114"/>
      <c r="CU198" s="114"/>
      <c r="CV198" s="114"/>
      <c r="CW198" s="114"/>
      <c r="CX198" s="114"/>
      <c r="CY198" s="114"/>
      <c r="CZ198" s="114"/>
      <c r="DA198" s="114"/>
      <c r="DB198" s="114"/>
      <c r="DC198" s="114"/>
      <c r="DD198" s="114"/>
      <c r="DE198" s="114"/>
      <c r="DF198" s="114"/>
      <c r="DG198" s="114"/>
      <c r="DH198" s="114"/>
      <c r="DI198" s="114"/>
      <c r="DJ198" s="114"/>
      <c r="DK198" s="114"/>
      <c r="DL198" s="114"/>
      <c r="DM198" s="114"/>
      <c r="DN198" s="114"/>
      <c r="DO198" s="114"/>
      <c r="DP198" s="114"/>
      <c r="DQ198" s="114"/>
      <c r="DR198" s="114"/>
      <c r="DS198" s="114"/>
      <c r="DT198" s="114"/>
      <c r="DU198" s="114"/>
      <c r="DV198" s="114"/>
      <c r="DW198" s="114"/>
      <c r="DX198" s="114"/>
      <c r="DY198" s="114"/>
      <c r="DZ198" s="114"/>
      <c r="EA198" s="114"/>
      <c r="EB198" s="114"/>
      <c r="EC198" s="114"/>
      <c r="ED198" s="114"/>
      <c r="EE198" s="114"/>
      <c r="EF198" s="114"/>
      <c r="EG198" s="114"/>
      <c r="EH198" s="114"/>
      <c r="EI198" s="114"/>
      <c r="EJ198" s="114"/>
      <c r="EK198" s="114"/>
      <c r="EL198" s="114"/>
      <c r="EM198" s="114"/>
      <c r="EN198" s="114"/>
      <c r="EO198" s="114"/>
      <c r="EP198" s="114"/>
      <c r="EQ198" s="114"/>
      <c r="ER198" s="114"/>
      <c r="ES198" s="114"/>
      <c r="ET198" s="114"/>
      <c r="EU198" s="114"/>
      <c r="EV198" s="114"/>
      <c r="EW198" s="114"/>
      <c r="EX198" s="114"/>
      <c r="EY198" s="114"/>
      <c r="EZ198" s="114"/>
      <c r="FA198" s="114"/>
      <c r="FB198" s="114"/>
      <c r="FC198" s="114"/>
      <c r="FD198" s="114"/>
      <c r="FE198" s="114"/>
      <c r="FF198" s="114"/>
      <c r="FG198" s="114"/>
      <c r="FH198" s="114"/>
      <c r="FI198" s="114"/>
      <c r="FJ198" s="114"/>
      <c r="FK198" s="114"/>
      <c r="FL198" s="114"/>
      <c r="FM198" s="114"/>
      <c r="FN198" s="114"/>
      <c r="FO198" s="114"/>
      <c r="FP198" s="114"/>
      <c r="FQ198" s="114"/>
      <c r="FR198" s="114"/>
      <c r="FS198" s="114"/>
      <c r="FT198" s="114"/>
      <c r="FU198" s="114"/>
      <c r="FV198" s="114"/>
      <c r="FW198" s="114"/>
      <c r="FX198" s="114"/>
      <c r="FY198" s="114"/>
      <c r="FZ198" s="114"/>
      <c r="GA198" s="114"/>
      <c r="GB198" s="114"/>
      <c r="GC198" s="114"/>
      <c r="GD198" s="114"/>
      <c r="GE198" s="114"/>
      <c r="GF198" s="114"/>
      <c r="GG198" s="114"/>
      <c r="GH198" s="114"/>
      <c r="GI198" s="114"/>
      <c r="GJ198" s="114"/>
      <c r="GK198" s="114"/>
      <c r="GL198" s="114"/>
      <c r="GM198" s="114"/>
      <c r="GN198" s="114"/>
      <c r="GO198" s="114"/>
      <c r="GP198" s="114"/>
      <c r="GQ198" s="114"/>
      <c r="GR198" s="114"/>
      <c r="GS198" s="114"/>
      <c r="GT198" s="114"/>
      <c r="GU198" s="114"/>
      <c r="GV198" s="114"/>
      <c r="GW198" s="114"/>
      <c r="GX198" s="114"/>
      <c r="GY198" s="114"/>
      <c r="GZ198" s="114"/>
      <c r="HA198" s="114"/>
      <c r="HB198" s="114"/>
      <c r="HC198" s="114"/>
      <c r="HD198" s="114"/>
      <c r="HE198" s="114"/>
      <c r="HF198" s="114"/>
      <c r="HG198" s="114"/>
      <c r="HH198" s="114"/>
      <c r="HI198" s="114"/>
      <c r="HJ198" s="114"/>
      <c r="HK198" s="114"/>
      <c r="HL198" s="114"/>
      <c r="HM198" s="114"/>
      <c r="HN198" s="114"/>
      <c r="HO198" s="114"/>
      <c r="HP198" s="114"/>
      <c r="HQ198" s="114"/>
      <c r="HR198" s="114"/>
      <c r="HS198" s="114"/>
      <c r="HT198" s="114"/>
      <c r="HU198" s="114"/>
      <c r="HV198" s="114"/>
      <c r="HW198" s="114"/>
      <c r="HX198" s="114"/>
      <c r="HY198" s="114"/>
      <c r="HZ198" s="114"/>
      <c r="IA198" s="114"/>
      <c r="IB198" s="114"/>
      <c r="IC198" s="114"/>
      <c r="ID198" s="114"/>
      <c r="IE198" s="114"/>
      <c r="IF198" s="114"/>
      <c r="IG198" s="114"/>
      <c r="IH198" s="114"/>
      <c r="II198" s="114"/>
      <c r="IJ198" s="114"/>
      <c r="IK198" s="114"/>
      <c r="IL198" s="114"/>
      <c r="IM198" s="114"/>
      <c r="IN198" s="114"/>
      <c r="IO198" s="114"/>
      <c r="IP198" s="114"/>
      <c r="IQ198" s="114"/>
      <c r="IR198" s="114"/>
      <c r="IS198" s="114"/>
      <c r="IT198" s="114"/>
      <c r="IU198" s="114"/>
      <c r="IV198" s="114"/>
      <c r="IW198" s="114"/>
      <c r="IX198" s="114"/>
      <c r="IY198" s="114"/>
      <c r="IZ198" s="114"/>
      <c r="JA198" s="114"/>
      <c r="JB198" s="114"/>
      <c r="JC198" s="114"/>
      <c r="JD198" s="114"/>
      <c r="JE198" s="114"/>
      <c r="JF198" s="114"/>
      <c r="JG198" s="114"/>
      <c r="JH198" s="114"/>
      <c r="JI198" s="114"/>
    </row>
    <row r="199" spans="12:269" s="111" customFormat="1" hidden="1" x14ac:dyDescent="0.3">
      <c r="L199" s="113"/>
      <c r="M199" s="113"/>
      <c r="N199" s="114"/>
      <c r="O199" s="114"/>
      <c r="P199" s="114"/>
      <c r="Q199" s="114"/>
      <c r="R199" s="114"/>
      <c r="S199" s="114"/>
      <c r="T199" s="114"/>
      <c r="U199" s="114"/>
      <c r="V199" s="114"/>
      <c r="W199" s="114"/>
      <c r="X199" s="114"/>
      <c r="Y199" s="114"/>
      <c r="Z199" s="114"/>
      <c r="AA199" s="114"/>
      <c r="AB199" s="114"/>
      <c r="AC199" s="114"/>
      <c r="AD199" s="114"/>
      <c r="AE199" s="114"/>
      <c r="AF199" s="114"/>
      <c r="AG199" s="114"/>
      <c r="AH199" s="114"/>
      <c r="AI199" s="114"/>
      <c r="AJ199" s="114"/>
      <c r="AK199" s="114"/>
      <c r="AL199" s="114"/>
      <c r="AM199" s="114"/>
      <c r="AN199" s="114"/>
      <c r="AO199" s="114"/>
      <c r="AP199" s="114"/>
      <c r="AQ199" s="114"/>
      <c r="AR199" s="114"/>
      <c r="AS199" s="114"/>
      <c r="AT199" s="114"/>
      <c r="AU199" s="114"/>
      <c r="AV199" s="114"/>
      <c r="AW199" s="114"/>
      <c r="AX199" s="114"/>
      <c r="AY199" s="114"/>
      <c r="AZ199" s="114"/>
      <c r="BA199" s="114"/>
      <c r="BB199" s="114"/>
      <c r="BC199" s="114"/>
      <c r="BD199" s="114"/>
      <c r="BE199" s="114"/>
      <c r="BF199" s="114"/>
      <c r="BG199" s="114"/>
      <c r="BH199" s="114"/>
      <c r="BI199" s="114"/>
      <c r="BJ199" s="114"/>
      <c r="BK199" s="114"/>
      <c r="BL199" s="114"/>
      <c r="BM199" s="114"/>
      <c r="BN199" s="114"/>
      <c r="BO199" s="114"/>
      <c r="BP199" s="114"/>
      <c r="BQ199" s="114"/>
      <c r="BR199" s="114"/>
      <c r="BS199" s="114"/>
      <c r="BT199" s="114"/>
      <c r="BU199" s="114"/>
      <c r="BV199" s="114"/>
      <c r="BW199" s="114"/>
      <c r="BX199" s="114"/>
      <c r="BY199" s="114"/>
      <c r="BZ199" s="114"/>
      <c r="CA199" s="114"/>
      <c r="CB199" s="114"/>
      <c r="CC199" s="114"/>
      <c r="CD199" s="114"/>
      <c r="CE199" s="114"/>
      <c r="CF199" s="114"/>
      <c r="CG199" s="114"/>
      <c r="CH199" s="114"/>
      <c r="CI199" s="114"/>
      <c r="CJ199" s="114"/>
      <c r="CK199" s="114"/>
      <c r="CL199" s="114"/>
      <c r="CM199" s="114"/>
      <c r="CN199" s="114"/>
      <c r="CO199" s="114"/>
      <c r="CP199" s="114"/>
      <c r="CQ199" s="114"/>
      <c r="CR199" s="114"/>
      <c r="CS199" s="114"/>
      <c r="CT199" s="114"/>
      <c r="CU199" s="114"/>
      <c r="CV199" s="114"/>
      <c r="CW199" s="114"/>
      <c r="CX199" s="114"/>
      <c r="CY199" s="114"/>
      <c r="CZ199" s="114"/>
      <c r="DA199" s="114"/>
      <c r="DB199" s="114"/>
      <c r="DC199" s="114"/>
      <c r="DD199" s="114"/>
      <c r="DE199" s="114"/>
      <c r="DF199" s="114"/>
      <c r="DG199" s="114"/>
      <c r="DH199" s="114"/>
      <c r="DI199" s="114"/>
      <c r="DJ199" s="114"/>
      <c r="DK199" s="114"/>
      <c r="DL199" s="114"/>
      <c r="DM199" s="114"/>
      <c r="DN199" s="114"/>
      <c r="DO199" s="114"/>
      <c r="DP199" s="114"/>
      <c r="DQ199" s="114"/>
      <c r="DR199" s="114"/>
      <c r="DS199" s="114"/>
      <c r="DT199" s="114"/>
      <c r="DU199" s="114"/>
      <c r="DV199" s="114"/>
      <c r="DW199" s="114"/>
      <c r="DX199" s="114"/>
      <c r="DY199" s="114"/>
      <c r="DZ199" s="114"/>
      <c r="EA199" s="114"/>
      <c r="EB199" s="114"/>
      <c r="EC199" s="114"/>
      <c r="ED199" s="114"/>
      <c r="EE199" s="114"/>
      <c r="EF199" s="114"/>
      <c r="EG199" s="114"/>
      <c r="EH199" s="114"/>
      <c r="EI199" s="114"/>
      <c r="EJ199" s="114"/>
      <c r="EK199" s="114"/>
      <c r="EL199" s="114"/>
      <c r="EM199" s="114"/>
      <c r="EN199" s="114"/>
      <c r="EO199" s="114"/>
      <c r="EP199" s="114"/>
      <c r="EQ199" s="114"/>
      <c r="ER199" s="114"/>
      <c r="ES199" s="114"/>
      <c r="ET199" s="114"/>
      <c r="EU199" s="114"/>
      <c r="EV199" s="114"/>
      <c r="EW199" s="114"/>
      <c r="EX199" s="114"/>
      <c r="EY199" s="114"/>
      <c r="EZ199" s="114"/>
      <c r="FA199" s="114"/>
      <c r="FB199" s="114"/>
      <c r="FC199" s="114"/>
      <c r="FD199" s="114"/>
      <c r="FE199" s="114"/>
      <c r="FF199" s="114"/>
      <c r="FG199" s="114"/>
      <c r="FH199" s="114"/>
      <c r="FI199" s="114"/>
      <c r="FJ199" s="114"/>
      <c r="FK199" s="114"/>
      <c r="FL199" s="114"/>
      <c r="FM199" s="114"/>
      <c r="FN199" s="114"/>
      <c r="FO199" s="114"/>
      <c r="FP199" s="114"/>
      <c r="FQ199" s="114"/>
      <c r="FR199" s="114"/>
      <c r="FS199" s="114"/>
      <c r="FT199" s="114"/>
      <c r="FU199" s="114"/>
      <c r="FV199" s="114"/>
      <c r="FW199" s="114"/>
      <c r="FX199" s="114"/>
      <c r="FY199" s="114"/>
      <c r="FZ199" s="114"/>
      <c r="GA199" s="114"/>
      <c r="GB199" s="114"/>
      <c r="GC199" s="114"/>
      <c r="GD199" s="114"/>
      <c r="GE199" s="114"/>
      <c r="GF199" s="114"/>
      <c r="GG199" s="114"/>
      <c r="GH199" s="114"/>
      <c r="GI199" s="114"/>
      <c r="GJ199" s="114"/>
      <c r="GK199" s="114"/>
      <c r="GL199" s="114"/>
      <c r="GM199" s="114"/>
      <c r="GN199" s="114"/>
      <c r="GO199" s="114"/>
      <c r="GP199" s="114"/>
      <c r="GQ199" s="114"/>
      <c r="GR199" s="114"/>
      <c r="GS199" s="114"/>
      <c r="GT199" s="114"/>
      <c r="GU199" s="114"/>
      <c r="GV199" s="114"/>
      <c r="GW199" s="114"/>
      <c r="GX199" s="114"/>
      <c r="GY199" s="114"/>
      <c r="GZ199" s="114"/>
      <c r="HA199" s="114"/>
      <c r="HB199" s="114"/>
      <c r="HC199" s="114"/>
      <c r="HD199" s="114"/>
      <c r="HE199" s="114"/>
      <c r="HF199" s="114"/>
      <c r="HG199" s="114"/>
      <c r="HH199" s="114"/>
      <c r="HI199" s="114"/>
      <c r="HJ199" s="114"/>
      <c r="HK199" s="114"/>
      <c r="HL199" s="114"/>
      <c r="HM199" s="114"/>
      <c r="HN199" s="114"/>
      <c r="HO199" s="114"/>
      <c r="HP199" s="114"/>
      <c r="HQ199" s="114"/>
      <c r="HR199" s="114"/>
      <c r="HS199" s="114"/>
      <c r="HT199" s="114"/>
      <c r="HU199" s="114"/>
      <c r="HV199" s="114"/>
      <c r="HW199" s="114"/>
      <c r="HX199" s="114"/>
      <c r="HY199" s="114"/>
      <c r="HZ199" s="114"/>
      <c r="IA199" s="114"/>
      <c r="IB199" s="114"/>
      <c r="IC199" s="114"/>
      <c r="ID199" s="114"/>
      <c r="IE199" s="114"/>
      <c r="IF199" s="114"/>
      <c r="IG199" s="114"/>
      <c r="IH199" s="114"/>
      <c r="II199" s="114"/>
      <c r="IJ199" s="114"/>
      <c r="IK199" s="114"/>
      <c r="IL199" s="114"/>
      <c r="IM199" s="114"/>
      <c r="IN199" s="114"/>
      <c r="IO199" s="114"/>
      <c r="IP199" s="114"/>
      <c r="IQ199" s="114"/>
      <c r="IR199" s="114"/>
      <c r="IS199" s="114"/>
      <c r="IT199" s="114"/>
      <c r="IU199" s="114"/>
      <c r="IV199" s="114"/>
      <c r="IW199" s="114"/>
      <c r="IX199" s="114"/>
      <c r="IY199" s="114"/>
      <c r="IZ199" s="114"/>
      <c r="JA199" s="114"/>
      <c r="JB199" s="114"/>
      <c r="JC199" s="114"/>
      <c r="JD199" s="114"/>
      <c r="JE199" s="114"/>
      <c r="JF199" s="114"/>
      <c r="JG199" s="114"/>
      <c r="JH199" s="114"/>
      <c r="JI199" s="114"/>
    </row>
    <row r="200" spans="12:269" s="111" customFormat="1" hidden="1" x14ac:dyDescent="0.3">
      <c r="L200" s="113"/>
      <c r="M200" s="113"/>
      <c r="N200" s="114"/>
      <c r="O200" s="114"/>
      <c r="P200" s="114"/>
      <c r="Q200" s="114"/>
      <c r="R200" s="114"/>
      <c r="S200" s="114"/>
      <c r="T200" s="114"/>
      <c r="U200" s="114"/>
      <c r="V200" s="114"/>
      <c r="W200" s="114"/>
      <c r="X200" s="114"/>
      <c r="Y200" s="114"/>
      <c r="Z200" s="114"/>
      <c r="AA200" s="114"/>
      <c r="AB200" s="114"/>
      <c r="AC200" s="114"/>
      <c r="AD200" s="114"/>
      <c r="AE200" s="114"/>
      <c r="AF200" s="114"/>
      <c r="AG200" s="114"/>
      <c r="AH200" s="114"/>
      <c r="AI200" s="114"/>
      <c r="AJ200" s="114"/>
      <c r="AK200" s="114"/>
      <c r="AL200" s="114"/>
      <c r="AM200" s="114"/>
      <c r="AN200" s="114"/>
      <c r="AO200" s="114"/>
      <c r="AP200" s="114"/>
      <c r="AQ200" s="114"/>
      <c r="AR200" s="114"/>
      <c r="AS200" s="114"/>
      <c r="AT200" s="114"/>
      <c r="AU200" s="114"/>
      <c r="AV200" s="114"/>
      <c r="AW200" s="114"/>
      <c r="AX200" s="114"/>
      <c r="AY200" s="114"/>
      <c r="AZ200" s="114"/>
      <c r="BA200" s="114"/>
      <c r="BB200" s="114"/>
      <c r="BC200" s="114"/>
      <c r="BD200" s="114"/>
      <c r="BE200" s="114"/>
      <c r="BF200" s="114"/>
      <c r="BG200" s="114"/>
      <c r="BH200" s="114"/>
      <c r="BI200" s="114"/>
      <c r="BJ200" s="114"/>
      <c r="BK200" s="114"/>
      <c r="BL200" s="114"/>
      <c r="BM200" s="114"/>
      <c r="BN200" s="114"/>
      <c r="BO200" s="114"/>
      <c r="BP200" s="114"/>
      <c r="BQ200" s="114"/>
      <c r="BR200" s="114"/>
      <c r="BS200" s="114"/>
      <c r="BT200" s="114"/>
      <c r="BU200" s="114"/>
      <c r="BV200" s="114"/>
      <c r="BW200" s="114"/>
      <c r="BX200" s="114"/>
      <c r="BY200" s="114"/>
      <c r="BZ200" s="114"/>
      <c r="CA200" s="114"/>
      <c r="CB200" s="114"/>
      <c r="CC200" s="114"/>
      <c r="CD200" s="114"/>
      <c r="CE200" s="114"/>
      <c r="CF200" s="114"/>
      <c r="CG200" s="114"/>
      <c r="CH200" s="114"/>
      <c r="CI200" s="114"/>
      <c r="CJ200" s="114"/>
      <c r="CK200" s="114"/>
      <c r="CL200" s="114"/>
      <c r="CM200" s="114"/>
      <c r="CN200" s="114"/>
      <c r="CO200" s="114"/>
      <c r="CP200" s="114"/>
      <c r="CQ200" s="114"/>
      <c r="CR200" s="114"/>
      <c r="CS200" s="114"/>
      <c r="CT200" s="114"/>
      <c r="CU200" s="114"/>
      <c r="CV200" s="114"/>
      <c r="CW200" s="114"/>
      <c r="CX200" s="114"/>
      <c r="CY200" s="114"/>
      <c r="CZ200" s="114"/>
      <c r="DA200" s="114"/>
      <c r="DB200" s="114"/>
      <c r="DC200" s="114"/>
      <c r="DD200" s="114"/>
      <c r="DE200" s="114"/>
      <c r="DF200" s="114"/>
      <c r="DG200" s="114"/>
      <c r="DH200" s="114"/>
      <c r="DI200" s="114"/>
      <c r="DJ200" s="114"/>
      <c r="DK200" s="114"/>
      <c r="DL200" s="114"/>
      <c r="DM200" s="114"/>
      <c r="DN200" s="114"/>
      <c r="DO200" s="114"/>
      <c r="DP200" s="114"/>
      <c r="DQ200" s="114"/>
      <c r="DR200" s="114"/>
      <c r="DS200" s="114"/>
      <c r="DT200" s="114"/>
      <c r="DU200" s="114"/>
      <c r="DV200" s="114"/>
      <c r="DW200" s="114"/>
      <c r="DX200" s="114"/>
      <c r="DY200" s="114"/>
      <c r="DZ200" s="114"/>
      <c r="EA200" s="114"/>
      <c r="EB200" s="114"/>
      <c r="EC200" s="114"/>
      <c r="ED200" s="114"/>
      <c r="EE200" s="114"/>
      <c r="EF200" s="114"/>
      <c r="EG200" s="114"/>
      <c r="EH200" s="114"/>
      <c r="EI200" s="114"/>
      <c r="EJ200" s="114"/>
      <c r="EK200" s="114"/>
      <c r="EL200" s="114"/>
      <c r="EM200" s="114"/>
      <c r="EN200" s="114"/>
      <c r="EO200" s="114"/>
      <c r="EP200" s="114"/>
      <c r="EQ200" s="114"/>
      <c r="ER200" s="114"/>
      <c r="ES200" s="114"/>
      <c r="ET200" s="114"/>
      <c r="EU200" s="114"/>
      <c r="EV200" s="114"/>
      <c r="EW200" s="114"/>
      <c r="EX200" s="114"/>
      <c r="EY200" s="114"/>
      <c r="EZ200" s="114"/>
      <c r="FA200" s="114"/>
      <c r="FB200" s="114"/>
      <c r="FC200" s="114"/>
      <c r="FD200" s="114"/>
      <c r="FE200" s="114"/>
      <c r="FF200" s="114"/>
      <c r="FG200" s="114"/>
      <c r="FH200" s="114"/>
      <c r="FI200" s="114"/>
      <c r="FJ200" s="114"/>
      <c r="FK200" s="114"/>
      <c r="FL200" s="114"/>
      <c r="FM200" s="114"/>
      <c r="FN200" s="114"/>
      <c r="FO200" s="114"/>
      <c r="FP200" s="114"/>
      <c r="FQ200" s="114"/>
      <c r="FR200" s="114"/>
      <c r="FS200" s="114"/>
      <c r="FT200" s="114"/>
      <c r="FU200" s="114"/>
      <c r="FV200" s="114"/>
      <c r="FW200" s="114"/>
      <c r="FX200" s="114"/>
      <c r="FY200" s="114"/>
      <c r="FZ200" s="114"/>
      <c r="GA200" s="114"/>
      <c r="GB200" s="114"/>
      <c r="GC200" s="114"/>
      <c r="GD200" s="114"/>
      <c r="GE200" s="114"/>
      <c r="GF200" s="114"/>
      <c r="GG200" s="114"/>
      <c r="GH200" s="114"/>
      <c r="GI200" s="114"/>
      <c r="GJ200" s="114"/>
      <c r="GK200" s="114"/>
      <c r="GL200" s="114"/>
      <c r="GM200" s="114"/>
      <c r="GN200" s="114"/>
      <c r="GO200" s="114"/>
      <c r="GP200" s="114"/>
      <c r="GQ200" s="114"/>
      <c r="GR200" s="114"/>
      <c r="GS200" s="114"/>
      <c r="GT200" s="114"/>
      <c r="GU200" s="114"/>
      <c r="GV200" s="114"/>
      <c r="GW200" s="114"/>
      <c r="GX200" s="114"/>
      <c r="GY200" s="114"/>
      <c r="GZ200" s="114"/>
      <c r="HA200" s="114"/>
      <c r="HB200" s="114"/>
      <c r="HC200" s="114"/>
      <c r="HD200" s="114"/>
      <c r="HE200" s="114"/>
      <c r="HF200" s="114"/>
      <c r="HG200" s="114"/>
      <c r="HH200" s="114"/>
      <c r="HI200" s="114"/>
      <c r="HJ200" s="114"/>
      <c r="HK200" s="114"/>
      <c r="HL200" s="114"/>
      <c r="HM200" s="114"/>
      <c r="HN200" s="114"/>
      <c r="HO200" s="114"/>
      <c r="HP200" s="114"/>
      <c r="HQ200" s="114"/>
      <c r="HR200" s="114"/>
      <c r="HS200" s="114"/>
      <c r="HT200" s="114"/>
      <c r="HU200" s="114"/>
      <c r="HV200" s="114"/>
      <c r="HW200" s="114"/>
      <c r="HX200" s="114"/>
      <c r="HY200" s="114"/>
      <c r="HZ200" s="114"/>
      <c r="IA200" s="114"/>
      <c r="IB200" s="114"/>
      <c r="IC200" s="114"/>
      <c r="ID200" s="114"/>
      <c r="IE200" s="114"/>
      <c r="IF200" s="114"/>
      <c r="IG200" s="114"/>
      <c r="IH200" s="114"/>
      <c r="II200" s="114"/>
      <c r="IJ200" s="114"/>
      <c r="IK200" s="114"/>
      <c r="IL200" s="114"/>
      <c r="IM200" s="114"/>
      <c r="IN200" s="114"/>
      <c r="IO200" s="114"/>
      <c r="IP200" s="114"/>
      <c r="IQ200" s="114"/>
      <c r="IR200" s="114"/>
      <c r="IS200" s="114"/>
      <c r="IT200" s="114"/>
      <c r="IU200" s="114"/>
      <c r="IV200" s="114"/>
      <c r="IW200" s="114"/>
      <c r="IX200" s="114"/>
      <c r="IY200" s="114"/>
      <c r="IZ200" s="114"/>
      <c r="JA200" s="114"/>
      <c r="JB200" s="114"/>
      <c r="JC200" s="114"/>
      <c r="JD200" s="114"/>
      <c r="JE200" s="114"/>
      <c r="JF200" s="114"/>
      <c r="JG200" s="114"/>
      <c r="JH200" s="114"/>
      <c r="JI200" s="114"/>
    </row>
    <row r="201" spans="12:269" s="111" customFormat="1" hidden="1" x14ac:dyDescent="0.3">
      <c r="L201" s="113"/>
      <c r="M201" s="113"/>
      <c r="N201" s="114"/>
      <c r="O201" s="114"/>
      <c r="P201" s="114"/>
      <c r="Q201" s="114"/>
      <c r="R201" s="114"/>
      <c r="S201" s="114"/>
      <c r="T201" s="114"/>
      <c r="U201" s="114"/>
      <c r="V201" s="114"/>
      <c r="W201" s="114"/>
      <c r="X201" s="114"/>
      <c r="Y201" s="114"/>
      <c r="Z201" s="114"/>
      <c r="AA201" s="114"/>
      <c r="AB201" s="114"/>
      <c r="AC201" s="114"/>
      <c r="AD201" s="114"/>
      <c r="AE201" s="114"/>
      <c r="AF201" s="114"/>
      <c r="AG201" s="114"/>
      <c r="AH201" s="114"/>
      <c r="AI201" s="114"/>
      <c r="AJ201" s="114"/>
      <c r="AK201" s="114"/>
      <c r="AL201" s="114"/>
      <c r="AM201" s="114"/>
      <c r="AN201" s="114"/>
      <c r="AO201" s="114"/>
      <c r="AP201" s="114"/>
      <c r="AQ201" s="114"/>
      <c r="AR201" s="114"/>
      <c r="AS201" s="114"/>
      <c r="AT201" s="114"/>
      <c r="AU201" s="114"/>
      <c r="AV201" s="114"/>
      <c r="AW201" s="114"/>
      <c r="AX201" s="114"/>
      <c r="AY201" s="114"/>
      <c r="AZ201" s="114"/>
      <c r="BA201" s="114"/>
      <c r="BB201" s="114"/>
      <c r="BC201" s="114"/>
      <c r="BD201" s="114"/>
      <c r="BE201" s="114"/>
      <c r="BF201" s="114"/>
      <c r="BG201" s="114"/>
      <c r="BH201" s="114"/>
      <c r="BI201" s="114"/>
      <c r="BJ201" s="114"/>
      <c r="BK201" s="114"/>
      <c r="BL201" s="114"/>
      <c r="BM201" s="114"/>
      <c r="BN201" s="114"/>
      <c r="BO201" s="114"/>
      <c r="BP201" s="114"/>
      <c r="BQ201" s="114"/>
      <c r="BR201" s="114"/>
      <c r="BS201" s="114"/>
      <c r="BT201" s="114"/>
      <c r="BU201" s="114"/>
      <c r="BV201" s="114"/>
      <c r="BW201" s="114"/>
      <c r="BX201" s="114"/>
      <c r="BY201" s="114"/>
      <c r="BZ201" s="114"/>
      <c r="CA201" s="114"/>
      <c r="CB201" s="114"/>
      <c r="CC201" s="114"/>
      <c r="CD201" s="114"/>
      <c r="CE201" s="114"/>
      <c r="CF201" s="114"/>
      <c r="CG201" s="114"/>
      <c r="CH201" s="114"/>
      <c r="CI201" s="114"/>
      <c r="CJ201" s="114"/>
      <c r="CK201" s="114"/>
      <c r="CL201" s="114"/>
      <c r="CM201" s="114"/>
      <c r="CN201" s="114"/>
      <c r="CO201" s="114"/>
      <c r="CP201" s="114"/>
      <c r="CQ201" s="114"/>
      <c r="CR201" s="114"/>
      <c r="CS201" s="114"/>
      <c r="CT201" s="114"/>
      <c r="CU201" s="114"/>
      <c r="CV201" s="114"/>
      <c r="CW201" s="114"/>
      <c r="CX201" s="114"/>
      <c r="CY201" s="114"/>
      <c r="CZ201" s="114"/>
      <c r="DA201" s="114"/>
      <c r="DB201" s="114"/>
      <c r="DC201" s="114"/>
      <c r="DD201" s="114"/>
      <c r="DE201" s="114"/>
      <c r="DF201" s="114"/>
      <c r="DG201" s="114"/>
      <c r="DH201" s="114"/>
      <c r="DI201" s="114"/>
      <c r="DJ201" s="114"/>
      <c r="DK201" s="114"/>
      <c r="DL201" s="114"/>
      <c r="DM201" s="114"/>
      <c r="DN201" s="114"/>
      <c r="DO201" s="114"/>
      <c r="DP201" s="114"/>
      <c r="DQ201" s="114"/>
      <c r="DR201" s="114"/>
      <c r="DS201" s="114"/>
      <c r="DT201" s="114"/>
      <c r="DU201" s="114"/>
      <c r="DV201" s="114"/>
      <c r="DW201" s="114"/>
      <c r="DX201" s="114"/>
      <c r="DY201" s="114"/>
      <c r="DZ201" s="114"/>
      <c r="EA201" s="114"/>
      <c r="EB201" s="114"/>
      <c r="EC201" s="114"/>
      <c r="ED201" s="114"/>
      <c r="EE201" s="114"/>
      <c r="EF201" s="114"/>
      <c r="EG201" s="114"/>
      <c r="EH201" s="114"/>
      <c r="EI201" s="114"/>
      <c r="EJ201" s="114"/>
      <c r="EK201" s="114"/>
      <c r="EL201" s="114"/>
      <c r="EM201" s="114"/>
      <c r="EN201" s="114"/>
      <c r="EO201" s="114"/>
      <c r="EP201" s="114"/>
      <c r="EQ201" s="114"/>
      <c r="ER201" s="114"/>
      <c r="ES201" s="114"/>
      <c r="ET201" s="114"/>
      <c r="EU201" s="114"/>
      <c r="EV201" s="114"/>
      <c r="EW201" s="114"/>
      <c r="EX201" s="114"/>
      <c r="EY201" s="114"/>
      <c r="EZ201" s="114"/>
      <c r="FA201" s="114"/>
      <c r="FB201" s="114"/>
      <c r="FC201" s="114"/>
      <c r="FD201" s="114"/>
      <c r="FE201" s="114"/>
      <c r="FF201" s="114"/>
      <c r="FG201" s="114"/>
      <c r="FH201" s="114"/>
      <c r="FI201" s="114"/>
      <c r="FJ201" s="114"/>
      <c r="FK201" s="114"/>
      <c r="FL201" s="114"/>
      <c r="FM201" s="114"/>
      <c r="FN201" s="114"/>
      <c r="FO201" s="114"/>
      <c r="FP201" s="114"/>
      <c r="FQ201" s="114"/>
      <c r="FR201" s="114"/>
      <c r="FS201" s="114"/>
      <c r="FT201" s="114"/>
      <c r="FU201" s="114"/>
      <c r="FV201" s="114"/>
      <c r="FW201" s="114"/>
      <c r="FX201" s="114"/>
      <c r="FY201" s="114"/>
      <c r="FZ201" s="114"/>
      <c r="GA201" s="114"/>
      <c r="GB201" s="114"/>
      <c r="GC201" s="114"/>
      <c r="GD201" s="114"/>
      <c r="GE201" s="114"/>
      <c r="GF201" s="114"/>
      <c r="GG201" s="114"/>
      <c r="GH201" s="114"/>
      <c r="GI201" s="114"/>
      <c r="GJ201" s="114"/>
      <c r="GK201" s="114"/>
      <c r="GL201" s="114"/>
      <c r="GM201" s="114"/>
      <c r="GN201" s="114"/>
      <c r="GO201" s="114"/>
      <c r="GP201" s="114"/>
      <c r="GQ201" s="114"/>
      <c r="GR201" s="114"/>
      <c r="GS201" s="114"/>
      <c r="GT201" s="114"/>
      <c r="GU201" s="114"/>
      <c r="GV201" s="114"/>
      <c r="GW201" s="114"/>
      <c r="GX201" s="114"/>
      <c r="GY201" s="114"/>
      <c r="GZ201" s="114"/>
      <c r="HA201" s="114"/>
      <c r="HB201" s="114"/>
      <c r="HC201" s="114"/>
      <c r="HD201" s="114"/>
      <c r="HE201" s="114"/>
      <c r="HF201" s="114"/>
      <c r="HG201" s="114"/>
      <c r="HH201" s="114"/>
      <c r="HI201" s="114"/>
      <c r="HJ201" s="114"/>
      <c r="HK201" s="114"/>
      <c r="HL201" s="114"/>
      <c r="HM201" s="114"/>
      <c r="HN201" s="114"/>
      <c r="HO201" s="114"/>
      <c r="HP201" s="114"/>
      <c r="HQ201" s="114"/>
      <c r="HR201" s="114"/>
      <c r="HS201" s="114"/>
      <c r="HT201" s="114"/>
      <c r="HU201" s="114"/>
      <c r="HV201" s="114"/>
      <c r="HW201" s="114"/>
      <c r="HX201" s="114"/>
      <c r="HY201" s="114"/>
      <c r="HZ201" s="114"/>
      <c r="IA201" s="114"/>
      <c r="IB201" s="114"/>
      <c r="IC201" s="114"/>
      <c r="ID201" s="114"/>
      <c r="IE201" s="114"/>
      <c r="IF201" s="114"/>
      <c r="IG201" s="114"/>
      <c r="IH201" s="114"/>
      <c r="II201" s="114"/>
      <c r="IJ201" s="114"/>
      <c r="IK201" s="114"/>
      <c r="IL201" s="114"/>
      <c r="IM201" s="114"/>
      <c r="IN201" s="114"/>
      <c r="IO201" s="114"/>
      <c r="IP201" s="114"/>
      <c r="IQ201" s="114"/>
      <c r="IR201" s="114"/>
      <c r="IS201" s="114"/>
      <c r="IT201" s="114"/>
      <c r="IU201" s="114"/>
      <c r="IV201" s="114"/>
      <c r="IW201" s="114"/>
      <c r="IX201" s="114"/>
      <c r="IY201" s="114"/>
      <c r="IZ201" s="114"/>
      <c r="JA201" s="114"/>
      <c r="JB201" s="114"/>
      <c r="JC201" s="114"/>
      <c r="JD201" s="114"/>
      <c r="JE201" s="114"/>
      <c r="JF201" s="114"/>
      <c r="JG201" s="114"/>
      <c r="JH201" s="114"/>
      <c r="JI201" s="114"/>
    </row>
    <row r="202" spans="12:269" s="111" customFormat="1" hidden="1" x14ac:dyDescent="0.3">
      <c r="L202" s="113"/>
      <c r="M202" s="113"/>
      <c r="N202" s="114"/>
      <c r="O202" s="114"/>
      <c r="P202" s="114"/>
      <c r="Q202" s="114"/>
      <c r="R202" s="114"/>
      <c r="S202" s="114"/>
      <c r="T202" s="114"/>
      <c r="U202" s="114"/>
      <c r="V202" s="114"/>
      <c r="W202" s="114"/>
      <c r="X202" s="114"/>
      <c r="Y202" s="114"/>
      <c r="Z202" s="114"/>
      <c r="AA202" s="114"/>
      <c r="AB202" s="114"/>
      <c r="AC202" s="114"/>
      <c r="AD202" s="114"/>
      <c r="AE202" s="114"/>
      <c r="AF202" s="114"/>
      <c r="AG202" s="114"/>
      <c r="AH202" s="114"/>
      <c r="AI202" s="114"/>
      <c r="AJ202" s="114"/>
      <c r="AK202" s="114"/>
      <c r="AL202" s="114"/>
      <c r="AM202" s="114"/>
      <c r="AN202" s="114"/>
      <c r="AO202" s="114"/>
      <c r="AP202" s="114"/>
      <c r="AQ202" s="114"/>
      <c r="AR202" s="114"/>
      <c r="AS202" s="114"/>
      <c r="AT202" s="114"/>
      <c r="AU202" s="114"/>
      <c r="AV202" s="114"/>
      <c r="AW202" s="114"/>
      <c r="AX202" s="114"/>
      <c r="AY202" s="114"/>
      <c r="AZ202" s="114"/>
      <c r="BA202" s="114"/>
      <c r="BB202" s="114"/>
      <c r="BC202" s="114"/>
      <c r="BD202" s="114"/>
      <c r="BE202" s="114"/>
      <c r="BF202" s="114"/>
      <c r="BG202" s="114"/>
      <c r="BH202" s="114"/>
      <c r="BI202" s="114"/>
      <c r="BJ202" s="114"/>
      <c r="BK202" s="114"/>
      <c r="BL202" s="114"/>
      <c r="BM202" s="114"/>
      <c r="BN202" s="114"/>
      <c r="BO202" s="114"/>
      <c r="BP202" s="114"/>
      <c r="BQ202" s="114"/>
      <c r="BR202" s="114"/>
      <c r="BS202" s="114"/>
      <c r="BT202" s="114"/>
      <c r="BU202" s="114"/>
      <c r="BV202" s="114"/>
      <c r="BW202" s="114"/>
      <c r="BX202" s="114"/>
      <c r="BY202" s="114"/>
      <c r="BZ202" s="114"/>
      <c r="CA202" s="114"/>
      <c r="CB202" s="114"/>
      <c r="CC202" s="114"/>
      <c r="CD202" s="114"/>
      <c r="CE202" s="114"/>
      <c r="CF202" s="114"/>
      <c r="CG202" s="114"/>
      <c r="CH202" s="114"/>
      <c r="CI202" s="114"/>
      <c r="CJ202" s="114"/>
      <c r="CK202" s="114"/>
      <c r="CL202" s="114"/>
      <c r="CM202" s="114"/>
      <c r="CN202" s="114"/>
      <c r="CO202" s="114"/>
      <c r="CP202" s="114"/>
      <c r="CQ202" s="114"/>
      <c r="CR202" s="114"/>
      <c r="CS202" s="114"/>
      <c r="CT202" s="114"/>
      <c r="CU202" s="114"/>
      <c r="CV202" s="114"/>
      <c r="CW202" s="114"/>
      <c r="CX202" s="114"/>
      <c r="CY202" s="114"/>
      <c r="CZ202" s="114"/>
      <c r="DA202" s="114"/>
      <c r="DB202" s="114"/>
      <c r="DC202" s="114"/>
      <c r="DD202" s="114"/>
      <c r="DE202" s="114"/>
      <c r="DF202" s="114"/>
      <c r="DG202" s="114"/>
      <c r="DH202" s="114"/>
      <c r="DI202" s="114"/>
      <c r="DJ202" s="114"/>
      <c r="DK202" s="114"/>
      <c r="DL202" s="114"/>
      <c r="DM202" s="114"/>
      <c r="DN202" s="114"/>
      <c r="DO202" s="114"/>
      <c r="DP202" s="114"/>
      <c r="DQ202" s="114"/>
      <c r="DR202" s="114"/>
      <c r="DS202" s="114"/>
      <c r="DT202" s="114"/>
      <c r="DU202" s="114"/>
      <c r="DV202" s="114"/>
      <c r="DW202" s="114"/>
      <c r="DX202" s="114"/>
      <c r="DY202" s="114"/>
      <c r="DZ202" s="114"/>
      <c r="EA202" s="114"/>
      <c r="EB202" s="114"/>
      <c r="EC202" s="114"/>
      <c r="ED202" s="114"/>
      <c r="EE202" s="114"/>
      <c r="EF202" s="114"/>
      <c r="EG202" s="114"/>
      <c r="EH202" s="114"/>
      <c r="EI202" s="114"/>
      <c r="EJ202" s="114"/>
      <c r="EK202" s="114"/>
      <c r="EL202" s="114"/>
      <c r="EM202" s="114"/>
      <c r="EN202" s="114"/>
      <c r="EO202" s="114"/>
      <c r="EP202" s="114"/>
      <c r="EQ202" s="114"/>
      <c r="ER202" s="114"/>
      <c r="ES202" s="114"/>
      <c r="ET202" s="114"/>
      <c r="EU202" s="114"/>
      <c r="EV202" s="114"/>
      <c r="EW202" s="114"/>
      <c r="EX202" s="114"/>
      <c r="EY202" s="114"/>
      <c r="EZ202" s="114"/>
      <c r="FA202" s="114"/>
      <c r="FB202" s="114"/>
      <c r="FC202" s="114"/>
      <c r="FD202" s="114"/>
      <c r="FE202" s="114"/>
      <c r="FF202" s="114"/>
      <c r="FG202" s="114"/>
      <c r="FH202" s="114"/>
      <c r="FI202" s="114"/>
      <c r="FJ202" s="114"/>
      <c r="FK202" s="114"/>
      <c r="FL202" s="114"/>
      <c r="FM202" s="114"/>
      <c r="FN202" s="114"/>
      <c r="FO202" s="114"/>
      <c r="FP202" s="114"/>
      <c r="FQ202" s="114"/>
      <c r="FR202" s="114"/>
      <c r="FS202" s="114"/>
      <c r="FT202" s="114"/>
      <c r="FU202" s="114"/>
      <c r="FV202" s="114"/>
      <c r="FW202" s="114"/>
      <c r="FX202" s="114"/>
      <c r="FY202" s="114"/>
      <c r="FZ202" s="114"/>
      <c r="GA202" s="114"/>
      <c r="GB202" s="114"/>
      <c r="GC202" s="114"/>
      <c r="GD202" s="114"/>
      <c r="GE202" s="114"/>
      <c r="GF202" s="114"/>
      <c r="GG202" s="114"/>
      <c r="GH202" s="114"/>
      <c r="GI202" s="114"/>
      <c r="GJ202" s="114"/>
      <c r="GK202" s="114"/>
      <c r="GL202" s="114"/>
      <c r="GM202" s="114"/>
      <c r="GN202" s="114"/>
      <c r="GO202" s="114"/>
      <c r="GP202" s="114"/>
      <c r="GQ202" s="114"/>
      <c r="GR202" s="114"/>
      <c r="GS202" s="114"/>
      <c r="GT202" s="114"/>
      <c r="GU202" s="114"/>
      <c r="GV202" s="114"/>
      <c r="GW202" s="114"/>
      <c r="GX202" s="114"/>
      <c r="GY202" s="114"/>
      <c r="GZ202" s="114"/>
      <c r="HA202" s="114"/>
      <c r="HB202" s="114"/>
      <c r="HC202" s="114"/>
      <c r="HD202" s="114"/>
      <c r="HE202" s="114"/>
      <c r="HF202" s="114"/>
      <c r="HG202" s="114"/>
      <c r="HH202" s="114"/>
      <c r="HI202" s="114"/>
      <c r="HJ202" s="114"/>
      <c r="HK202" s="114"/>
      <c r="HL202" s="114"/>
      <c r="HM202" s="114"/>
      <c r="HN202" s="114"/>
      <c r="HO202" s="114"/>
      <c r="HP202" s="114"/>
      <c r="HQ202" s="114"/>
      <c r="HR202" s="114"/>
      <c r="HS202" s="114"/>
      <c r="HT202" s="114"/>
      <c r="HU202" s="114"/>
      <c r="HV202" s="114"/>
      <c r="HW202" s="114"/>
      <c r="HX202" s="114"/>
      <c r="HY202" s="114"/>
      <c r="HZ202" s="114"/>
      <c r="IA202" s="114"/>
      <c r="IB202" s="114"/>
      <c r="IC202" s="114"/>
      <c r="ID202" s="114"/>
      <c r="IE202" s="114"/>
      <c r="IF202" s="114"/>
      <c r="IG202" s="114"/>
      <c r="IH202" s="114"/>
      <c r="II202" s="114"/>
      <c r="IJ202" s="114"/>
      <c r="IK202" s="114"/>
      <c r="IL202" s="114"/>
      <c r="IM202" s="114"/>
      <c r="IN202" s="114"/>
      <c r="IO202" s="114"/>
      <c r="IP202" s="114"/>
      <c r="IQ202" s="114"/>
      <c r="IR202" s="114"/>
      <c r="IS202" s="114"/>
      <c r="IT202" s="114"/>
      <c r="IU202" s="114"/>
      <c r="IV202" s="114"/>
      <c r="IW202" s="114"/>
      <c r="IX202" s="114"/>
      <c r="IY202" s="114"/>
      <c r="IZ202" s="114"/>
      <c r="JA202" s="114"/>
      <c r="JB202" s="114"/>
      <c r="JC202" s="114"/>
      <c r="JD202" s="114"/>
      <c r="JE202" s="114"/>
      <c r="JF202" s="114"/>
      <c r="JG202" s="114"/>
      <c r="JH202" s="114"/>
      <c r="JI202" s="114"/>
    </row>
    <row r="203" spans="12:269" s="111" customFormat="1" hidden="1" x14ac:dyDescent="0.3">
      <c r="L203" s="113"/>
      <c r="M203" s="113"/>
      <c r="N203" s="114"/>
      <c r="O203" s="114"/>
      <c r="P203" s="114"/>
      <c r="Q203" s="114"/>
      <c r="R203" s="114"/>
      <c r="S203" s="114"/>
      <c r="T203" s="114"/>
      <c r="U203" s="114"/>
      <c r="V203" s="114"/>
      <c r="W203" s="114"/>
      <c r="X203" s="114"/>
      <c r="Y203" s="114"/>
      <c r="Z203" s="114"/>
      <c r="AA203" s="114"/>
      <c r="AB203" s="114"/>
      <c r="AC203" s="114"/>
      <c r="AD203" s="114"/>
      <c r="AE203" s="114"/>
      <c r="AF203" s="114"/>
      <c r="AG203" s="114"/>
      <c r="AH203" s="114"/>
      <c r="AI203" s="114"/>
      <c r="AJ203" s="114"/>
      <c r="AK203" s="114"/>
      <c r="AL203" s="114"/>
      <c r="AM203" s="114"/>
      <c r="AN203" s="114"/>
      <c r="AO203" s="114"/>
      <c r="AP203" s="114"/>
      <c r="AQ203" s="114"/>
      <c r="AR203" s="114"/>
      <c r="AS203" s="114"/>
      <c r="AT203" s="114"/>
      <c r="AU203" s="114"/>
      <c r="AV203" s="114"/>
      <c r="AW203" s="114"/>
      <c r="AX203" s="114"/>
      <c r="AY203" s="114"/>
      <c r="AZ203" s="114"/>
      <c r="BA203" s="114"/>
      <c r="BB203" s="114"/>
      <c r="BC203" s="114"/>
      <c r="BD203" s="114"/>
      <c r="BE203" s="114"/>
      <c r="BF203" s="114"/>
      <c r="BG203" s="114"/>
      <c r="BH203" s="114"/>
      <c r="BI203" s="114"/>
      <c r="BJ203" s="114"/>
      <c r="BK203" s="114"/>
      <c r="BL203" s="114"/>
      <c r="BM203" s="114"/>
      <c r="BN203" s="114"/>
      <c r="BO203" s="114"/>
      <c r="BP203" s="114"/>
      <c r="BQ203" s="114"/>
      <c r="BR203" s="114"/>
      <c r="BS203" s="114"/>
      <c r="BT203" s="114"/>
      <c r="BU203" s="114"/>
      <c r="BV203" s="114"/>
      <c r="BW203" s="114"/>
      <c r="BX203" s="114"/>
      <c r="BY203" s="114"/>
      <c r="BZ203" s="114"/>
      <c r="CA203" s="114"/>
      <c r="CB203" s="114"/>
      <c r="CC203" s="114"/>
      <c r="CD203" s="114"/>
      <c r="CE203" s="114"/>
      <c r="CF203" s="114"/>
      <c r="CG203" s="114"/>
      <c r="CH203" s="114"/>
      <c r="CI203" s="114"/>
      <c r="CJ203" s="114"/>
      <c r="CK203" s="114"/>
      <c r="CL203" s="114"/>
      <c r="CM203" s="114"/>
      <c r="CN203" s="114"/>
      <c r="CO203" s="114"/>
      <c r="CP203" s="114"/>
      <c r="CQ203" s="114"/>
      <c r="CR203" s="114"/>
      <c r="CS203" s="114"/>
      <c r="CT203" s="114"/>
      <c r="CU203" s="114"/>
      <c r="CV203" s="114"/>
      <c r="CW203" s="114"/>
      <c r="CX203" s="114"/>
      <c r="CY203" s="114"/>
      <c r="CZ203" s="114"/>
      <c r="DA203" s="114"/>
      <c r="DB203" s="114"/>
      <c r="DC203" s="114"/>
      <c r="DD203" s="114"/>
      <c r="DE203" s="114"/>
      <c r="DF203" s="114"/>
      <c r="DG203" s="114"/>
      <c r="DH203" s="114"/>
      <c r="DI203" s="114"/>
      <c r="DJ203" s="114"/>
      <c r="DK203" s="114"/>
      <c r="DL203" s="114"/>
      <c r="DM203" s="114"/>
      <c r="DN203" s="114"/>
      <c r="DO203" s="114"/>
      <c r="DP203" s="114"/>
      <c r="DQ203" s="114"/>
      <c r="DR203" s="114"/>
      <c r="DS203" s="114"/>
      <c r="DT203" s="114"/>
      <c r="DU203" s="114"/>
      <c r="DV203" s="114"/>
      <c r="DW203" s="114"/>
      <c r="DX203" s="114"/>
      <c r="DY203" s="114"/>
      <c r="DZ203" s="114"/>
      <c r="EA203" s="114"/>
      <c r="EB203" s="114"/>
      <c r="EC203" s="114"/>
      <c r="ED203" s="114"/>
      <c r="EE203" s="114"/>
      <c r="EF203" s="114"/>
      <c r="EG203" s="114"/>
      <c r="EH203" s="114"/>
      <c r="EI203" s="114"/>
      <c r="EJ203" s="114"/>
      <c r="EK203" s="114"/>
      <c r="EL203" s="114"/>
      <c r="EM203" s="114"/>
      <c r="EN203" s="114"/>
      <c r="EO203" s="114"/>
      <c r="EP203" s="114"/>
      <c r="EQ203" s="114"/>
      <c r="ER203" s="114"/>
      <c r="ES203" s="114"/>
      <c r="ET203" s="114"/>
      <c r="EU203" s="114"/>
      <c r="EV203" s="114"/>
      <c r="EW203" s="114"/>
      <c r="EX203" s="114"/>
      <c r="EY203" s="114"/>
      <c r="EZ203" s="114"/>
      <c r="FA203" s="114"/>
      <c r="FB203" s="114"/>
      <c r="FC203" s="114"/>
      <c r="FD203" s="114"/>
      <c r="FE203" s="114"/>
      <c r="FF203" s="114"/>
      <c r="FG203" s="114"/>
      <c r="FH203" s="114"/>
      <c r="FI203" s="114"/>
      <c r="FJ203" s="114"/>
      <c r="FK203" s="114"/>
      <c r="FL203" s="114"/>
      <c r="FM203" s="114"/>
      <c r="FN203" s="114"/>
      <c r="FO203" s="114"/>
      <c r="FP203" s="114"/>
      <c r="FQ203" s="114"/>
      <c r="FR203" s="114"/>
      <c r="FS203" s="114"/>
      <c r="FT203" s="114"/>
      <c r="FU203" s="114"/>
      <c r="FV203" s="114"/>
      <c r="FW203" s="114"/>
      <c r="FX203" s="114"/>
      <c r="FY203" s="114"/>
      <c r="FZ203" s="114"/>
      <c r="GA203" s="114"/>
      <c r="GB203" s="114"/>
      <c r="GC203" s="114"/>
      <c r="GD203" s="114"/>
      <c r="GE203" s="114"/>
      <c r="GF203" s="114"/>
      <c r="GG203" s="114"/>
      <c r="GH203" s="114"/>
      <c r="GI203" s="114"/>
      <c r="GJ203" s="114"/>
      <c r="GK203" s="114"/>
      <c r="GL203" s="114"/>
      <c r="GM203" s="114"/>
      <c r="GN203" s="114"/>
      <c r="GO203" s="114"/>
      <c r="GP203" s="114"/>
      <c r="GQ203" s="114"/>
      <c r="GR203" s="114"/>
      <c r="GS203" s="114"/>
      <c r="GT203" s="114"/>
      <c r="GU203" s="114"/>
      <c r="GV203" s="114"/>
      <c r="GW203" s="114"/>
      <c r="GX203" s="114"/>
      <c r="GY203" s="114"/>
      <c r="GZ203" s="114"/>
      <c r="HA203" s="114"/>
      <c r="HB203" s="114"/>
      <c r="HC203" s="114"/>
      <c r="HD203" s="114"/>
      <c r="HE203" s="114"/>
      <c r="HF203" s="114"/>
      <c r="HG203" s="114"/>
      <c r="HH203" s="114"/>
      <c r="HI203" s="114"/>
      <c r="HJ203" s="114"/>
      <c r="HK203" s="114"/>
      <c r="HL203" s="114"/>
      <c r="HM203" s="114"/>
      <c r="HN203" s="114"/>
      <c r="HO203" s="114"/>
      <c r="HP203" s="114"/>
      <c r="HQ203" s="114"/>
      <c r="HR203" s="114"/>
      <c r="HS203" s="114"/>
      <c r="HT203" s="114"/>
      <c r="HU203" s="114"/>
      <c r="HV203" s="114"/>
      <c r="HW203" s="114"/>
      <c r="HX203" s="114"/>
      <c r="HY203" s="114"/>
      <c r="HZ203" s="114"/>
      <c r="IA203" s="114"/>
      <c r="IB203" s="114"/>
      <c r="IC203" s="114"/>
      <c r="ID203" s="114"/>
      <c r="IE203" s="114"/>
      <c r="IF203" s="114"/>
      <c r="IG203" s="114"/>
      <c r="IH203" s="114"/>
      <c r="II203" s="114"/>
      <c r="IJ203" s="114"/>
      <c r="IK203" s="114"/>
      <c r="IL203" s="114"/>
      <c r="IM203" s="114"/>
      <c r="IN203" s="114"/>
      <c r="IO203" s="114"/>
      <c r="IP203" s="114"/>
      <c r="IQ203" s="114"/>
      <c r="IR203" s="114"/>
      <c r="IS203" s="114"/>
      <c r="IT203" s="114"/>
      <c r="IU203" s="114"/>
      <c r="IV203" s="114"/>
      <c r="IW203" s="114"/>
      <c r="IX203" s="114"/>
      <c r="IY203" s="114"/>
      <c r="IZ203" s="114"/>
      <c r="JA203" s="114"/>
      <c r="JB203" s="114"/>
      <c r="JC203" s="114"/>
      <c r="JD203" s="114"/>
      <c r="JE203" s="114"/>
      <c r="JF203" s="114"/>
      <c r="JG203" s="114"/>
      <c r="JH203" s="114"/>
      <c r="JI203" s="114"/>
    </row>
    <row r="204" spans="12:269" s="111" customFormat="1" hidden="1" x14ac:dyDescent="0.3">
      <c r="L204" s="113"/>
      <c r="M204" s="113"/>
      <c r="N204" s="114"/>
      <c r="O204" s="114"/>
      <c r="P204" s="114"/>
      <c r="Q204" s="114"/>
      <c r="R204" s="114"/>
      <c r="S204" s="114"/>
      <c r="T204" s="114"/>
      <c r="U204" s="114"/>
      <c r="V204" s="114"/>
      <c r="W204" s="114"/>
      <c r="X204" s="114"/>
      <c r="Y204" s="114"/>
      <c r="Z204" s="114"/>
      <c r="AA204" s="114"/>
      <c r="AB204" s="114"/>
      <c r="AC204" s="114"/>
      <c r="AD204" s="114"/>
      <c r="AE204" s="114"/>
      <c r="AF204" s="114"/>
      <c r="AG204" s="114"/>
      <c r="AH204" s="114"/>
      <c r="AI204" s="114"/>
      <c r="AJ204" s="114"/>
      <c r="AK204" s="114"/>
      <c r="AL204" s="114"/>
      <c r="AM204" s="114"/>
      <c r="AN204" s="114"/>
      <c r="AO204" s="114"/>
      <c r="AP204" s="114"/>
      <c r="AQ204" s="114"/>
      <c r="AR204" s="114"/>
      <c r="AS204" s="114"/>
      <c r="AT204" s="114"/>
      <c r="AU204" s="114"/>
      <c r="AV204" s="114"/>
      <c r="AW204" s="114"/>
      <c r="AX204" s="114"/>
      <c r="AY204" s="114"/>
      <c r="AZ204" s="114"/>
      <c r="BA204" s="114"/>
      <c r="BB204" s="114"/>
      <c r="BC204" s="114"/>
      <c r="BD204" s="114"/>
      <c r="BE204" s="114"/>
      <c r="BF204" s="114"/>
      <c r="BG204" s="114"/>
      <c r="BH204" s="114"/>
      <c r="BI204" s="114"/>
      <c r="BJ204" s="114"/>
      <c r="BK204" s="114"/>
      <c r="BL204" s="114"/>
      <c r="BM204" s="114"/>
      <c r="BN204" s="114"/>
      <c r="BO204" s="114"/>
      <c r="BP204" s="114"/>
      <c r="BQ204" s="114"/>
      <c r="BR204" s="114"/>
      <c r="BS204" s="114"/>
      <c r="BT204" s="114"/>
      <c r="BU204" s="114"/>
      <c r="BV204" s="114"/>
      <c r="BW204" s="114"/>
      <c r="BX204" s="114"/>
      <c r="BY204" s="114"/>
      <c r="BZ204" s="114"/>
      <c r="CA204" s="114"/>
      <c r="CB204" s="114"/>
      <c r="CC204" s="114"/>
      <c r="CD204" s="114"/>
      <c r="CE204" s="114"/>
      <c r="CF204" s="114"/>
      <c r="CG204" s="114"/>
      <c r="CH204" s="114"/>
      <c r="CI204" s="114"/>
      <c r="CJ204" s="114"/>
      <c r="CK204" s="114"/>
      <c r="CL204" s="114"/>
      <c r="CM204" s="114"/>
      <c r="CN204" s="114"/>
      <c r="CO204" s="114"/>
      <c r="CP204" s="114"/>
      <c r="CQ204" s="114"/>
      <c r="CR204" s="114"/>
      <c r="CS204" s="114"/>
      <c r="CT204" s="114"/>
      <c r="CU204" s="114"/>
      <c r="CV204" s="114"/>
      <c r="CW204" s="114"/>
      <c r="CX204" s="114"/>
      <c r="CY204" s="114"/>
      <c r="CZ204" s="114"/>
      <c r="DA204" s="114"/>
      <c r="DB204" s="114"/>
      <c r="DC204" s="114"/>
      <c r="DD204" s="114"/>
      <c r="DE204" s="114"/>
      <c r="DF204" s="114"/>
      <c r="DG204" s="114"/>
      <c r="DH204" s="114"/>
      <c r="DI204" s="114"/>
      <c r="DJ204" s="114"/>
      <c r="DK204" s="114"/>
      <c r="DL204" s="114"/>
      <c r="DM204" s="114"/>
      <c r="DN204" s="114"/>
      <c r="DO204" s="114"/>
      <c r="DP204" s="114"/>
      <c r="DQ204" s="114"/>
      <c r="DR204" s="114"/>
      <c r="DS204" s="114"/>
      <c r="DT204" s="114"/>
      <c r="DU204" s="114"/>
      <c r="DV204" s="114"/>
      <c r="DW204" s="114"/>
      <c r="DX204" s="114"/>
      <c r="DY204" s="114"/>
      <c r="DZ204" s="114"/>
      <c r="EA204" s="114"/>
      <c r="EB204" s="114"/>
      <c r="EC204" s="114"/>
      <c r="ED204" s="114"/>
      <c r="EE204" s="114"/>
      <c r="EF204" s="114"/>
      <c r="EG204" s="114"/>
      <c r="EH204" s="114"/>
      <c r="EI204" s="114"/>
      <c r="EJ204" s="114"/>
      <c r="EK204" s="114"/>
      <c r="EL204" s="114"/>
      <c r="EM204" s="114"/>
      <c r="EN204" s="114"/>
      <c r="EO204" s="114"/>
      <c r="EP204" s="114"/>
      <c r="EQ204" s="114"/>
      <c r="ER204" s="114"/>
      <c r="ES204" s="114"/>
      <c r="ET204" s="114"/>
      <c r="EU204" s="114"/>
      <c r="EV204" s="114"/>
      <c r="EW204" s="114"/>
      <c r="EX204" s="114"/>
      <c r="EY204" s="114"/>
      <c r="EZ204" s="114"/>
      <c r="FA204" s="114"/>
      <c r="FB204" s="114"/>
      <c r="FC204" s="114"/>
      <c r="FD204" s="114"/>
      <c r="FE204" s="114"/>
      <c r="FF204" s="114"/>
      <c r="FG204" s="114"/>
      <c r="FH204" s="114"/>
      <c r="FI204" s="114"/>
      <c r="FJ204" s="114"/>
      <c r="FK204" s="114"/>
      <c r="FL204" s="114"/>
      <c r="FM204" s="114"/>
      <c r="FN204" s="114"/>
      <c r="FO204" s="114"/>
      <c r="FP204" s="114"/>
      <c r="FQ204" s="114"/>
      <c r="FR204" s="114"/>
      <c r="FS204" s="114"/>
      <c r="FT204" s="114"/>
      <c r="FU204" s="114"/>
      <c r="FV204" s="114"/>
      <c r="FW204" s="114"/>
      <c r="FX204" s="114"/>
      <c r="FY204" s="114"/>
      <c r="FZ204" s="114"/>
      <c r="GA204" s="114"/>
      <c r="GB204" s="114"/>
      <c r="GC204" s="114"/>
      <c r="GD204" s="114"/>
      <c r="GE204" s="114"/>
      <c r="GF204" s="114"/>
      <c r="GG204" s="114"/>
      <c r="GH204" s="114"/>
      <c r="GI204" s="114"/>
      <c r="GJ204" s="114"/>
      <c r="GK204" s="114"/>
      <c r="GL204" s="114"/>
      <c r="GM204" s="114"/>
      <c r="GN204" s="114"/>
      <c r="GO204" s="114"/>
      <c r="GP204" s="114"/>
      <c r="GQ204" s="114"/>
      <c r="GR204" s="114"/>
      <c r="GS204" s="114"/>
      <c r="GT204" s="114"/>
      <c r="GU204" s="114"/>
      <c r="GV204" s="114"/>
      <c r="GW204" s="114"/>
      <c r="GX204" s="114"/>
      <c r="GY204" s="114"/>
      <c r="GZ204" s="114"/>
      <c r="HA204" s="114"/>
      <c r="HB204" s="114"/>
      <c r="HC204" s="114"/>
      <c r="HD204" s="114"/>
      <c r="HE204" s="114"/>
      <c r="HF204" s="114"/>
      <c r="HG204" s="114"/>
      <c r="HH204" s="114"/>
      <c r="HI204" s="114"/>
      <c r="HJ204" s="114"/>
      <c r="HK204" s="114"/>
      <c r="HL204" s="114"/>
      <c r="HM204" s="114"/>
      <c r="HN204" s="114"/>
      <c r="HO204" s="114"/>
      <c r="HP204" s="114"/>
      <c r="HQ204" s="114"/>
      <c r="HR204" s="114"/>
      <c r="HS204" s="114"/>
      <c r="HT204" s="114"/>
      <c r="HU204" s="114"/>
      <c r="HV204" s="114"/>
      <c r="HW204" s="114"/>
      <c r="HX204" s="114"/>
      <c r="HY204" s="114"/>
      <c r="HZ204" s="114"/>
      <c r="IA204" s="114"/>
      <c r="IB204" s="114"/>
      <c r="IC204" s="114"/>
      <c r="ID204" s="114"/>
      <c r="IE204" s="114"/>
      <c r="IF204" s="114"/>
      <c r="IG204" s="114"/>
      <c r="IH204" s="114"/>
      <c r="II204" s="114"/>
      <c r="IJ204" s="114"/>
      <c r="IK204" s="114"/>
      <c r="IL204" s="114"/>
      <c r="IM204" s="114"/>
      <c r="IN204" s="114"/>
      <c r="IO204" s="114"/>
      <c r="IP204" s="114"/>
      <c r="IQ204" s="114"/>
      <c r="IR204" s="114"/>
      <c r="IS204" s="114"/>
      <c r="IT204" s="114"/>
      <c r="IU204" s="114"/>
      <c r="IV204" s="114"/>
      <c r="IW204" s="114"/>
      <c r="IX204" s="114"/>
      <c r="IY204" s="114"/>
      <c r="IZ204" s="114"/>
      <c r="JA204" s="114"/>
      <c r="JB204" s="114"/>
      <c r="JC204" s="114"/>
      <c r="JD204" s="114"/>
      <c r="JE204" s="114"/>
      <c r="JF204" s="114"/>
      <c r="JG204" s="114"/>
      <c r="JH204" s="114"/>
      <c r="JI204" s="114"/>
    </row>
    <row r="205" spans="12:269" s="111" customFormat="1" hidden="1" x14ac:dyDescent="0.3">
      <c r="L205" s="113"/>
      <c r="M205" s="113"/>
      <c r="N205" s="114"/>
      <c r="O205" s="114"/>
      <c r="P205" s="114"/>
      <c r="Q205" s="114"/>
      <c r="R205" s="114"/>
      <c r="S205" s="114"/>
      <c r="T205" s="114"/>
      <c r="U205" s="114"/>
      <c r="V205" s="114"/>
      <c r="W205" s="114"/>
      <c r="X205" s="114"/>
      <c r="Y205" s="114"/>
      <c r="Z205" s="114"/>
      <c r="AA205" s="114"/>
      <c r="AB205" s="114"/>
      <c r="AC205" s="114"/>
      <c r="AD205" s="114"/>
      <c r="AE205" s="114"/>
      <c r="AF205" s="114"/>
      <c r="AG205" s="114"/>
      <c r="AH205" s="114"/>
      <c r="AI205" s="114"/>
      <c r="AJ205" s="114"/>
      <c r="AK205" s="114"/>
      <c r="AL205" s="114"/>
      <c r="AM205" s="114"/>
      <c r="AN205" s="114"/>
      <c r="AO205" s="114"/>
      <c r="AP205" s="114"/>
      <c r="AQ205" s="114"/>
      <c r="AR205" s="114"/>
      <c r="AS205" s="114"/>
      <c r="AT205" s="114"/>
      <c r="AU205" s="114"/>
      <c r="AV205" s="114"/>
      <c r="AW205" s="114"/>
      <c r="AX205" s="114"/>
      <c r="AY205" s="114"/>
      <c r="AZ205" s="114"/>
      <c r="BA205" s="114"/>
      <c r="BB205" s="114"/>
      <c r="BC205" s="114"/>
      <c r="BD205" s="114"/>
      <c r="BE205" s="114"/>
      <c r="BF205" s="114"/>
      <c r="BG205" s="114"/>
      <c r="BH205" s="114"/>
      <c r="BI205" s="114"/>
      <c r="BJ205" s="114"/>
      <c r="BK205" s="114"/>
      <c r="BL205" s="114"/>
      <c r="BM205" s="114"/>
      <c r="BN205" s="114"/>
      <c r="BO205" s="114"/>
      <c r="BP205" s="114"/>
      <c r="BQ205" s="114"/>
      <c r="BR205" s="114"/>
      <c r="BS205" s="114"/>
      <c r="BT205" s="114"/>
      <c r="BU205" s="114"/>
      <c r="BV205" s="114"/>
      <c r="BW205" s="114"/>
      <c r="BX205" s="114"/>
      <c r="BY205" s="114"/>
      <c r="BZ205" s="114"/>
      <c r="CA205" s="114"/>
      <c r="CB205" s="114"/>
      <c r="CC205" s="114"/>
      <c r="CD205" s="114"/>
      <c r="CE205" s="114"/>
      <c r="CF205" s="114"/>
      <c r="CG205" s="114"/>
      <c r="CH205" s="114"/>
      <c r="CI205" s="114"/>
      <c r="CJ205" s="114"/>
      <c r="CK205" s="114"/>
      <c r="CL205" s="114"/>
      <c r="CM205" s="114"/>
      <c r="CN205" s="114"/>
      <c r="CO205" s="114"/>
      <c r="CP205" s="114"/>
      <c r="CQ205" s="114"/>
      <c r="CR205" s="114"/>
      <c r="CS205" s="114"/>
      <c r="CT205" s="114"/>
      <c r="CU205" s="114"/>
      <c r="CV205" s="114"/>
      <c r="CW205" s="114"/>
      <c r="CX205" s="114"/>
      <c r="CY205" s="114"/>
      <c r="CZ205" s="114"/>
      <c r="DA205" s="114"/>
      <c r="DB205" s="114"/>
      <c r="DC205" s="114"/>
      <c r="DD205" s="114"/>
      <c r="DE205" s="114"/>
      <c r="DF205" s="114"/>
      <c r="DG205" s="114"/>
      <c r="DH205" s="114"/>
      <c r="DI205" s="114"/>
      <c r="DJ205" s="114"/>
      <c r="DK205" s="114"/>
      <c r="DL205" s="114"/>
      <c r="DM205" s="114"/>
      <c r="DN205" s="114"/>
      <c r="DO205" s="114"/>
      <c r="DP205" s="114"/>
      <c r="DQ205" s="114"/>
      <c r="DR205" s="114"/>
      <c r="DS205" s="114"/>
      <c r="DT205" s="114"/>
      <c r="DU205" s="114"/>
      <c r="DV205" s="114"/>
      <c r="DW205" s="114"/>
      <c r="DX205" s="114"/>
      <c r="DY205" s="114"/>
      <c r="DZ205" s="114"/>
      <c r="EA205" s="114"/>
      <c r="EB205" s="114"/>
      <c r="EC205" s="114"/>
      <c r="ED205" s="114"/>
      <c r="EE205" s="114"/>
      <c r="EF205" s="114"/>
      <c r="EG205" s="114"/>
      <c r="EH205" s="114"/>
      <c r="EI205" s="114"/>
      <c r="EJ205" s="114"/>
      <c r="EK205" s="114"/>
      <c r="EL205" s="114"/>
      <c r="EM205" s="114"/>
      <c r="EN205" s="114"/>
      <c r="EO205" s="114"/>
      <c r="EP205" s="114"/>
      <c r="EQ205" s="114"/>
      <c r="ER205" s="114"/>
      <c r="ES205" s="114"/>
      <c r="ET205" s="114"/>
      <c r="EU205" s="114"/>
      <c r="EV205" s="114"/>
      <c r="EW205" s="114"/>
      <c r="EX205" s="114"/>
      <c r="EY205" s="114"/>
      <c r="EZ205" s="114"/>
      <c r="FA205" s="114"/>
      <c r="FB205" s="114"/>
      <c r="FC205" s="114"/>
      <c r="FD205" s="114"/>
      <c r="FE205" s="114"/>
      <c r="FF205" s="114"/>
      <c r="FG205" s="114"/>
      <c r="FH205" s="114"/>
      <c r="FI205" s="114"/>
      <c r="FJ205" s="114"/>
      <c r="FK205" s="114"/>
      <c r="FL205" s="114"/>
      <c r="FM205" s="114"/>
      <c r="FN205" s="114"/>
      <c r="FO205" s="114"/>
      <c r="FP205" s="114"/>
      <c r="FQ205" s="114"/>
      <c r="FR205" s="114"/>
      <c r="FS205" s="114"/>
      <c r="FT205" s="114"/>
      <c r="FU205" s="114"/>
      <c r="FV205" s="114"/>
      <c r="FW205" s="114"/>
      <c r="FX205" s="114"/>
      <c r="FY205" s="114"/>
      <c r="FZ205" s="114"/>
      <c r="GA205" s="114"/>
      <c r="GB205" s="114"/>
      <c r="GC205" s="114"/>
      <c r="GD205" s="114"/>
      <c r="GE205" s="114"/>
      <c r="GF205" s="114"/>
      <c r="GG205" s="114"/>
      <c r="GH205" s="114"/>
      <c r="GI205" s="114"/>
      <c r="GJ205" s="114"/>
      <c r="GK205" s="114"/>
      <c r="GL205" s="114"/>
      <c r="GM205" s="114"/>
      <c r="GN205" s="114"/>
      <c r="GO205" s="114"/>
      <c r="GP205" s="114"/>
      <c r="GQ205" s="114"/>
      <c r="GR205" s="114"/>
      <c r="GS205" s="114"/>
      <c r="GT205" s="114"/>
      <c r="GU205" s="114"/>
      <c r="GV205" s="114"/>
      <c r="GW205" s="114"/>
      <c r="GX205" s="114"/>
      <c r="GY205" s="114"/>
      <c r="GZ205" s="114"/>
      <c r="HA205" s="114"/>
      <c r="HB205" s="114"/>
      <c r="HC205" s="114"/>
      <c r="HD205" s="114"/>
      <c r="HE205" s="114"/>
      <c r="HF205" s="114"/>
      <c r="HG205" s="114"/>
      <c r="HH205" s="114"/>
      <c r="HI205" s="114"/>
      <c r="HJ205" s="114"/>
      <c r="HK205" s="114"/>
      <c r="HL205" s="114"/>
      <c r="HM205" s="114"/>
      <c r="HN205" s="114"/>
      <c r="HO205" s="114"/>
      <c r="HP205" s="114"/>
      <c r="HQ205" s="114"/>
      <c r="HR205" s="114"/>
      <c r="HS205" s="114"/>
      <c r="HT205" s="114"/>
      <c r="HU205" s="114"/>
      <c r="HV205" s="114"/>
      <c r="HW205" s="114"/>
      <c r="HX205" s="114"/>
      <c r="HY205" s="114"/>
      <c r="HZ205" s="114"/>
      <c r="IA205" s="114"/>
      <c r="IB205" s="114"/>
      <c r="IC205" s="114"/>
      <c r="ID205" s="114"/>
      <c r="IE205" s="114"/>
      <c r="IF205" s="114"/>
      <c r="IG205" s="114"/>
      <c r="IH205" s="114"/>
      <c r="II205" s="114"/>
      <c r="IJ205" s="114"/>
      <c r="IK205" s="114"/>
      <c r="IL205" s="114"/>
      <c r="IM205" s="114"/>
      <c r="IN205" s="114"/>
      <c r="IO205" s="114"/>
      <c r="IP205" s="114"/>
      <c r="IQ205" s="114"/>
      <c r="IR205" s="114"/>
      <c r="IS205" s="114"/>
      <c r="IT205" s="114"/>
      <c r="IU205" s="114"/>
      <c r="IV205" s="114"/>
      <c r="IW205" s="114"/>
      <c r="IX205" s="114"/>
      <c r="IY205" s="114"/>
      <c r="IZ205" s="114"/>
      <c r="JA205" s="114"/>
      <c r="JB205" s="114"/>
      <c r="JC205" s="114"/>
      <c r="JD205" s="114"/>
      <c r="JE205" s="114"/>
      <c r="JF205" s="114"/>
      <c r="JG205" s="114"/>
      <c r="JH205" s="114"/>
      <c r="JI205" s="114"/>
    </row>
    <row r="206" spans="12:269" s="111" customFormat="1" hidden="1" x14ac:dyDescent="0.3">
      <c r="L206" s="113"/>
      <c r="M206" s="113"/>
      <c r="N206" s="114"/>
      <c r="O206" s="114"/>
      <c r="P206" s="114"/>
      <c r="Q206" s="114"/>
      <c r="R206" s="114"/>
      <c r="S206" s="114"/>
      <c r="T206" s="114"/>
      <c r="U206" s="114"/>
      <c r="V206" s="114"/>
      <c r="W206" s="114"/>
      <c r="X206" s="114"/>
      <c r="Y206" s="114"/>
      <c r="Z206" s="114"/>
      <c r="AA206" s="114"/>
      <c r="AB206" s="114"/>
      <c r="AC206" s="114"/>
      <c r="AD206" s="114"/>
      <c r="AE206" s="114"/>
      <c r="AF206" s="114"/>
      <c r="AG206" s="114"/>
      <c r="AH206" s="114"/>
      <c r="AI206" s="114"/>
      <c r="AJ206" s="114"/>
      <c r="AK206" s="114"/>
      <c r="AL206" s="114"/>
      <c r="AM206" s="114"/>
      <c r="AN206" s="114"/>
      <c r="AO206" s="114"/>
      <c r="AP206" s="114"/>
      <c r="AQ206" s="114"/>
      <c r="AR206" s="114"/>
      <c r="AS206" s="114"/>
      <c r="AT206" s="114"/>
      <c r="AU206" s="114"/>
      <c r="AV206" s="114"/>
      <c r="AW206" s="114"/>
      <c r="AX206" s="114"/>
      <c r="AY206" s="114"/>
      <c r="AZ206" s="114"/>
      <c r="BA206" s="114"/>
      <c r="BB206" s="114"/>
      <c r="BC206" s="114"/>
      <c r="BD206" s="114"/>
      <c r="BE206" s="114"/>
      <c r="BF206" s="114"/>
      <c r="BG206" s="114"/>
      <c r="BH206" s="114"/>
      <c r="BI206" s="114"/>
      <c r="BJ206" s="114"/>
      <c r="BK206" s="114"/>
      <c r="BL206" s="114"/>
      <c r="BM206" s="114"/>
      <c r="BN206" s="114"/>
      <c r="BO206" s="114"/>
      <c r="BP206" s="114"/>
      <c r="BQ206" s="114"/>
      <c r="BR206" s="114"/>
      <c r="BS206" s="114"/>
      <c r="BT206" s="114"/>
      <c r="BU206" s="114"/>
      <c r="BV206" s="114"/>
      <c r="BW206" s="114"/>
      <c r="BX206" s="114"/>
      <c r="BY206" s="114"/>
      <c r="BZ206" s="114"/>
      <c r="CA206" s="114"/>
      <c r="CB206" s="114"/>
      <c r="CC206" s="114"/>
      <c r="CD206" s="114"/>
      <c r="CE206" s="114"/>
      <c r="CF206" s="114"/>
      <c r="CG206" s="114"/>
      <c r="CH206" s="114"/>
      <c r="CI206" s="114"/>
      <c r="CJ206" s="114"/>
      <c r="CK206" s="114"/>
      <c r="CL206" s="114"/>
      <c r="CM206" s="114"/>
      <c r="CN206" s="114"/>
      <c r="CO206" s="114"/>
      <c r="CP206" s="114"/>
      <c r="CQ206" s="114"/>
      <c r="CR206" s="114"/>
      <c r="CS206" s="114"/>
      <c r="CT206" s="114"/>
      <c r="CU206" s="114"/>
      <c r="CV206" s="114"/>
      <c r="CW206" s="114"/>
      <c r="CX206" s="114"/>
      <c r="CY206" s="114"/>
      <c r="CZ206" s="114"/>
      <c r="DA206" s="114"/>
      <c r="DB206" s="114"/>
      <c r="DC206" s="114"/>
      <c r="DD206" s="114"/>
      <c r="DE206" s="114"/>
      <c r="DF206" s="114"/>
      <c r="DG206" s="114"/>
      <c r="DH206" s="114"/>
      <c r="DI206" s="114"/>
      <c r="DJ206" s="114"/>
      <c r="DK206" s="114"/>
      <c r="DL206" s="114"/>
      <c r="DM206" s="114"/>
      <c r="DN206" s="114"/>
      <c r="DO206" s="114"/>
      <c r="DP206" s="114"/>
      <c r="DQ206" s="114"/>
      <c r="DR206" s="114"/>
      <c r="DS206" s="114"/>
      <c r="DT206" s="114"/>
      <c r="DU206" s="114"/>
      <c r="DV206" s="114"/>
      <c r="DW206" s="114"/>
      <c r="DX206" s="114"/>
      <c r="DY206" s="114"/>
      <c r="DZ206" s="114"/>
      <c r="EA206" s="114"/>
      <c r="EB206" s="114"/>
      <c r="EC206" s="114"/>
      <c r="ED206" s="114"/>
      <c r="EE206" s="114"/>
      <c r="EF206" s="114"/>
      <c r="EG206" s="114"/>
      <c r="EH206" s="114"/>
      <c r="EI206" s="114"/>
      <c r="EJ206" s="114"/>
      <c r="EK206" s="114"/>
      <c r="EL206" s="114"/>
      <c r="EM206" s="114"/>
      <c r="EN206" s="114"/>
      <c r="EO206" s="114"/>
      <c r="EP206" s="114"/>
      <c r="EQ206" s="114"/>
      <c r="ER206" s="114"/>
      <c r="ES206" s="114"/>
      <c r="ET206" s="114"/>
      <c r="EU206" s="114"/>
      <c r="EV206" s="114"/>
      <c r="EW206" s="114"/>
      <c r="EX206" s="114"/>
      <c r="EY206" s="114"/>
      <c r="EZ206" s="114"/>
      <c r="FA206" s="114"/>
      <c r="FB206" s="114"/>
      <c r="FC206" s="114"/>
      <c r="FD206" s="114"/>
      <c r="FE206" s="114"/>
      <c r="FF206" s="114"/>
      <c r="FG206" s="114"/>
      <c r="FH206" s="114"/>
      <c r="FI206" s="114"/>
      <c r="FJ206" s="114"/>
      <c r="FK206" s="114"/>
      <c r="FL206" s="114"/>
      <c r="FM206" s="114"/>
      <c r="FN206" s="114"/>
      <c r="FO206" s="114"/>
      <c r="FP206" s="114"/>
      <c r="FQ206" s="114"/>
      <c r="FR206" s="114"/>
      <c r="FS206" s="114"/>
      <c r="FT206" s="114"/>
      <c r="FU206" s="114"/>
      <c r="FV206" s="114"/>
      <c r="FW206" s="114"/>
      <c r="FX206" s="114"/>
      <c r="FY206" s="114"/>
      <c r="FZ206" s="114"/>
      <c r="GA206" s="114"/>
      <c r="GB206" s="114"/>
      <c r="GC206" s="114"/>
      <c r="GD206" s="114"/>
      <c r="GE206" s="114"/>
      <c r="GF206" s="114"/>
      <c r="GG206" s="114"/>
      <c r="GH206" s="114"/>
      <c r="GI206" s="114"/>
      <c r="GJ206" s="114"/>
      <c r="GK206" s="114"/>
      <c r="GL206" s="114"/>
      <c r="GM206" s="114"/>
      <c r="GN206" s="114"/>
      <c r="GO206" s="114"/>
      <c r="GP206" s="114"/>
      <c r="GQ206" s="114"/>
      <c r="GR206" s="114"/>
      <c r="GS206" s="114"/>
      <c r="GT206" s="114"/>
      <c r="GU206" s="114"/>
      <c r="GV206" s="114"/>
      <c r="GW206" s="114"/>
      <c r="GX206" s="114"/>
      <c r="GY206" s="114"/>
      <c r="GZ206" s="114"/>
      <c r="HA206" s="114"/>
      <c r="HB206" s="114"/>
      <c r="HC206" s="114"/>
      <c r="HD206" s="114"/>
      <c r="HE206" s="114"/>
      <c r="HF206" s="114"/>
      <c r="HG206" s="114"/>
      <c r="HH206" s="114"/>
      <c r="HI206" s="114"/>
      <c r="HJ206" s="114"/>
      <c r="HK206" s="114"/>
      <c r="HL206" s="114"/>
      <c r="HM206" s="114"/>
      <c r="HN206" s="114"/>
      <c r="HO206" s="114"/>
      <c r="HP206" s="114"/>
      <c r="HQ206" s="114"/>
      <c r="HR206" s="114"/>
      <c r="HS206" s="114"/>
      <c r="HT206" s="114"/>
      <c r="HU206" s="114"/>
      <c r="HV206" s="114"/>
      <c r="HW206" s="114"/>
      <c r="HX206" s="114"/>
      <c r="HY206" s="114"/>
      <c r="HZ206" s="114"/>
      <c r="IA206" s="114"/>
      <c r="IB206" s="114"/>
      <c r="IC206" s="114"/>
      <c r="ID206" s="114"/>
      <c r="IE206" s="114"/>
      <c r="IF206" s="114"/>
      <c r="IG206" s="114"/>
      <c r="IH206" s="114"/>
      <c r="II206" s="114"/>
      <c r="IJ206" s="114"/>
      <c r="IK206" s="114"/>
      <c r="IL206" s="114"/>
      <c r="IM206" s="114"/>
      <c r="IN206" s="114"/>
      <c r="IO206" s="114"/>
      <c r="IP206" s="114"/>
      <c r="IQ206" s="114"/>
      <c r="IR206" s="114"/>
      <c r="IS206" s="114"/>
      <c r="IT206" s="114"/>
      <c r="IU206" s="114"/>
      <c r="IV206" s="114"/>
      <c r="IW206" s="114"/>
      <c r="IX206" s="114"/>
      <c r="IY206" s="114"/>
      <c r="IZ206" s="114"/>
      <c r="JA206" s="114"/>
      <c r="JB206" s="114"/>
      <c r="JC206" s="114"/>
      <c r="JD206" s="114"/>
      <c r="JE206" s="114"/>
      <c r="JF206" s="114"/>
      <c r="JG206" s="114"/>
      <c r="JH206" s="114"/>
      <c r="JI206" s="114"/>
    </row>
    <row r="207" spans="12:269" s="111" customFormat="1" hidden="1" x14ac:dyDescent="0.3">
      <c r="L207" s="113"/>
      <c r="M207" s="113"/>
      <c r="N207" s="114"/>
      <c r="O207" s="114"/>
      <c r="P207" s="114"/>
      <c r="Q207" s="114"/>
      <c r="R207" s="114"/>
      <c r="S207" s="114"/>
      <c r="T207" s="114"/>
      <c r="U207" s="114"/>
      <c r="V207" s="114"/>
      <c r="W207" s="114"/>
      <c r="X207" s="114"/>
      <c r="Y207" s="114"/>
      <c r="Z207" s="114"/>
      <c r="AA207" s="114"/>
      <c r="AB207" s="114"/>
      <c r="AC207" s="114"/>
      <c r="AD207" s="114"/>
      <c r="AE207" s="114"/>
      <c r="AF207" s="114"/>
      <c r="AG207" s="114"/>
      <c r="AH207" s="114"/>
      <c r="AI207" s="114"/>
      <c r="AJ207" s="114"/>
      <c r="AK207" s="114"/>
      <c r="AL207" s="114"/>
      <c r="AM207" s="114"/>
      <c r="AN207" s="114"/>
      <c r="AO207" s="114"/>
      <c r="AP207" s="114"/>
      <c r="AQ207" s="114"/>
      <c r="AR207" s="114"/>
      <c r="AS207" s="114"/>
      <c r="AT207" s="114"/>
      <c r="AU207" s="114"/>
      <c r="AV207" s="114"/>
      <c r="AW207" s="114"/>
      <c r="AX207" s="114"/>
      <c r="AY207" s="114"/>
      <c r="AZ207" s="114"/>
      <c r="BA207" s="114"/>
      <c r="BB207" s="114"/>
      <c r="BC207" s="114"/>
      <c r="BD207" s="114"/>
      <c r="BE207" s="114"/>
      <c r="BF207" s="114"/>
      <c r="BG207" s="114"/>
      <c r="BH207" s="114"/>
      <c r="BI207" s="114"/>
      <c r="BJ207" s="114"/>
      <c r="BK207" s="114"/>
      <c r="BL207" s="114"/>
      <c r="BM207" s="114"/>
      <c r="BN207" s="114"/>
      <c r="BO207" s="114"/>
      <c r="BP207" s="114"/>
      <c r="BQ207" s="114"/>
      <c r="BR207" s="114"/>
      <c r="BS207" s="114"/>
      <c r="BT207" s="114"/>
      <c r="BU207" s="114"/>
      <c r="BV207" s="114"/>
      <c r="BW207" s="114"/>
      <c r="BX207" s="114"/>
      <c r="BY207" s="114"/>
      <c r="BZ207" s="114"/>
      <c r="CA207" s="114"/>
      <c r="CB207" s="114"/>
      <c r="CC207" s="114"/>
      <c r="CD207" s="114"/>
      <c r="CE207" s="114"/>
      <c r="CF207" s="114"/>
      <c r="CG207" s="114"/>
      <c r="CH207" s="114"/>
      <c r="CI207" s="114"/>
      <c r="CJ207" s="114"/>
      <c r="CK207" s="114"/>
      <c r="CL207" s="114"/>
      <c r="CM207" s="114"/>
      <c r="CN207" s="114"/>
      <c r="CO207" s="114"/>
      <c r="CP207" s="114"/>
      <c r="CQ207" s="114"/>
      <c r="CR207" s="114"/>
      <c r="CS207" s="114"/>
      <c r="CT207" s="114"/>
      <c r="CU207" s="114"/>
      <c r="CV207" s="114"/>
      <c r="CW207" s="114"/>
      <c r="CX207" s="114"/>
      <c r="CY207" s="114"/>
      <c r="CZ207" s="114"/>
      <c r="DA207" s="114"/>
      <c r="DB207" s="114"/>
      <c r="DC207" s="114"/>
      <c r="DD207" s="114"/>
      <c r="DE207" s="114"/>
      <c r="DF207" s="114"/>
      <c r="DG207" s="114"/>
      <c r="DH207" s="114"/>
      <c r="DI207" s="114"/>
      <c r="DJ207" s="114"/>
      <c r="DK207" s="114"/>
      <c r="DL207" s="114"/>
      <c r="DM207" s="114"/>
      <c r="DN207" s="114"/>
      <c r="DO207" s="114"/>
      <c r="DP207" s="114"/>
      <c r="DQ207" s="114"/>
      <c r="DR207" s="114"/>
      <c r="DS207" s="114"/>
      <c r="DT207" s="114"/>
      <c r="DU207" s="114"/>
      <c r="DV207" s="114"/>
      <c r="DW207" s="114"/>
      <c r="DX207" s="114"/>
      <c r="DY207" s="114"/>
      <c r="DZ207" s="114"/>
      <c r="EA207" s="114"/>
      <c r="EB207" s="114"/>
      <c r="EC207" s="114"/>
      <c r="ED207" s="114"/>
      <c r="EE207" s="114"/>
      <c r="EF207" s="114"/>
      <c r="EG207" s="114"/>
      <c r="EH207" s="114"/>
      <c r="EI207" s="114"/>
      <c r="EJ207" s="114"/>
      <c r="EK207" s="114"/>
      <c r="EL207" s="114"/>
      <c r="EM207" s="114"/>
      <c r="EN207" s="114"/>
      <c r="EO207" s="114"/>
      <c r="EP207" s="114"/>
      <c r="EQ207" s="114"/>
      <c r="ER207" s="114"/>
      <c r="ES207" s="114"/>
      <c r="ET207" s="114"/>
      <c r="EU207" s="114"/>
      <c r="EV207" s="114"/>
      <c r="EW207" s="114"/>
      <c r="EX207" s="114"/>
      <c r="EY207" s="114"/>
      <c r="EZ207" s="114"/>
      <c r="FA207" s="114"/>
      <c r="FB207" s="114"/>
      <c r="FC207" s="114"/>
      <c r="FD207" s="114"/>
      <c r="FE207" s="114"/>
      <c r="FF207" s="114"/>
      <c r="FG207" s="114"/>
      <c r="FH207" s="114"/>
      <c r="FI207" s="114"/>
      <c r="FJ207" s="114"/>
      <c r="FK207" s="114"/>
      <c r="FL207" s="114"/>
      <c r="FM207" s="114"/>
      <c r="FN207" s="114"/>
      <c r="FO207" s="114"/>
      <c r="FP207" s="114"/>
      <c r="FQ207" s="114"/>
      <c r="FR207" s="114"/>
      <c r="FS207" s="114"/>
      <c r="FT207" s="114"/>
      <c r="FU207" s="114"/>
      <c r="FV207" s="114"/>
      <c r="FW207" s="114"/>
      <c r="FX207" s="114"/>
      <c r="FY207" s="114"/>
      <c r="FZ207" s="114"/>
      <c r="GA207" s="114"/>
      <c r="GB207" s="114"/>
      <c r="GC207" s="114"/>
      <c r="GD207" s="114"/>
      <c r="GE207" s="114"/>
      <c r="GF207" s="114"/>
      <c r="GG207" s="114"/>
      <c r="GH207" s="114"/>
      <c r="GI207" s="114"/>
      <c r="GJ207" s="114"/>
      <c r="GK207" s="114"/>
      <c r="GL207" s="114"/>
      <c r="GM207" s="114"/>
      <c r="GN207" s="114"/>
      <c r="GO207" s="114"/>
      <c r="GP207" s="114"/>
      <c r="GQ207" s="114"/>
      <c r="GR207" s="114"/>
      <c r="GS207" s="114"/>
      <c r="GT207" s="114"/>
      <c r="GU207" s="114"/>
      <c r="GV207" s="114"/>
      <c r="GW207" s="114"/>
      <c r="GX207" s="114"/>
      <c r="GY207" s="114"/>
      <c r="GZ207" s="114"/>
      <c r="HA207" s="114"/>
      <c r="HB207" s="114"/>
      <c r="HC207" s="114"/>
      <c r="HD207" s="114"/>
      <c r="HE207" s="114"/>
      <c r="HF207" s="114"/>
      <c r="HG207" s="114"/>
      <c r="HH207" s="114"/>
      <c r="HI207" s="114"/>
      <c r="HJ207" s="114"/>
      <c r="HK207" s="114"/>
      <c r="HL207" s="114"/>
      <c r="HM207" s="114"/>
      <c r="HN207" s="114"/>
      <c r="HO207" s="114"/>
      <c r="HP207" s="114"/>
      <c r="HQ207" s="114"/>
      <c r="HR207" s="114"/>
      <c r="HS207" s="114"/>
      <c r="HT207" s="114"/>
      <c r="HU207" s="114"/>
      <c r="HV207" s="114"/>
      <c r="HW207" s="114"/>
      <c r="HX207" s="114"/>
      <c r="HY207" s="114"/>
      <c r="HZ207" s="114"/>
      <c r="IA207" s="114"/>
      <c r="IB207" s="114"/>
      <c r="IC207" s="114"/>
      <c r="ID207" s="114"/>
      <c r="IE207" s="114"/>
      <c r="IF207" s="114"/>
      <c r="IG207" s="114"/>
      <c r="IH207" s="114"/>
      <c r="II207" s="114"/>
      <c r="IJ207" s="114"/>
      <c r="IK207" s="114"/>
      <c r="IL207" s="114"/>
      <c r="IM207" s="114"/>
      <c r="IN207" s="114"/>
      <c r="IO207" s="114"/>
      <c r="IP207" s="114"/>
      <c r="IQ207" s="114"/>
      <c r="IR207" s="114"/>
      <c r="IS207" s="114"/>
      <c r="IT207" s="114"/>
      <c r="IU207" s="114"/>
      <c r="IV207" s="114"/>
      <c r="IW207" s="114"/>
      <c r="IX207" s="114"/>
      <c r="IY207" s="114"/>
      <c r="IZ207" s="114"/>
      <c r="JA207" s="114"/>
      <c r="JB207" s="114"/>
      <c r="JC207" s="114"/>
      <c r="JD207" s="114"/>
      <c r="JE207" s="114"/>
      <c r="JF207" s="114"/>
      <c r="JG207" s="114"/>
      <c r="JH207" s="114"/>
      <c r="JI207" s="114"/>
    </row>
    <row r="208" spans="12:269" s="111" customFormat="1" hidden="1" x14ac:dyDescent="0.3">
      <c r="L208" s="113"/>
      <c r="M208" s="113"/>
      <c r="N208" s="114"/>
      <c r="O208" s="114"/>
      <c r="P208" s="114"/>
      <c r="Q208" s="114"/>
      <c r="R208" s="114"/>
      <c r="S208" s="114"/>
      <c r="T208" s="114"/>
      <c r="U208" s="114"/>
      <c r="V208" s="114"/>
      <c r="W208" s="114"/>
      <c r="X208" s="114"/>
      <c r="Y208" s="114"/>
      <c r="Z208" s="114"/>
      <c r="AA208" s="114"/>
      <c r="AB208" s="114"/>
      <c r="AC208" s="114"/>
      <c r="AD208" s="114"/>
      <c r="AE208" s="114"/>
      <c r="AF208" s="114"/>
      <c r="AG208" s="114"/>
      <c r="AH208" s="114"/>
      <c r="AI208" s="114"/>
      <c r="AJ208" s="114"/>
      <c r="AK208" s="114"/>
      <c r="AL208" s="114"/>
      <c r="AM208" s="114"/>
      <c r="AN208" s="114"/>
      <c r="AO208" s="114"/>
      <c r="AP208" s="114"/>
      <c r="AQ208" s="114"/>
      <c r="AR208" s="114"/>
      <c r="AS208" s="114"/>
      <c r="AT208" s="114"/>
      <c r="AU208" s="114"/>
      <c r="AV208" s="114"/>
      <c r="AW208" s="114"/>
      <c r="AX208" s="114"/>
      <c r="AY208" s="114"/>
      <c r="AZ208" s="114"/>
      <c r="BA208" s="114"/>
      <c r="BB208" s="114"/>
      <c r="BC208" s="114"/>
      <c r="BD208" s="114"/>
      <c r="BE208" s="114"/>
      <c r="BF208" s="114"/>
      <c r="BG208" s="114"/>
      <c r="BH208" s="114"/>
      <c r="BI208" s="114"/>
      <c r="BJ208" s="114"/>
      <c r="BK208" s="114"/>
      <c r="BL208" s="114"/>
      <c r="BM208" s="114"/>
      <c r="BN208" s="114"/>
      <c r="BO208" s="114"/>
      <c r="BP208" s="114"/>
      <c r="BQ208" s="114"/>
      <c r="BR208" s="114"/>
      <c r="BS208" s="114"/>
      <c r="BT208" s="114"/>
      <c r="BU208" s="114"/>
      <c r="BV208" s="114"/>
      <c r="BW208" s="114"/>
      <c r="BX208" s="114"/>
      <c r="BY208" s="114"/>
      <c r="BZ208" s="114"/>
      <c r="CA208" s="114"/>
      <c r="CB208" s="114"/>
      <c r="CC208" s="114"/>
      <c r="CD208" s="114"/>
      <c r="CE208" s="114"/>
      <c r="CF208" s="114"/>
      <c r="CG208" s="114"/>
      <c r="CH208" s="114"/>
      <c r="CI208" s="114"/>
      <c r="CJ208" s="114"/>
      <c r="CK208" s="114"/>
      <c r="CL208" s="114"/>
      <c r="CM208" s="114"/>
      <c r="CN208" s="114"/>
      <c r="CO208" s="114"/>
      <c r="CP208" s="114"/>
      <c r="CQ208" s="114"/>
      <c r="CR208" s="114"/>
      <c r="CS208" s="114"/>
      <c r="CT208" s="114"/>
      <c r="CU208" s="114"/>
      <c r="CV208" s="114"/>
      <c r="CW208" s="114"/>
      <c r="CX208" s="114"/>
      <c r="CY208" s="114"/>
      <c r="CZ208" s="114"/>
      <c r="DA208" s="114"/>
      <c r="DB208" s="114"/>
      <c r="DC208" s="114"/>
      <c r="DD208" s="114"/>
      <c r="DE208" s="114"/>
      <c r="DF208" s="114"/>
      <c r="DG208" s="114"/>
      <c r="DH208" s="114"/>
      <c r="DI208" s="114"/>
      <c r="DJ208" s="114"/>
      <c r="DK208" s="114"/>
      <c r="DL208" s="114"/>
      <c r="DM208" s="114"/>
      <c r="DN208" s="114"/>
      <c r="DO208" s="114"/>
      <c r="DP208" s="114"/>
      <c r="DQ208" s="114"/>
      <c r="DR208" s="114"/>
      <c r="DS208" s="114"/>
      <c r="DT208" s="114"/>
      <c r="DU208" s="114"/>
      <c r="DV208" s="114"/>
      <c r="DW208" s="114"/>
      <c r="DX208" s="114"/>
      <c r="DY208" s="114"/>
      <c r="DZ208" s="114"/>
      <c r="EA208" s="114"/>
      <c r="EB208" s="114"/>
      <c r="EC208" s="114"/>
      <c r="ED208" s="114"/>
      <c r="EE208" s="114"/>
      <c r="EF208" s="114"/>
      <c r="EG208" s="114"/>
      <c r="EH208" s="114"/>
      <c r="EI208" s="114"/>
      <c r="EJ208" s="114"/>
      <c r="EK208" s="114"/>
      <c r="EL208" s="114"/>
      <c r="EM208" s="114"/>
      <c r="EN208" s="114"/>
      <c r="EO208" s="114"/>
      <c r="EP208" s="114"/>
      <c r="EQ208" s="114"/>
      <c r="ER208" s="114"/>
      <c r="ES208" s="114"/>
      <c r="ET208" s="114"/>
      <c r="EU208" s="114"/>
      <c r="EV208" s="114"/>
      <c r="EW208" s="114"/>
      <c r="EX208" s="114"/>
      <c r="EY208" s="114"/>
      <c r="EZ208" s="114"/>
      <c r="FA208" s="114"/>
      <c r="FB208" s="114"/>
      <c r="FC208" s="114"/>
      <c r="FD208" s="114"/>
      <c r="FE208" s="114"/>
      <c r="FF208" s="114"/>
      <c r="FG208" s="114"/>
      <c r="FH208" s="114"/>
      <c r="FI208" s="114"/>
      <c r="FJ208" s="114"/>
      <c r="FK208" s="114"/>
      <c r="FL208" s="114"/>
      <c r="FM208" s="114"/>
      <c r="FN208" s="114"/>
      <c r="FO208" s="114"/>
      <c r="FP208" s="114"/>
      <c r="FQ208" s="114"/>
      <c r="FR208" s="114"/>
      <c r="FS208" s="114"/>
      <c r="FT208" s="114"/>
      <c r="FU208" s="114"/>
      <c r="FV208" s="114"/>
      <c r="FW208" s="114"/>
      <c r="FX208" s="114"/>
      <c r="FY208" s="114"/>
      <c r="FZ208" s="114"/>
      <c r="GA208" s="114"/>
      <c r="GB208" s="114"/>
      <c r="GC208" s="114"/>
      <c r="GD208" s="114"/>
      <c r="GE208" s="114"/>
      <c r="GF208" s="114"/>
      <c r="GG208" s="114"/>
      <c r="GH208" s="114"/>
      <c r="GI208" s="114"/>
      <c r="GJ208" s="114"/>
      <c r="GK208" s="114"/>
      <c r="GL208" s="114"/>
      <c r="GM208" s="114"/>
      <c r="GN208" s="114"/>
      <c r="GO208" s="114"/>
      <c r="GP208" s="114"/>
      <c r="GQ208" s="114"/>
      <c r="GR208" s="114"/>
      <c r="GS208" s="114"/>
      <c r="GT208" s="114"/>
      <c r="GU208" s="114"/>
      <c r="GV208" s="114"/>
      <c r="GW208" s="114"/>
      <c r="GX208" s="114"/>
      <c r="GY208" s="114"/>
      <c r="GZ208" s="114"/>
      <c r="HA208" s="114"/>
      <c r="HB208" s="114"/>
      <c r="HC208" s="114"/>
      <c r="HD208" s="114"/>
      <c r="HE208" s="114"/>
      <c r="HF208" s="114"/>
      <c r="HG208" s="114"/>
      <c r="HH208" s="114"/>
      <c r="HI208" s="114"/>
      <c r="HJ208" s="114"/>
      <c r="HK208" s="114"/>
      <c r="HL208" s="114"/>
      <c r="HM208" s="114"/>
      <c r="HN208" s="114"/>
      <c r="HO208" s="114"/>
      <c r="HP208" s="114"/>
      <c r="HQ208" s="114"/>
      <c r="HR208" s="114"/>
      <c r="HS208" s="114"/>
      <c r="HT208" s="114"/>
      <c r="HU208" s="114"/>
      <c r="HV208" s="114"/>
      <c r="HW208" s="114"/>
      <c r="HX208" s="114"/>
      <c r="HY208" s="114"/>
      <c r="HZ208" s="114"/>
      <c r="IA208" s="114"/>
      <c r="IB208" s="114"/>
      <c r="IC208" s="114"/>
      <c r="ID208" s="114"/>
      <c r="IE208" s="114"/>
      <c r="IF208" s="114"/>
      <c r="IG208" s="114"/>
      <c r="IH208" s="114"/>
      <c r="II208" s="114"/>
      <c r="IJ208" s="114"/>
      <c r="IK208" s="114"/>
      <c r="IL208" s="114"/>
      <c r="IM208" s="114"/>
      <c r="IN208" s="114"/>
      <c r="IO208" s="114"/>
      <c r="IP208" s="114"/>
      <c r="IQ208" s="114"/>
      <c r="IR208" s="114"/>
      <c r="IS208" s="114"/>
      <c r="IT208" s="114"/>
      <c r="IU208" s="114"/>
      <c r="IV208" s="114"/>
      <c r="IW208" s="114"/>
      <c r="IX208" s="114"/>
      <c r="IY208" s="114"/>
      <c r="IZ208" s="114"/>
      <c r="JA208" s="114"/>
      <c r="JB208" s="114"/>
      <c r="JC208" s="114"/>
      <c r="JD208" s="114"/>
      <c r="JE208" s="114"/>
      <c r="JF208" s="114"/>
      <c r="JG208" s="114"/>
      <c r="JH208" s="114"/>
      <c r="JI208" s="114"/>
    </row>
    <row r="209" spans="12:269" s="111" customFormat="1" hidden="1" x14ac:dyDescent="0.3">
      <c r="L209" s="113"/>
      <c r="M209" s="113"/>
      <c r="N209" s="114"/>
      <c r="O209" s="114"/>
      <c r="P209" s="114"/>
      <c r="Q209" s="114"/>
      <c r="R209" s="114"/>
      <c r="S209" s="114"/>
      <c r="T209" s="114"/>
      <c r="U209" s="114"/>
      <c r="V209" s="114"/>
      <c r="W209" s="114"/>
      <c r="X209" s="114"/>
      <c r="Y209" s="114"/>
      <c r="Z209" s="114"/>
      <c r="AA209" s="114"/>
      <c r="AB209" s="114"/>
      <c r="AC209" s="114"/>
      <c r="AD209" s="114"/>
      <c r="AE209" s="114"/>
      <c r="AF209" s="114"/>
      <c r="AG209" s="114"/>
      <c r="AH209" s="114"/>
      <c r="AI209" s="114"/>
      <c r="AJ209" s="114"/>
      <c r="AK209" s="114"/>
      <c r="AL209" s="114"/>
      <c r="AM209" s="114"/>
      <c r="AN209" s="114"/>
      <c r="AO209" s="114"/>
      <c r="AP209" s="114"/>
      <c r="AQ209" s="114"/>
      <c r="AR209" s="114"/>
      <c r="AS209" s="114"/>
      <c r="AT209" s="114"/>
      <c r="AU209" s="114"/>
      <c r="AV209" s="114"/>
      <c r="AW209" s="114"/>
      <c r="AX209" s="114"/>
      <c r="AY209" s="114"/>
      <c r="AZ209" s="114"/>
      <c r="BA209" s="114"/>
      <c r="BB209" s="114"/>
      <c r="BC209" s="114"/>
      <c r="BD209" s="114"/>
      <c r="BE209" s="114"/>
      <c r="BF209" s="114"/>
      <c r="BG209" s="114"/>
      <c r="BH209" s="114"/>
      <c r="BI209" s="114"/>
      <c r="BJ209" s="114"/>
      <c r="BK209" s="114"/>
      <c r="BL209" s="114"/>
      <c r="BM209" s="114"/>
      <c r="BN209" s="114"/>
      <c r="BO209" s="114"/>
      <c r="BP209" s="114"/>
      <c r="BQ209" s="114"/>
      <c r="BR209" s="114"/>
      <c r="BS209" s="114"/>
      <c r="BT209" s="114"/>
      <c r="BU209" s="114"/>
      <c r="BV209" s="114"/>
      <c r="BW209" s="114"/>
      <c r="BX209" s="114"/>
      <c r="BY209" s="114"/>
      <c r="BZ209" s="114"/>
      <c r="CA209" s="114"/>
      <c r="CB209" s="114"/>
      <c r="CC209" s="114"/>
      <c r="CD209" s="114"/>
      <c r="CE209" s="114"/>
      <c r="CF209" s="114"/>
      <c r="CG209" s="114"/>
      <c r="CH209" s="114"/>
      <c r="CI209" s="114"/>
      <c r="CJ209" s="114"/>
      <c r="CK209" s="114"/>
      <c r="CL209" s="114"/>
      <c r="CM209" s="114"/>
      <c r="CN209" s="114"/>
      <c r="CO209" s="114"/>
      <c r="CP209" s="114"/>
      <c r="CQ209" s="114"/>
      <c r="CR209" s="114"/>
      <c r="CS209" s="114"/>
      <c r="CT209" s="114"/>
      <c r="CU209" s="114"/>
      <c r="CV209" s="114"/>
      <c r="CW209" s="114"/>
      <c r="CX209" s="114"/>
      <c r="CY209" s="114"/>
      <c r="CZ209" s="114"/>
      <c r="DA209" s="114"/>
      <c r="DB209" s="114"/>
      <c r="DC209" s="114"/>
      <c r="DD209" s="114"/>
      <c r="DE209" s="114"/>
      <c r="DF209" s="114"/>
      <c r="DG209" s="114"/>
      <c r="DH209" s="114"/>
      <c r="DI209" s="114"/>
      <c r="DJ209" s="114"/>
      <c r="DK209" s="114"/>
      <c r="DL209" s="114"/>
      <c r="DM209" s="114"/>
      <c r="DN209" s="114"/>
      <c r="DO209" s="114"/>
      <c r="DP209" s="114"/>
      <c r="DQ209" s="114"/>
      <c r="DR209" s="114"/>
      <c r="DS209" s="114"/>
      <c r="DT209" s="114"/>
      <c r="DU209" s="114"/>
      <c r="DV209" s="114"/>
      <c r="DW209" s="114"/>
      <c r="DX209" s="114"/>
      <c r="DY209" s="114"/>
      <c r="DZ209" s="114"/>
      <c r="EA209" s="114"/>
      <c r="EB209" s="114"/>
      <c r="EC209" s="114"/>
      <c r="ED209" s="114"/>
      <c r="EE209" s="114"/>
      <c r="EF209" s="114"/>
      <c r="EG209" s="114"/>
      <c r="EH209" s="114"/>
      <c r="EI209" s="114"/>
      <c r="EJ209" s="114"/>
      <c r="EK209" s="114"/>
      <c r="EL209" s="114"/>
      <c r="EM209" s="114"/>
      <c r="EN209" s="114"/>
      <c r="EO209" s="114"/>
      <c r="EP209" s="114"/>
      <c r="EQ209" s="114"/>
      <c r="ER209" s="114"/>
      <c r="ES209" s="114"/>
      <c r="ET209" s="114"/>
      <c r="EU209" s="114"/>
      <c r="EV209" s="114"/>
      <c r="EW209" s="114"/>
      <c r="EX209" s="114"/>
      <c r="EY209" s="114"/>
      <c r="EZ209" s="114"/>
      <c r="FA209" s="114"/>
      <c r="FB209" s="114"/>
      <c r="FC209" s="114"/>
      <c r="FD209" s="114"/>
      <c r="FE209" s="114"/>
      <c r="FF209" s="114"/>
      <c r="FG209" s="114"/>
      <c r="FH209" s="114"/>
      <c r="FI209" s="114"/>
      <c r="FJ209" s="114"/>
      <c r="FK209" s="114"/>
      <c r="FL209" s="114"/>
      <c r="FM209" s="114"/>
      <c r="FN209" s="114"/>
      <c r="FO209" s="114"/>
      <c r="FP209" s="114"/>
      <c r="FQ209" s="114"/>
      <c r="FR209" s="114"/>
      <c r="FS209" s="114"/>
      <c r="FT209" s="114"/>
      <c r="FU209" s="114"/>
      <c r="FV209" s="114"/>
      <c r="FW209" s="114"/>
      <c r="FX209" s="114"/>
      <c r="FY209" s="114"/>
      <c r="FZ209" s="114"/>
      <c r="GA209" s="114"/>
      <c r="GB209" s="114"/>
      <c r="GC209" s="114"/>
      <c r="GD209" s="114"/>
      <c r="GE209" s="114"/>
      <c r="GF209" s="114"/>
      <c r="GG209" s="114"/>
      <c r="GH209" s="114"/>
      <c r="GI209" s="114"/>
      <c r="GJ209" s="114"/>
      <c r="GK209" s="114"/>
      <c r="GL209" s="114"/>
      <c r="GM209" s="114"/>
      <c r="GN209" s="114"/>
      <c r="GO209" s="114"/>
      <c r="GP209" s="114"/>
      <c r="GQ209" s="114"/>
      <c r="GR209" s="114"/>
      <c r="GS209" s="114"/>
      <c r="GT209" s="114"/>
      <c r="GU209" s="114"/>
      <c r="GV209" s="114"/>
      <c r="GW209" s="114"/>
      <c r="GX209" s="114"/>
      <c r="GY209" s="114"/>
      <c r="GZ209" s="114"/>
      <c r="HA209" s="114"/>
      <c r="HB209" s="114"/>
      <c r="HC209" s="114"/>
      <c r="HD209" s="114"/>
      <c r="HE209" s="114"/>
      <c r="HF209" s="114"/>
      <c r="HG209" s="114"/>
      <c r="HH209" s="114"/>
      <c r="HI209" s="114"/>
      <c r="HJ209" s="114"/>
      <c r="HK209" s="114"/>
      <c r="HL209" s="114"/>
      <c r="HM209" s="114"/>
      <c r="HN209" s="114"/>
      <c r="HO209" s="114"/>
      <c r="HP209" s="114"/>
      <c r="HQ209" s="114"/>
      <c r="HR209" s="114"/>
      <c r="HS209" s="114"/>
      <c r="HT209" s="114"/>
      <c r="HU209" s="114"/>
      <c r="HV209" s="114"/>
      <c r="HW209" s="114"/>
      <c r="HX209" s="114"/>
      <c r="HY209" s="114"/>
      <c r="HZ209" s="114"/>
      <c r="IA209" s="114"/>
      <c r="IB209" s="114"/>
      <c r="IC209" s="114"/>
      <c r="ID209" s="114"/>
      <c r="IE209" s="114"/>
      <c r="IF209" s="114"/>
      <c r="IG209" s="114"/>
      <c r="IH209" s="114"/>
      <c r="II209" s="114"/>
      <c r="IJ209" s="114"/>
      <c r="IK209" s="114"/>
      <c r="IL209" s="114"/>
      <c r="IM209" s="114"/>
      <c r="IN209" s="114"/>
      <c r="IO209" s="114"/>
      <c r="IP209" s="114"/>
      <c r="IQ209" s="114"/>
      <c r="IR209" s="114"/>
      <c r="IS209" s="114"/>
      <c r="IT209" s="114"/>
      <c r="IU209" s="114"/>
      <c r="IV209" s="114"/>
      <c r="IW209" s="114"/>
      <c r="IX209" s="114"/>
      <c r="IY209" s="114"/>
      <c r="IZ209" s="114"/>
      <c r="JA209" s="114"/>
      <c r="JB209" s="114"/>
      <c r="JC209" s="114"/>
      <c r="JD209" s="114"/>
      <c r="JE209" s="114"/>
      <c r="JF209" s="114"/>
      <c r="JG209" s="114"/>
      <c r="JH209" s="114"/>
      <c r="JI209" s="114"/>
    </row>
    <row r="210" spans="12:269" s="111" customFormat="1" hidden="1" x14ac:dyDescent="0.3">
      <c r="L210" s="113"/>
      <c r="M210" s="113"/>
      <c r="N210" s="114"/>
      <c r="O210" s="114"/>
      <c r="P210" s="114"/>
      <c r="Q210" s="114"/>
      <c r="R210" s="114"/>
      <c r="S210" s="114"/>
      <c r="T210" s="114"/>
      <c r="U210" s="114"/>
      <c r="V210" s="114"/>
      <c r="W210" s="114"/>
      <c r="X210" s="114"/>
      <c r="Y210" s="114"/>
      <c r="Z210" s="114"/>
      <c r="AA210" s="114"/>
      <c r="AB210" s="114"/>
      <c r="AC210" s="114"/>
      <c r="AD210" s="114"/>
      <c r="AE210" s="114"/>
      <c r="AF210" s="114"/>
      <c r="AG210" s="114"/>
      <c r="AH210" s="114"/>
      <c r="AI210" s="114"/>
      <c r="AJ210" s="114"/>
      <c r="AK210" s="114"/>
      <c r="AL210" s="114"/>
      <c r="AM210" s="114"/>
      <c r="AN210" s="114"/>
      <c r="AO210" s="114"/>
      <c r="AP210" s="114"/>
      <c r="AQ210" s="114"/>
      <c r="AR210" s="114"/>
      <c r="AS210" s="114"/>
      <c r="AT210" s="114"/>
      <c r="AU210" s="114"/>
      <c r="AV210" s="114"/>
      <c r="AW210" s="114"/>
      <c r="AX210" s="114"/>
      <c r="AY210" s="114"/>
      <c r="AZ210" s="114"/>
      <c r="BA210" s="114"/>
      <c r="BB210" s="114"/>
      <c r="BC210" s="114"/>
      <c r="BD210" s="114"/>
      <c r="BE210" s="114"/>
      <c r="BF210" s="114"/>
      <c r="BG210" s="114"/>
      <c r="BH210" s="114"/>
      <c r="BI210" s="114"/>
      <c r="BJ210" s="114"/>
      <c r="BK210" s="114"/>
      <c r="BL210" s="114"/>
      <c r="BM210" s="114"/>
      <c r="BN210" s="114"/>
      <c r="BO210" s="114"/>
      <c r="BP210" s="114"/>
      <c r="BQ210" s="114"/>
      <c r="BR210" s="114"/>
      <c r="BS210" s="114"/>
      <c r="BT210" s="114"/>
      <c r="BU210" s="114"/>
      <c r="BV210" s="114"/>
      <c r="BW210" s="114"/>
      <c r="BX210" s="114"/>
      <c r="BY210" s="114"/>
      <c r="BZ210" s="114"/>
      <c r="CA210" s="114"/>
      <c r="CB210" s="114"/>
      <c r="CC210" s="114"/>
      <c r="CD210" s="114"/>
      <c r="CE210" s="114"/>
      <c r="CF210" s="114"/>
      <c r="CG210" s="114"/>
      <c r="CH210" s="114"/>
      <c r="CI210" s="114"/>
      <c r="CJ210" s="114"/>
      <c r="CK210" s="114"/>
      <c r="CL210" s="114"/>
      <c r="CM210" s="114"/>
      <c r="CN210" s="114"/>
      <c r="CO210" s="114"/>
      <c r="CP210" s="114"/>
      <c r="CQ210" s="114"/>
      <c r="CR210" s="114"/>
      <c r="CS210" s="114"/>
      <c r="CT210" s="114"/>
      <c r="CU210" s="114"/>
      <c r="CV210" s="114"/>
      <c r="CW210" s="114"/>
      <c r="CX210" s="114"/>
      <c r="CY210" s="114"/>
      <c r="CZ210" s="114"/>
      <c r="DA210" s="114"/>
      <c r="DB210" s="114"/>
      <c r="DC210" s="114"/>
      <c r="DD210" s="114"/>
      <c r="DE210" s="114"/>
      <c r="DF210" s="114"/>
      <c r="DG210" s="114"/>
      <c r="DH210" s="114"/>
      <c r="DI210" s="114"/>
      <c r="DJ210" s="114"/>
      <c r="DK210" s="114"/>
      <c r="DL210" s="114"/>
      <c r="DM210" s="114"/>
      <c r="DN210" s="114"/>
      <c r="DO210" s="114"/>
      <c r="DP210" s="114"/>
      <c r="DQ210" s="114"/>
      <c r="DR210" s="114"/>
      <c r="DS210" s="114"/>
      <c r="DT210" s="114"/>
      <c r="DU210" s="114"/>
      <c r="DV210" s="114"/>
      <c r="DW210" s="114"/>
      <c r="DX210" s="114"/>
      <c r="DY210" s="114"/>
      <c r="DZ210" s="114"/>
      <c r="EA210" s="114"/>
      <c r="EB210" s="114"/>
      <c r="EC210" s="114"/>
      <c r="ED210" s="114"/>
      <c r="EE210" s="114"/>
      <c r="EF210" s="114"/>
      <c r="EG210" s="114"/>
      <c r="EH210" s="114"/>
      <c r="EI210" s="114"/>
      <c r="EJ210" s="114"/>
      <c r="EK210" s="114"/>
      <c r="EL210" s="114"/>
      <c r="EM210" s="114"/>
      <c r="EN210" s="114"/>
      <c r="EO210" s="114"/>
      <c r="EP210" s="114"/>
      <c r="EQ210" s="114"/>
      <c r="ER210" s="114"/>
      <c r="ES210" s="114"/>
      <c r="ET210" s="114"/>
      <c r="EU210" s="114"/>
      <c r="EV210" s="114"/>
      <c r="EW210" s="114"/>
      <c r="EX210" s="114"/>
      <c r="EY210" s="114"/>
      <c r="EZ210" s="114"/>
      <c r="FA210" s="114"/>
      <c r="FB210" s="114"/>
      <c r="FC210" s="114"/>
      <c r="FD210" s="114"/>
      <c r="FE210" s="114"/>
      <c r="FF210" s="114"/>
      <c r="FG210" s="114"/>
      <c r="FH210" s="114"/>
      <c r="FI210" s="114"/>
      <c r="FJ210" s="114"/>
      <c r="FK210" s="114"/>
      <c r="FL210" s="114"/>
      <c r="FM210" s="114"/>
      <c r="FN210" s="114"/>
      <c r="FO210" s="114"/>
      <c r="FP210" s="114"/>
      <c r="FQ210" s="114"/>
      <c r="FR210" s="114"/>
      <c r="FS210" s="114"/>
      <c r="FT210" s="114"/>
      <c r="FU210" s="114"/>
      <c r="FV210" s="114"/>
      <c r="FW210" s="114"/>
      <c r="FX210" s="114"/>
      <c r="FY210" s="114"/>
      <c r="FZ210" s="114"/>
      <c r="GA210" s="114"/>
      <c r="GB210" s="114"/>
      <c r="GC210" s="114"/>
      <c r="GD210" s="114"/>
      <c r="GE210" s="114"/>
      <c r="GF210" s="114"/>
      <c r="GG210" s="114"/>
      <c r="GH210" s="114"/>
      <c r="GI210" s="114"/>
      <c r="GJ210" s="114"/>
      <c r="GK210" s="114"/>
      <c r="GL210" s="114"/>
      <c r="GM210" s="114"/>
      <c r="GN210" s="114"/>
      <c r="GO210" s="114"/>
      <c r="GP210" s="114"/>
      <c r="GQ210" s="114"/>
      <c r="GR210" s="114"/>
      <c r="GS210" s="114"/>
      <c r="GT210" s="114"/>
      <c r="GU210" s="114"/>
      <c r="GV210" s="114"/>
      <c r="GW210" s="114"/>
      <c r="GX210" s="114"/>
      <c r="GY210" s="114"/>
      <c r="GZ210" s="114"/>
      <c r="HA210" s="114"/>
      <c r="HB210" s="114"/>
      <c r="HC210" s="114"/>
      <c r="HD210" s="114"/>
      <c r="HE210" s="114"/>
      <c r="HF210" s="114"/>
      <c r="HG210" s="114"/>
      <c r="HH210" s="114"/>
      <c r="HI210" s="114"/>
      <c r="HJ210" s="114"/>
      <c r="HK210" s="114"/>
      <c r="HL210" s="114"/>
      <c r="HM210" s="114"/>
      <c r="HN210" s="114"/>
      <c r="HO210" s="114"/>
      <c r="HP210" s="114"/>
      <c r="HQ210" s="114"/>
      <c r="HR210" s="114"/>
      <c r="HS210" s="114"/>
      <c r="HT210" s="114"/>
      <c r="HU210" s="114"/>
      <c r="HV210" s="114"/>
      <c r="HW210" s="114"/>
      <c r="HX210" s="114"/>
      <c r="HY210" s="114"/>
      <c r="HZ210" s="114"/>
      <c r="IA210" s="114"/>
      <c r="IB210" s="114"/>
      <c r="IC210" s="114"/>
      <c r="ID210" s="114"/>
      <c r="IE210" s="114"/>
      <c r="IF210" s="114"/>
      <c r="IG210" s="114"/>
      <c r="IH210" s="114"/>
      <c r="II210" s="114"/>
      <c r="IJ210" s="114"/>
      <c r="IK210" s="114"/>
      <c r="IL210" s="114"/>
      <c r="IM210" s="114"/>
      <c r="IN210" s="114"/>
      <c r="IO210" s="114"/>
      <c r="IP210" s="114"/>
      <c r="IQ210" s="114"/>
      <c r="IR210" s="114"/>
      <c r="IS210" s="114"/>
      <c r="IT210" s="114"/>
      <c r="IU210" s="114"/>
      <c r="IV210" s="114"/>
      <c r="IW210" s="114"/>
      <c r="IX210" s="114"/>
      <c r="IY210" s="114"/>
      <c r="IZ210" s="114"/>
      <c r="JA210" s="114"/>
      <c r="JB210" s="114"/>
      <c r="JC210" s="114"/>
      <c r="JD210" s="114"/>
      <c r="JE210" s="114"/>
      <c r="JF210" s="114"/>
      <c r="JG210" s="114"/>
      <c r="JH210" s="114"/>
      <c r="JI210" s="114"/>
    </row>
    <row r="211" spans="12:269" s="111" customFormat="1" hidden="1" x14ac:dyDescent="0.3">
      <c r="L211" s="113"/>
      <c r="M211" s="113"/>
      <c r="N211" s="114"/>
      <c r="O211" s="114"/>
      <c r="P211" s="114"/>
      <c r="Q211" s="114"/>
      <c r="R211" s="114"/>
      <c r="S211" s="114"/>
      <c r="T211" s="114"/>
      <c r="U211" s="114"/>
      <c r="V211" s="114"/>
      <c r="W211" s="114"/>
      <c r="X211" s="114"/>
      <c r="Y211" s="114"/>
      <c r="Z211" s="114"/>
      <c r="AA211" s="114"/>
      <c r="AB211" s="114"/>
      <c r="AC211" s="114"/>
      <c r="AD211" s="114"/>
      <c r="AE211" s="114"/>
      <c r="AF211" s="114"/>
      <c r="AG211" s="114"/>
      <c r="AH211" s="114"/>
      <c r="AI211" s="114"/>
      <c r="AJ211" s="114"/>
      <c r="AK211" s="114"/>
      <c r="AL211" s="114"/>
      <c r="AM211" s="114"/>
      <c r="AN211" s="114"/>
      <c r="AO211" s="114"/>
      <c r="AP211" s="114"/>
      <c r="AQ211" s="114"/>
      <c r="AR211" s="114"/>
      <c r="AS211" s="114"/>
      <c r="AT211" s="114"/>
      <c r="AU211" s="114"/>
      <c r="AV211" s="114"/>
      <c r="AW211" s="114"/>
      <c r="AX211" s="114"/>
      <c r="AY211" s="114"/>
      <c r="AZ211" s="114"/>
      <c r="BA211" s="114"/>
      <c r="BB211" s="114"/>
      <c r="BC211" s="114"/>
      <c r="BD211" s="114"/>
      <c r="BE211" s="114"/>
      <c r="BF211" s="114"/>
      <c r="BG211" s="114"/>
      <c r="BH211" s="114"/>
      <c r="BI211" s="114"/>
      <c r="BJ211" s="114"/>
      <c r="BK211" s="114"/>
      <c r="BL211" s="114"/>
      <c r="BM211" s="114"/>
      <c r="BN211" s="114"/>
      <c r="BO211" s="114"/>
      <c r="BP211" s="114"/>
      <c r="BQ211" s="114"/>
      <c r="BR211" s="114"/>
      <c r="BS211" s="114"/>
      <c r="BT211" s="114"/>
      <c r="BU211" s="114"/>
      <c r="BV211" s="114"/>
      <c r="BW211" s="114"/>
      <c r="BX211" s="114"/>
      <c r="BY211" s="114"/>
      <c r="BZ211" s="114"/>
      <c r="CA211" s="114"/>
      <c r="CB211" s="114"/>
      <c r="CC211" s="114"/>
      <c r="CD211" s="114"/>
      <c r="CE211" s="114"/>
      <c r="CF211" s="114"/>
      <c r="CG211" s="114"/>
      <c r="CH211" s="114"/>
      <c r="CI211" s="114"/>
      <c r="CJ211" s="114"/>
      <c r="CK211" s="114"/>
      <c r="CL211" s="114"/>
      <c r="CM211" s="114"/>
      <c r="CN211" s="114"/>
      <c r="CO211" s="114"/>
      <c r="CP211" s="114"/>
      <c r="CQ211" s="114"/>
      <c r="CR211" s="114"/>
      <c r="CS211" s="114"/>
      <c r="CT211" s="114"/>
      <c r="CU211" s="114"/>
      <c r="CV211" s="114"/>
      <c r="CW211" s="114"/>
      <c r="CX211" s="114"/>
      <c r="CY211" s="114"/>
      <c r="CZ211" s="114"/>
      <c r="DA211" s="114"/>
      <c r="DB211" s="114"/>
      <c r="DC211" s="114"/>
      <c r="DD211" s="114"/>
      <c r="DE211" s="114"/>
      <c r="DF211" s="114"/>
      <c r="DG211" s="114"/>
      <c r="DH211" s="114"/>
      <c r="DI211" s="114"/>
      <c r="DJ211" s="114"/>
      <c r="DK211" s="114"/>
      <c r="DL211" s="114"/>
      <c r="DM211" s="114"/>
      <c r="DN211" s="114"/>
      <c r="DO211" s="114"/>
      <c r="DP211" s="114"/>
      <c r="DQ211" s="114"/>
      <c r="DR211" s="114"/>
      <c r="DS211" s="114"/>
      <c r="DT211" s="114"/>
      <c r="DU211" s="114"/>
      <c r="DV211" s="114"/>
      <c r="DW211" s="114"/>
      <c r="DX211" s="114"/>
      <c r="DY211" s="114"/>
      <c r="DZ211" s="114"/>
      <c r="EA211" s="114"/>
      <c r="EB211" s="114"/>
      <c r="EC211" s="114"/>
      <c r="ED211" s="114"/>
      <c r="EE211" s="114"/>
      <c r="EF211" s="114"/>
      <c r="EG211" s="114"/>
      <c r="EH211" s="114"/>
      <c r="EI211" s="114"/>
      <c r="EJ211" s="114"/>
      <c r="EK211" s="114"/>
      <c r="EL211" s="114"/>
      <c r="EM211" s="114"/>
      <c r="EN211" s="114"/>
      <c r="EO211" s="114"/>
      <c r="EP211" s="114"/>
      <c r="EQ211" s="114"/>
      <c r="ER211" s="114"/>
      <c r="ES211" s="114"/>
      <c r="ET211" s="114"/>
      <c r="EU211" s="114"/>
      <c r="EV211" s="114"/>
      <c r="EW211" s="114"/>
      <c r="EX211" s="114"/>
      <c r="EY211" s="114"/>
      <c r="EZ211" s="114"/>
      <c r="FA211" s="114"/>
      <c r="FB211" s="114"/>
      <c r="FC211" s="114"/>
      <c r="FD211" s="114"/>
      <c r="FE211" s="114"/>
      <c r="FF211" s="114"/>
      <c r="FG211" s="114"/>
      <c r="FH211" s="114"/>
      <c r="FI211" s="114"/>
      <c r="FJ211" s="114"/>
      <c r="FK211" s="114"/>
      <c r="FL211" s="114"/>
      <c r="FM211" s="114"/>
      <c r="FN211" s="114"/>
      <c r="FO211" s="114"/>
      <c r="FP211" s="114"/>
      <c r="FQ211" s="114"/>
      <c r="FR211" s="114"/>
      <c r="FS211" s="114"/>
      <c r="FT211" s="114"/>
      <c r="FU211" s="114"/>
      <c r="FV211" s="114"/>
      <c r="FW211" s="114"/>
      <c r="FX211" s="114"/>
      <c r="FY211" s="114"/>
      <c r="FZ211" s="114"/>
      <c r="GA211" s="114"/>
      <c r="GB211" s="114"/>
      <c r="GC211" s="114"/>
      <c r="GD211" s="114"/>
      <c r="GE211" s="114"/>
      <c r="GF211" s="114"/>
      <c r="GG211" s="114"/>
      <c r="GH211" s="114"/>
      <c r="GI211" s="114"/>
      <c r="GJ211" s="114"/>
      <c r="GK211" s="114"/>
      <c r="GL211" s="114"/>
      <c r="GM211" s="114"/>
      <c r="GN211" s="114"/>
      <c r="GO211" s="114"/>
      <c r="GP211" s="114"/>
      <c r="GQ211" s="114"/>
      <c r="GR211" s="114"/>
      <c r="GS211" s="114"/>
      <c r="GT211" s="114"/>
      <c r="GU211" s="114"/>
      <c r="GV211" s="114"/>
      <c r="GW211" s="114"/>
      <c r="GX211" s="114"/>
      <c r="GY211" s="114"/>
      <c r="GZ211" s="114"/>
      <c r="HA211" s="114"/>
      <c r="HB211" s="114"/>
      <c r="HC211" s="114"/>
      <c r="HD211" s="114"/>
      <c r="HE211" s="114"/>
      <c r="HF211" s="114"/>
      <c r="HG211" s="114"/>
      <c r="HH211" s="114"/>
      <c r="HI211" s="114"/>
      <c r="HJ211" s="114"/>
      <c r="HK211" s="114"/>
      <c r="HL211" s="114"/>
      <c r="HM211" s="114"/>
      <c r="HN211" s="114"/>
      <c r="HO211" s="114"/>
      <c r="HP211" s="114"/>
      <c r="HQ211" s="114"/>
      <c r="HR211" s="114"/>
      <c r="HS211" s="114"/>
      <c r="HT211" s="114"/>
      <c r="HU211" s="114"/>
      <c r="HV211" s="114"/>
      <c r="HW211" s="114"/>
      <c r="HX211" s="114"/>
      <c r="HY211" s="114"/>
      <c r="HZ211" s="114"/>
      <c r="IA211" s="114"/>
      <c r="IB211" s="114"/>
      <c r="IC211" s="114"/>
      <c r="ID211" s="114"/>
      <c r="IE211" s="114"/>
      <c r="IF211" s="114"/>
      <c r="IG211" s="114"/>
      <c r="IH211" s="114"/>
      <c r="II211" s="114"/>
      <c r="IJ211" s="114"/>
      <c r="IK211" s="114"/>
      <c r="IL211" s="114"/>
      <c r="IM211" s="114"/>
      <c r="IN211" s="114"/>
      <c r="IO211" s="114"/>
      <c r="IP211" s="114"/>
      <c r="IQ211" s="114"/>
      <c r="IR211" s="114"/>
      <c r="IS211" s="114"/>
      <c r="IT211" s="114"/>
      <c r="IU211" s="114"/>
      <c r="IV211" s="114"/>
      <c r="IW211" s="114"/>
      <c r="IX211" s="114"/>
      <c r="IY211" s="114"/>
      <c r="IZ211" s="114"/>
      <c r="JA211" s="114"/>
      <c r="JB211" s="114"/>
      <c r="JC211" s="114"/>
      <c r="JD211" s="114"/>
      <c r="JE211" s="114"/>
      <c r="JF211" s="114"/>
      <c r="JG211" s="114"/>
      <c r="JH211" s="114"/>
      <c r="JI211" s="114"/>
    </row>
    <row r="212" spans="12:269" s="111" customFormat="1" hidden="1" x14ac:dyDescent="0.3">
      <c r="L212" s="113"/>
      <c r="M212" s="113"/>
      <c r="N212" s="114"/>
      <c r="O212" s="114"/>
      <c r="P212" s="114"/>
      <c r="Q212" s="114"/>
      <c r="R212" s="114"/>
      <c r="S212" s="114"/>
      <c r="T212" s="114"/>
      <c r="U212" s="114"/>
      <c r="V212" s="114"/>
      <c r="W212" s="114"/>
      <c r="X212" s="114"/>
      <c r="Y212" s="114"/>
      <c r="Z212" s="114"/>
      <c r="AA212" s="114"/>
      <c r="AB212" s="114"/>
      <c r="AC212" s="114"/>
      <c r="AD212" s="114"/>
      <c r="AE212" s="114"/>
      <c r="AF212" s="114"/>
      <c r="AG212" s="114"/>
      <c r="AH212" s="114"/>
      <c r="AI212" s="114"/>
      <c r="AJ212" s="114"/>
      <c r="AK212" s="114"/>
      <c r="AL212" s="114"/>
      <c r="AM212" s="114"/>
      <c r="AN212" s="114"/>
      <c r="AO212" s="114"/>
      <c r="AP212" s="114"/>
      <c r="AQ212" s="114"/>
      <c r="AR212" s="114"/>
      <c r="AS212" s="114"/>
      <c r="AT212" s="114"/>
      <c r="AU212" s="114"/>
      <c r="AV212" s="114"/>
      <c r="AW212" s="114"/>
      <c r="AX212" s="114"/>
      <c r="AY212" s="114"/>
      <c r="AZ212" s="114"/>
      <c r="BA212" s="114"/>
      <c r="BB212" s="114"/>
      <c r="BC212" s="114"/>
      <c r="BD212" s="114"/>
      <c r="BE212" s="114"/>
      <c r="BF212" s="114"/>
      <c r="BG212" s="114"/>
      <c r="BH212" s="114"/>
      <c r="BI212" s="114"/>
      <c r="BJ212" s="114"/>
      <c r="BK212" s="114"/>
      <c r="BL212" s="114"/>
      <c r="BM212" s="114"/>
      <c r="BN212" s="114"/>
      <c r="BO212" s="114"/>
      <c r="BP212" s="114"/>
      <c r="BQ212" s="114"/>
      <c r="BR212" s="114"/>
      <c r="BS212" s="114"/>
      <c r="BT212" s="114"/>
      <c r="BU212" s="114"/>
      <c r="BV212" s="114"/>
      <c r="BW212" s="114"/>
      <c r="BX212" s="114"/>
      <c r="BY212" s="114"/>
      <c r="BZ212" s="114"/>
      <c r="CA212" s="114"/>
      <c r="CB212" s="114"/>
      <c r="CC212" s="114"/>
      <c r="CD212" s="114"/>
      <c r="CE212" s="114"/>
      <c r="CF212" s="114"/>
      <c r="CG212" s="114"/>
      <c r="CH212" s="114"/>
      <c r="CI212" s="114"/>
      <c r="CJ212" s="114"/>
      <c r="CK212" s="114"/>
      <c r="CL212" s="114"/>
      <c r="CM212" s="114"/>
      <c r="CN212" s="114"/>
      <c r="CO212" s="114"/>
      <c r="CP212" s="114"/>
      <c r="CQ212" s="114"/>
      <c r="CR212" s="114"/>
      <c r="CS212" s="114"/>
      <c r="CT212" s="114"/>
      <c r="CU212" s="114"/>
      <c r="CV212" s="114"/>
      <c r="CW212" s="114"/>
      <c r="CX212" s="114"/>
      <c r="CY212" s="114"/>
      <c r="CZ212" s="114"/>
      <c r="DA212" s="114"/>
      <c r="DB212" s="114"/>
      <c r="DC212" s="114"/>
      <c r="DD212" s="114"/>
      <c r="DE212" s="114"/>
      <c r="DF212" s="114"/>
      <c r="DG212" s="114"/>
      <c r="DH212" s="114"/>
      <c r="DI212" s="114"/>
      <c r="DJ212" s="114"/>
      <c r="DK212" s="114"/>
      <c r="DL212" s="114"/>
      <c r="DM212" s="114"/>
      <c r="DN212" s="114"/>
      <c r="DO212" s="114"/>
      <c r="DP212" s="114"/>
      <c r="DQ212" s="114"/>
      <c r="DR212" s="114"/>
      <c r="DS212" s="114"/>
      <c r="DT212" s="114"/>
      <c r="DU212" s="114"/>
      <c r="DV212" s="114"/>
      <c r="DW212" s="114"/>
      <c r="DX212" s="114"/>
      <c r="DY212" s="114"/>
      <c r="DZ212" s="114"/>
      <c r="EA212" s="114"/>
      <c r="EB212" s="114"/>
      <c r="EC212" s="114"/>
      <c r="ED212" s="114"/>
      <c r="EE212" s="114"/>
      <c r="EF212" s="114"/>
      <c r="EG212" s="114"/>
      <c r="EH212" s="114"/>
      <c r="EI212" s="114"/>
      <c r="EJ212" s="114"/>
      <c r="EK212" s="114"/>
      <c r="EL212" s="114"/>
      <c r="EM212" s="114"/>
      <c r="EN212" s="114"/>
      <c r="EO212" s="114"/>
      <c r="EP212" s="114"/>
      <c r="EQ212" s="114"/>
      <c r="ER212" s="114"/>
      <c r="ES212" s="114"/>
      <c r="ET212" s="114"/>
      <c r="EU212" s="114"/>
      <c r="EV212" s="114"/>
      <c r="EW212" s="114"/>
      <c r="EX212" s="114"/>
      <c r="EY212" s="114"/>
      <c r="EZ212" s="114"/>
      <c r="FA212" s="114"/>
      <c r="FB212" s="114"/>
      <c r="FC212" s="114"/>
      <c r="FD212" s="114"/>
      <c r="FE212" s="114"/>
      <c r="FF212" s="114"/>
      <c r="FG212" s="114"/>
      <c r="FH212" s="114"/>
      <c r="FI212" s="114"/>
      <c r="FJ212" s="114"/>
      <c r="FK212" s="114"/>
      <c r="FL212" s="114"/>
      <c r="FM212" s="114"/>
      <c r="FN212" s="114"/>
      <c r="FO212" s="114"/>
      <c r="FP212" s="114"/>
      <c r="FQ212" s="114"/>
      <c r="FR212" s="114"/>
      <c r="FS212" s="114"/>
      <c r="FT212" s="114"/>
      <c r="FU212" s="114"/>
      <c r="FV212" s="114"/>
      <c r="FW212" s="114"/>
      <c r="FX212" s="114"/>
      <c r="FY212" s="114"/>
      <c r="FZ212" s="114"/>
      <c r="GA212" s="114"/>
      <c r="GB212" s="114"/>
      <c r="GC212" s="114"/>
      <c r="GD212" s="114"/>
      <c r="GE212" s="114"/>
      <c r="GF212" s="114"/>
      <c r="GG212" s="114"/>
      <c r="GH212" s="114"/>
      <c r="GI212" s="114"/>
      <c r="GJ212" s="114"/>
      <c r="GK212" s="114"/>
      <c r="GL212" s="114"/>
      <c r="GM212" s="114"/>
      <c r="GN212" s="114"/>
      <c r="GO212" s="114"/>
      <c r="GP212" s="114"/>
      <c r="GQ212" s="114"/>
      <c r="GR212" s="114"/>
      <c r="GS212" s="114"/>
      <c r="GT212" s="114"/>
      <c r="GU212" s="114"/>
      <c r="GV212" s="114"/>
      <c r="GW212" s="114"/>
      <c r="GX212" s="114"/>
      <c r="GY212" s="114"/>
      <c r="GZ212" s="114"/>
      <c r="HA212" s="114"/>
      <c r="HB212" s="114"/>
      <c r="HC212" s="114"/>
      <c r="HD212" s="114"/>
      <c r="HE212" s="114"/>
      <c r="HF212" s="114"/>
      <c r="HG212" s="114"/>
      <c r="HH212" s="114"/>
      <c r="HI212" s="114"/>
      <c r="HJ212" s="114"/>
      <c r="HK212" s="114"/>
      <c r="HL212" s="114"/>
      <c r="HM212" s="114"/>
      <c r="HN212" s="114"/>
      <c r="HO212" s="114"/>
      <c r="HP212" s="114"/>
      <c r="HQ212" s="114"/>
      <c r="HR212" s="114"/>
      <c r="HS212" s="114"/>
      <c r="HT212" s="114"/>
      <c r="HU212" s="114"/>
      <c r="HV212" s="114"/>
      <c r="HW212" s="114"/>
      <c r="HX212" s="114"/>
      <c r="HY212" s="114"/>
      <c r="HZ212" s="114"/>
      <c r="IA212" s="114"/>
      <c r="IB212" s="114"/>
      <c r="IC212" s="114"/>
      <c r="ID212" s="114"/>
      <c r="IE212" s="114"/>
      <c r="IF212" s="114"/>
      <c r="IG212" s="114"/>
      <c r="IH212" s="114"/>
      <c r="II212" s="114"/>
      <c r="IJ212" s="114"/>
      <c r="IK212" s="114"/>
      <c r="IL212" s="114"/>
      <c r="IM212" s="114"/>
      <c r="IN212" s="114"/>
      <c r="IO212" s="114"/>
      <c r="IP212" s="114"/>
      <c r="IQ212" s="114"/>
      <c r="IR212" s="114"/>
      <c r="IS212" s="114"/>
      <c r="IT212" s="114"/>
      <c r="IU212" s="114"/>
      <c r="IV212" s="114"/>
      <c r="IW212" s="114"/>
      <c r="IX212" s="114"/>
      <c r="IY212" s="114"/>
      <c r="IZ212" s="114"/>
      <c r="JA212" s="114"/>
      <c r="JB212" s="114"/>
      <c r="JC212" s="114"/>
      <c r="JD212" s="114"/>
      <c r="JE212" s="114"/>
      <c r="JF212" s="114"/>
      <c r="JG212" s="114"/>
      <c r="JH212" s="114"/>
      <c r="JI212" s="114"/>
    </row>
    <row r="213" spans="12:269" s="111" customFormat="1" hidden="1" x14ac:dyDescent="0.3">
      <c r="L213" s="113"/>
      <c r="M213" s="113"/>
      <c r="N213" s="114"/>
      <c r="O213" s="114"/>
      <c r="P213" s="114"/>
      <c r="Q213" s="114"/>
      <c r="R213" s="114"/>
      <c r="S213" s="114"/>
      <c r="T213" s="114"/>
      <c r="U213" s="114"/>
      <c r="V213" s="114"/>
      <c r="W213" s="114"/>
      <c r="X213" s="114"/>
      <c r="Y213" s="114"/>
      <c r="Z213" s="114"/>
      <c r="AA213" s="114"/>
      <c r="AB213" s="114"/>
      <c r="AC213" s="114"/>
      <c r="AD213" s="114"/>
      <c r="AE213" s="114"/>
      <c r="AF213" s="114"/>
      <c r="AG213" s="114"/>
      <c r="AH213" s="114"/>
      <c r="AI213" s="114"/>
      <c r="AJ213" s="114"/>
      <c r="AK213" s="114"/>
      <c r="AL213" s="114"/>
      <c r="AM213" s="114"/>
      <c r="AN213" s="114"/>
      <c r="AO213" s="114"/>
      <c r="AP213" s="114"/>
      <c r="AQ213" s="114"/>
      <c r="AR213" s="114"/>
      <c r="AS213" s="114"/>
      <c r="AT213" s="114"/>
      <c r="AU213" s="114"/>
      <c r="AV213" s="114"/>
      <c r="AW213" s="114"/>
      <c r="AX213" s="114"/>
      <c r="AY213" s="114"/>
      <c r="AZ213" s="114"/>
      <c r="BA213" s="114"/>
      <c r="BB213" s="114"/>
      <c r="BC213" s="114"/>
      <c r="BD213" s="114"/>
      <c r="BE213" s="114"/>
      <c r="BF213" s="114"/>
      <c r="BG213" s="114"/>
      <c r="BH213" s="114"/>
      <c r="BI213" s="114"/>
      <c r="BJ213" s="114"/>
      <c r="BK213" s="114"/>
      <c r="BL213" s="114"/>
      <c r="BM213" s="114"/>
      <c r="BN213" s="114"/>
      <c r="BO213" s="114"/>
      <c r="BP213" s="114"/>
      <c r="BQ213" s="114"/>
      <c r="BR213" s="114"/>
      <c r="BS213" s="114"/>
      <c r="BT213" s="114"/>
      <c r="BU213" s="114"/>
      <c r="BV213" s="114"/>
      <c r="BW213" s="114"/>
      <c r="BX213" s="114"/>
      <c r="BY213" s="114"/>
      <c r="BZ213" s="114"/>
      <c r="CA213" s="114"/>
      <c r="CB213" s="114"/>
      <c r="CC213" s="114"/>
      <c r="CD213" s="114"/>
      <c r="CE213" s="114"/>
      <c r="CF213" s="114"/>
      <c r="CG213" s="114"/>
      <c r="CH213" s="114"/>
      <c r="CI213" s="114"/>
      <c r="CJ213" s="114"/>
      <c r="CK213" s="114"/>
      <c r="CL213" s="114"/>
      <c r="CM213" s="114"/>
      <c r="CN213" s="114"/>
      <c r="CO213" s="114"/>
      <c r="CP213" s="114"/>
      <c r="CQ213" s="114"/>
      <c r="CR213" s="114"/>
      <c r="CS213" s="114"/>
      <c r="CT213" s="114"/>
      <c r="CU213" s="114"/>
      <c r="CV213" s="114"/>
      <c r="CW213" s="114"/>
      <c r="CX213" s="114"/>
      <c r="CY213" s="114"/>
      <c r="CZ213" s="114"/>
      <c r="DA213" s="114"/>
      <c r="DB213" s="114"/>
      <c r="DC213" s="114"/>
      <c r="DD213" s="114"/>
      <c r="DE213" s="114"/>
      <c r="DF213" s="114"/>
      <c r="DG213" s="114"/>
      <c r="DH213" s="114"/>
      <c r="DI213" s="114"/>
      <c r="DJ213" s="114"/>
      <c r="DK213" s="114"/>
      <c r="DL213" s="114"/>
      <c r="DM213" s="114"/>
      <c r="DN213" s="114"/>
      <c r="DO213" s="114"/>
      <c r="DP213" s="114"/>
      <c r="DQ213" s="114"/>
      <c r="DR213" s="114"/>
      <c r="DS213" s="114"/>
      <c r="DT213" s="114"/>
      <c r="DU213" s="114"/>
      <c r="DV213" s="114"/>
      <c r="DW213" s="114"/>
      <c r="DX213" s="114"/>
      <c r="DY213" s="114"/>
      <c r="DZ213" s="114"/>
      <c r="EA213" s="114"/>
      <c r="EB213" s="114"/>
      <c r="EC213" s="114"/>
      <c r="ED213" s="114"/>
      <c r="EE213" s="114"/>
      <c r="EF213" s="114"/>
      <c r="EG213" s="114"/>
      <c r="EH213" s="114"/>
      <c r="EI213" s="114"/>
      <c r="EJ213" s="114"/>
      <c r="EK213" s="114"/>
      <c r="EL213" s="114"/>
      <c r="EM213" s="114"/>
      <c r="EN213" s="114"/>
      <c r="EO213" s="114"/>
      <c r="EP213" s="114"/>
      <c r="EQ213" s="114"/>
      <c r="ER213" s="114"/>
      <c r="ES213" s="114"/>
      <c r="ET213" s="114"/>
      <c r="EU213" s="114"/>
      <c r="EV213" s="114"/>
      <c r="EW213" s="114"/>
      <c r="EX213" s="114"/>
      <c r="EY213" s="114"/>
      <c r="EZ213" s="114"/>
      <c r="FA213" s="114"/>
      <c r="FB213" s="114"/>
      <c r="FC213" s="114"/>
      <c r="FD213" s="114"/>
      <c r="FE213" s="114"/>
      <c r="FF213" s="114"/>
      <c r="FG213" s="114"/>
      <c r="FH213" s="114"/>
      <c r="FI213" s="114"/>
      <c r="FJ213" s="114"/>
      <c r="FK213" s="114"/>
      <c r="FL213" s="114"/>
      <c r="FM213" s="114"/>
      <c r="FN213" s="114"/>
      <c r="FO213" s="114"/>
      <c r="FP213" s="114"/>
      <c r="FQ213" s="114"/>
      <c r="FR213" s="114"/>
      <c r="FS213" s="114"/>
      <c r="FT213" s="114"/>
      <c r="FU213" s="114"/>
      <c r="FV213" s="114"/>
      <c r="FW213" s="114"/>
      <c r="FX213" s="114"/>
      <c r="FY213" s="114"/>
      <c r="FZ213" s="114"/>
      <c r="GA213" s="114"/>
      <c r="GB213" s="114"/>
      <c r="GC213" s="114"/>
      <c r="GD213" s="114"/>
      <c r="GE213" s="114"/>
      <c r="GF213" s="114"/>
      <c r="GG213" s="114"/>
      <c r="GH213" s="114"/>
      <c r="GI213" s="114"/>
      <c r="GJ213" s="114"/>
      <c r="GK213" s="114"/>
      <c r="GL213" s="114"/>
      <c r="GM213" s="114"/>
      <c r="GN213" s="114"/>
      <c r="GO213" s="114"/>
      <c r="GP213" s="114"/>
      <c r="GQ213" s="114"/>
      <c r="GR213" s="114"/>
      <c r="GS213" s="114"/>
      <c r="GT213" s="114"/>
      <c r="GU213" s="114"/>
      <c r="GV213" s="114"/>
      <c r="GW213" s="114"/>
      <c r="GX213" s="114"/>
      <c r="GY213" s="114"/>
      <c r="GZ213" s="114"/>
      <c r="HA213" s="114"/>
      <c r="HB213" s="114"/>
      <c r="HC213" s="114"/>
      <c r="HD213" s="114"/>
      <c r="HE213" s="114"/>
      <c r="HF213" s="114"/>
      <c r="HG213" s="114"/>
      <c r="HH213" s="114"/>
      <c r="HI213" s="114"/>
      <c r="HJ213" s="114"/>
      <c r="HK213" s="114"/>
      <c r="HL213" s="114"/>
      <c r="HM213" s="114"/>
      <c r="HN213" s="114"/>
      <c r="HO213" s="114"/>
      <c r="HP213" s="114"/>
      <c r="HQ213" s="114"/>
      <c r="HR213" s="114"/>
      <c r="HS213" s="114"/>
      <c r="HT213" s="114"/>
      <c r="HU213" s="114"/>
      <c r="HV213" s="114"/>
      <c r="HW213" s="114"/>
      <c r="HX213" s="114"/>
      <c r="HY213" s="114"/>
      <c r="HZ213" s="114"/>
      <c r="IA213" s="114"/>
      <c r="IB213" s="114"/>
      <c r="IC213" s="114"/>
      <c r="ID213" s="114"/>
      <c r="IE213" s="114"/>
      <c r="IF213" s="114"/>
      <c r="IG213" s="114"/>
      <c r="IH213" s="114"/>
      <c r="II213" s="114"/>
      <c r="IJ213" s="114"/>
      <c r="IK213" s="114"/>
      <c r="IL213" s="114"/>
      <c r="IM213" s="114"/>
      <c r="IN213" s="114"/>
      <c r="IO213" s="114"/>
      <c r="IP213" s="114"/>
      <c r="IQ213" s="114"/>
      <c r="IR213" s="114"/>
      <c r="IS213" s="114"/>
      <c r="IT213" s="114"/>
      <c r="IU213" s="114"/>
      <c r="IV213" s="114"/>
      <c r="IW213" s="114"/>
      <c r="IX213" s="114"/>
      <c r="IY213" s="114"/>
      <c r="IZ213" s="114"/>
      <c r="JA213" s="114"/>
      <c r="JB213" s="114"/>
      <c r="JC213" s="114"/>
      <c r="JD213" s="114"/>
      <c r="JE213" s="114"/>
      <c r="JF213" s="114"/>
      <c r="JG213" s="114"/>
      <c r="JH213" s="114"/>
      <c r="JI213" s="114"/>
    </row>
    <row r="214" spans="12:269" s="111" customFormat="1" hidden="1" x14ac:dyDescent="0.3">
      <c r="L214" s="113"/>
      <c r="M214" s="113"/>
      <c r="N214" s="114"/>
      <c r="O214" s="114"/>
      <c r="P214" s="114"/>
      <c r="Q214" s="114"/>
      <c r="R214" s="114"/>
      <c r="S214" s="114"/>
      <c r="T214" s="114"/>
      <c r="U214" s="114"/>
      <c r="V214" s="114"/>
      <c r="W214" s="114"/>
      <c r="X214" s="114"/>
      <c r="Y214" s="114"/>
      <c r="Z214" s="114"/>
      <c r="AA214" s="114"/>
      <c r="AB214" s="114"/>
      <c r="AC214" s="114"/>
      <c r="AD214" s="114"/>
      <c r="AE214" s="114"/>
      <c r="AF214" s="114"/>
      <c r="AG214" s="114"/>
      <c r="AH214" s="114"/>
      <c r="AI214" s="114"/>
      <c r="AJ214" s="114"/>
      <c r="AK214" s="114"/>
      <c r="AL214" s="114"/>
      <c r="AM214" s="114"/>
      <c r="AN214" s="114"/>
      <c r="AO214" s="114"/>
      <c r="AP214" s="114"/>
      <c r="AQ214" s="114"/>
      <c r="AR214" s="114"/>
      <c r="AS214" s="114"/>
      <c r="AT214" s="114"/>
      <c r="AU214" s="114"/>
      <c r="AV214" s="114"/>
      <c r="AW214" s="114"/>
      <c r="AX214" s="114"/>
      <c r="AY214" s="114"/>
      <c r="AZ214" s="114"/>
      <c r="BA214" s="114"/>
      <c r="BB214" s="114"/>
      <c r="BC214" s="114"/>
      <c r="BD214" s="114"/>
      <c r="BE214" s="114"/>
      <c r="BF214" s="114"/>
      <c r="BG214" s="114"/>
      <c r="BH214" s="114"/>
      <c r="BI214" s="114"/>
      <c r="BJ214" s="114"/>
      <c r="BK214" s="114"/>
      <c r="BL214" s="114"/>
      <c r="BM214" s="114"/>
      <c r="BN214" s="114"/>
      <c r="BO214" s="114"/>
      <c r="BP214" s="114"/>
      <c r="BQ214" s="114"/>
      <c r="BR214" s="114"/>
      <c r="BS214" s="114"/>
      <c r="BT214" s="114"/>
      <c r="BU214" s="114"/>
      <c r="BV214" s="114"/>
      <c r="BW214" s="114"/>
      <c r="BX214" s="114"/>
      <c r="BY214" s="114"/>
      <c r="BZ214" s="114"/>
      <c r="CA214" s="114"/>
      <c r="CB214" s="114"/>
      <c r="CC214" s="114"/>
      <c r="CD214" s="114"/>
      <c r="CE214" s="114"/>
      <c r="CF214" s="114"/>
      <c r="CG214" s="114"/>
      <c r="CH214" s="114"/>
      <c r="CI214" s="114"/>
      <c r="CJ214" s="114"/>
      <c r="CK214" s="114"/>
      <c r="CL214" s="114"/>
      <c r="CM214" s="114"/>
      <c r="CN214" s="114"/>
      <c r="CO214" s="114"/>
      <c r="CP214" s="114"/>
      <c r="CQ214" s="114"/>
      <c r="CR214" s="114"/>
      <c r="CS214" s="114"/>
      <c r="CT214" s="114"/>
      <c r="CU214" s="114"/>
      <c r="CV214" s="114"/>
      <c r="CW214" s="114"/>
      <c r="CX214" s="114"/>
      <c r="CY214" s="114"/>
      <c r="CZ214" s="114"/>
      <c r="DA214" s="114"/>
      <c r="DB214" s="114"/>
      <c r="DC214" s="114"/>
      <c r="DD214" s="114"/>
      <c r="DE214" s="114"/>
      <c r="DF214" s="114"/>
      <c r="DG214" s="114"/>
      <c r="DH214" s="114"/>
      <c r="DI214" s="114"/>
      <c r="DJ214" s="114"/>
      <c r="DK214" s="114"/>
      <c r="DL214" s="114"/>
      <c r="DM214" s="114"/>
      <c r="DN214" s="114"/>
      <c r="DO214" s="114"/>
      <c r="DP214" s="114"/>
      <c r="DQ214" s="114"/>
      <c r="DR214" s="114"/>
      <c r="DS214" s="114"/>
      <c r="DT214" s="114"/>
      <c r="DU214" s="114"/>
      <c r="DV214" s="114"/>
      <c r="DW214" s="114"/>
      <c r="DX214" s="114"/>
      <c r="DY214" s="114"/>
      <c r="DZ214" s="114"/>
      <c r="EA214" s="114"/>
      <c r="EB214" s="114"/>
      <c r="EC214" s="114"/>
      <c r="ED214" s="114"/>
      <c r="EE214" s="114"/>
      <c r="EF214" s="114"/>
      <c r="EG214" s="114"/>
      <c r="EH214" s="114"/>
      <c r="EI214" s="114"/>
      <c r="EJ214" s="114"/>
      <c r="EK214" s="114"/>
      <c r="EL214" s="114"/>
      <c r="EM214" s="114"/>
      <c r="EN214" s="114"/>
      <c r="EO214" s="114"/>
      <c r="EP214" s="114"/>
      <c r="EQ214" s="114"/>
      <c r="ER214" s="114"/>
      <c r="ES214" s="114"/>
      <c r="ET214" s="114"/>
      <c r="EU214" s="114"/>
      <c r="EV214" s="114"/>
      <c r="EW214" s="114"/>
      <c r="EX214" s="114"/>
      <c r="EY214" s="114"/>
      <c r="EZ214" s="114"/>
      <c r="FA214" s="114"/>
      <c r="FB214" s="114"/>
      <c r="FC214" s="114"/>
      <c r="FD214" s="114"/>
      <c r="FE214" s="114"/>
      <c r="FF214" s="114"/>
      <c r="FG214" s="114"/>
      <c r="FH214" s="114"/>
      <c r="FI214" s="114"/>
      <c r="FJ214" s="114"/>
      <c r="FK214" s="114"/>
      <c r="FL214" s="114"/>
      <c r="FM214" s="114"/>
      <c r="FN214" s="114"/>
      <c r="FO214" s="114"/>
      <c r="FP214" s="114"/>
      <c r="FQ214" s="114"/>
      <c r="FR214" s="114"/>
      <c r="FS214" s="114"/>
      <c r="FT214" s="114"/>
      <c r="FU214" s="114"/>
      <c r="FV214" s="114"/>
      <c r="FW214" s="114"/>
      <c r="FX214" s="114"/>
      <c r="FY214" s="114"/>
      <c r="FZ214" s="114"/>
      <c r="GA214" s="114"/>
      <c r="GB214" s="114"/>
      <c r="GC214" s="114"/>
      <c r="GD214" s="114"/>
      <c r="GE214" s="114"/>
      <c r="GF214" s="114"/>
      <c r="GG214" s="114"/>
      <c r="GH214" s="114"/>
      <c r="GI214" s="114"/>
      <c r="GJ214" s="114"/>
      <c r="GK214" s="114"/>
      <c r="GL214" s="114"/>
      <c r="GM214" s="114"/>
      <c r="GN214" s="114"/>
      <c r="GO214" s="114"/>
      <c r="GP214" s="114"/>
      <c r="GQ214" s="114"/>
      <c r="GR214" s="114"/>
      <c r="GS214" s="114"/>
      <c r="GT214" s="114"/>
      <c r="GU214" s="114"/>
      <c r="GV214" s="114"/>
      <c r="GW214" s="114"/>
      <c r="GX214" s="114"/>
      <c r="GY214" s="114"/>
      <c r="GZ214" s="114"/>
      <c r="HA214" s="114"/>
      <c r="HB214" s="114"/>
      <c r="HC214" s="114"/>
      <c r="HD214" s="114"/>
      <c r="HE214" s="114"/>
      <c r="HF214" s="114"/>
      <c r="HG214" s="114"/>
      <c r="HH214" s="114"/>
      <c r="HI214" s="114"/>
      <c r="HJ214" s="114"/>
      <c r="HK214" s="114"/>
      <c r="HL214" s="114"/>
      <c r="HM214" s="114"/>
      <c r="HN214" s="114"/>
      <c r="HO214" s="114"/>
      <c r="HP214" s="114"/>
      <c r="HQ214" s="114"/>
      <c r="HR214" s="114"/>
      <c r="HS214" s="114"/>
      <c r="HT214" s="114"/>
      <c r="HU214" s="114"/>
      <c r="HV214" s="114"/>
      <c r="HW214" s="114"/>
      <c r="HX214" s="114"/>
      <c r="HY214" s="114"/>
      <c r="HZ214" s="114"/>
      <c r="IA214" s="114"/>
      <c r="IB214" s="114"/>
      <c r="IC214" s="114"/>
      <c r="ID214" s="114"/>
      <c r="IE214" s="114"/>
      <c r="IF214" s="114"/>
      <c r="IG214" s="114"/>
      <c r="IH214" s="114"/>
      <c r="II214" s="114"/>
      <c r="IJ214" s="114"/>
      <c r="IK214" s="114"/>
      <c r="IL214" s="114"/>
      <c r="IM214" s="114"/>
      <c r="IN214" s="114"/>
      <c r="IO214" s="114"/>
      <c r="IP214" s="114"/>
      <c r="IQ214" s="114"/>
      <c r="IR214" s="114"/>
      <c r="IS214" s="114"/>
      <c r="IT214" s="114"/>
      <c r="IU214" s="114"/>
      <c r="IV214" s="114"/>
      <c r="IW214" s="114"/>
      <c r="IX214" s="114"/>
      <c r="IY214" s="114"/>
      <c r="IZ214" s="114"/>
      <c r="JA214" s="114"/>
      <c r="JB214" s="114"/>
      <c r="JC214" s="114"/>
      <c r="JD214" s="114"/>
      <c r="JE214" s="114"/>
      <c r="JF214" s="114"/>
      <c r="JG214" s="114"/>
      <c r="JH214" s="114"/>
      <c r="JI214" s="114"/>
    </row>
    <row r="215" spans="12:269" s="111" customFormat="1" hidden="1" x14ac:dyDescent="0.3">
      <c r="L215" s="113"/>
      <c r="M215" s="113"/>
      <c r="N215" s="114"/>
      <c r="O215" s="114"/>
      <c r="P215" s="114"/>
      <c r="Q215" s="114"/>
      <c r="R215" s="114"/>
      <c r="S215" s="114"/>
      <c r="T215" s="114"/>
      <c r="U215" s="114"/>
      <c r="V215" s="114"/>
      <c r="W215" s="114"/>
      <c r="X215" s="114"/>
      <c r="Y215" s="114"/>
      <c r="Z215" s="114"/>
      <c r="AA215" s="114"/>
      <c r="AB215" s="114"/>
      <c r="AC215" s="114"/>
      <c r="AD215" s="114"/>
      <c r="AE215" s="114"/>
      <c r="AF215" s="114"/>
      <c r="AG215" s="114"/>
      <c r="AH215" s="114"/>
      <c r="AI215" s="114"/>
      <c r="AJ215" s="114"/>
      <c r="AK215" s="114"/>
      <c r="AL215" s="114"/>
      <c r="AM215" s="114"/>
      <c r="AN215" s="114"/>
      <c r="AO215" s="114"/>
      <c r="AP215" s="114"/>
      <c r="AQ215" s="114"/>
      <c r="AR215" s="114"/>
      <c r="AS215" s="114"/>
      <c r="AT215" s="114"/>
      <c r="AU215" s="114"/>
      <c r="AV215" s="114"/>
      <c r="AW215" s="114"/>
      <c r="AX215" s="114"/>
      <c r="AY215" s="114"/>
      <c r="AZ215" s="114"/>
      <c r="BA215" s="114"/>
      <c r="BB215" s="114"/>
      <c r="BC215" s="114"/>
      <c r="BD215" s="114"/>
      <c r="BE215" s="114"/>
      <c r="BF215" s="114"/>
      <c r="BG215" s="114"/>
      <c r="BH215" s="114"/>
      <c r="BI215" s="114"/>
      <c r="BJ215" s="114"/>
      <c r="BK215" s="114"/>
      <c r="BL215" s="114"/>
      <c r="BM215" s="114"/>
      <c r="BN215" s="114"/>
      <c r="BO215" s="114"/>
      <c r="BP215" s="114"/>
      <c r="BQ215" s="114"/>
      <c r="BR215" s="114"/>
      <c r="BS215" s="114"/>
      <c r="BT215" s="114"/>
      <c r="BU215" s="114"/>
      <c r="BV215" s="114"/>
      <c r="BW215" s="114"/>
      <c r="BX215" s="114"/>
      <c r="BY215" s="114"/>
      <c r="BZ215" s="114"/>
      <c r="CA215" s="114"/>
      <c r="CB215" s="114"/>
      <c r="CC215" s="114"/>
      <c r="CD215" s="114"/>
      <c r="CE215" s="114"/>
      <c r="CF215" s="114"/>
      <c r="CG215" s="114"/>
      <c r="CH215" s="114"/>
      <c r="CI215" s="114"/>
      <c r="CJ215" s="114"/>
      <c r="CK215" s="114"/>
      <c r="CL215" s="114"/>
      <c r="CM215" s="114"/>
      <c r="CN215" s="114"/>
      <c r="CO215" s="114"/>
      <c r="CP215" s="114"/>
      <c r="CQ215" s="114"/>
      <c r="CR215" s="114"/>
      <c r="CS215" s="114"/>
      <c r="CT215" s="114"/>
      <c r="CU215" s="114"/>
      <c r="CV215" s="114"/>
      <c r="CW215" s="114"/>
      <c r="CX215" s="114"/>
      <c r="CY215" s="114"/>
      <c r="CZ215" s="114"/>
      <c r="DA215" s="114"/>
      <c r="DB215" s="114"/>
      <c r="DC215" s="114"/>
      <c r="DD215" s="114"/>
      <c r="DE215" s="114"/>
      <c r="DF215" s="114"/>
      <c r="DG215" s="114"/>
      <c r="DH215" s="114"/>
      <c r="DI215" s="114"/>
      <c r="DJ215" s="114"/>
      <c r="DK215" s="114"/>
      <c r="DL215" s="114"/>
      <c r="DM215" s="114"/>
      <c r="DN215" s="114"/>
      <c r="DO215" s="114"/>
      <c r="DP215" s="114"/>
      <c r="DQ215" s="114"/>
      <c r="DR215" s="114"/>
      <c r="DS215" s="114"/>
      <c r="DT215" s="114"/>
      <c r="DU215" s="114"/>
      <c r="DV215" s="114"/>
      <c r="DW215" s="114"/>
      <c r="DX215" s="114"/>
      <c r="DY215" s="114"/>
      <c r="DZ215" s="114"/>
      <c r="EA215" s="114"/>
      <c r="EB215" s="114"/>
      <c r="EC215" s="114"/>
      <c r="ED215" s="114"/>
      <c r="EE215" s="114"/>
      <c r="EF215" s="114"/>
      <c r="EG215" s="114"/>
      <c r="EH215" s="114"/>
      <c r="EI215" s="114"/>
      <c r="EJ215" s="114"/>
      <c r="EK215" s="114"/>
      <c r="EL215" s="114"/>
      <c r="EM215" s="114"/>
      <c r="EN215" s="114"/>
      <c r="EO215" s="114"/>
      <c r="EP215" s="114"/>
      <c r="EQ215" s="114"/>
      <c r="ER215" s="114"/>
      <c r="ES215" s="114"/>
      <c r="ET215" s="114"/>
      <c r="EU215" s="114"/>
      <c r="EV215" s="114"/>
      <c r="EW215" s="114"/>
      <c r="EX215" s="114"/>
      <c r="EY215" s="114"/>
      <c r="EZ215" s="114"/>
      <c r="FA215" s="114"/>
      <c r="FB215" s="114"/>
      <c r="FC215" s="114"/>
      <c r="FD215" s="114"/>
      <c r="FE215" s="114"/>
      <c r="FF215" s="114"/>
      <c r="FG215" s="114"/>
      <c r="FH215" s="114"/>
      <c r="FI215" s="114"/>
      <c r="FJ215" s="114"/>
      <c r="FK215" s="114"/>
      <c r="FL215" s="114"/>
      <c r="FM215" s="114"/>
      <c r="FN215" s="114"/>
      <c r="FO215" s="114"/>
      <c r="FP215" s="114"/>
      <c r="FQ215" s="114"/>
      <c r="FR215" s="114"/>
      <c r="FS215" s="114"/>
      <c r="FT215" s="114"/>
      <c r="FU215" s="114"/>
      <c r="FV215" s="114"/>
      <c r="FW215" s="114"/>
      <c r="FX215" s="114"/>
      <c r="FY215" s="114"/>
      <c r="FZ215" s="114"/>
      <c r="GA215" s="114"/>
      <c r="GB215" s="114"/>
      <c r="GC215" s="114"/>
      <c r="GD215" s="114"/>
      <c r="GE215" s="114"/>
      <c r="GF215" s="114"/>
      <c r="GG215" s="114"/>
      <c r="GH215" s="114"/>
      <c r="GI215" s="114"/>
      <c r="GJ215" s="114"/>
      <c r="GK215" s="114"/>
      <c r="GL215" s="114"/>
      <c r="GM215" s="114"/>
      <c r="GN215" s="114"/>
      <c r="GO215" s="114"/>
      <c r="GP215" s="114"/>
      <c r="GQ215" s="114"/>
      <c r="GR215" s="114"/>
      <c r="GS215" s="114"/>
      <c r="GT215" s="114"/>
      <c r="GU215" s="114"/>
      <c r="GV215" s="114"/>
      <c r="GW215" s="114"/>
      <c r="GX215" s="114"/>
      <c r="GY215" s="114"/>
      <c r="GZ215" s="114"/>
      <c r="HA215" s="114"/>
      <c r="HB215" s="114"/>
      <c r="HC215" s="114"/>
      <c r="HD215" s="114"/>
      <c r="HE215" s="114"/>
      <c r="HF215" s="114"/>
      <c r="HG215" s="114"/>
      <c r="HH215" s="114"/>
      <c r="HI215" s="114"/>
      <c r="HJ215" s="114"/>
      <c r="HK215" s="114"/>
      <c r="HL215" s="114"/>
      <c r="HM215" s="114"/>
      <c r="HN215" s="114"/>
      <c r="HO215" s="114"/>
      <c r="HP215" s="114"/>
      <c r="HQ215" s="114"/>
      <c r="HR215" s="114"/>
      <c r="HS215" s="114"/>
      <c r="HT215" s="114"/>
      <c r="HU215" s="114"/>
      <c r="HV215" s="114"/>
      <c r="HW215" s="114"/>
      <c r="HX215" s="114"/>
      <c r="HY215" s="114"/>
      <c r="HZ215" s="114"/>
      <c r="IA215" s="114"/>
      <c r="IB215" s="114"/>
      <c r="IC215" s="114"/>
      <c r="ID215" s="114"/>
      <c r="IE215" s="114"/>
      <c r="IF215" s="114"/>
      <c r="IG215" s="114"/>
      <c r="IH215" s="114"/>
      <c r="II215" s="114"/>
      <c r="IJ215" s="114"/>
      <c r="IK215" s="114"/>
      <c r="IL215" s="114"/>
      <c r="IM215" s="114"/>
      <c r="IN215" s="114"/>
      <c r="IO215" s="114"/>
      <c r="IP215" s="114"/>
      <c r="IQ215" s="114"/>
      <c r="IR215" s="114"/>
      <c r="IS215" s="114"/>
      <c r="IT215" s="114"/>
      <c r="IU215" s="114"/>
      <c r="IV215" s="114"/>
      <c r="IW215" s="114"/>
      <c r="IX215" s="114"/>
      <c r="IY215" s="114"/>
      <c r="IZ215" s="114"/>
      <c r="JA215" s="114"/>
      <c r="JB215" s="114"/>
      <c r="JC215" s="114"/>
      <c r="JD215" s="114"/>
      <c r="JE215" s="114"/>
      <c r="JF215" s="114"/>
      <c r="JG215" s="114"/>
      <c r="JH215" s="114"/>
      <c r="JI215" s="114"/>
    </row>
    <row r="216" spans="12:269" s="111" customFormat="1" hidden="1" x14ac:dyDescent="0.3">
      <c r="L216" s="113"/>
      <c r="M216" s="113"/>
      <c r="N216" s="114"/>
      <c r="O216" s="114"/>
      <c r="P216" s="114"/>
      <c r="Q216" s="114"/>
      <c r="R216" s="114"/>
      <c r="S216" s="114"/>
      <c r="T216" s="114"/>
      <c r="U216" s="114"/>
      <c r="V216" s="114"/>
      <c r="W216" s="114"/>
      <c r="X216" s="114"/>
      <c r="Y216" s="114"/>
      <c r="Z216" s="114"/>
      <c r="AA216" s="114"/>
      <c r="AB216" s="114"/>
      <c r="AC216" s="114"/>
      <c r="AD216" s="114"/>
      <c r="AE216" s="114"/>
      <c r="AF216" s="114"/>
      <c r="AG216" s="114"/>
      <c r="AH216" s="114"/>
      <c r="AI216" s="114"/>
      <c r="AJ216" s="114"/>
      <c r="AK216" s="114"/>
      <c r="AL216" s="114"/>
      <c r="AM216" s="114"/>
      <c r="AN216" s="114"/>
      <c r="AO216" s="114"/>
      <c r="AP216" s="114"/>
      <c r="AQ216" s="114"/>
      <c r="AR216" s="114"/>
      <c r="AS216" s="114"/>
      <c r="AT216" s="114"/>
      <c r="AU216" s="114"/>
      <c r="AV216" s="114"/>
      <c r="AW216" s="114"/>
      <c r="AX216" s="114"/>
      <c r="AY216" s="114"/>
      <c r="AZ216" s="114"/>
      <c r="BA216" s="114"/>
      <c r="BB216" s="114"/>
      <c r="BC216" s="114"/>
      <c r="BD216" s="114"/>
      <c r="BE216" s="114"/>
      <c r="BF216" s="114"/>
      <c r="BG216" s="114"/>
      <c r="BH216" s="114"/>
      <c r="BI216" s="114"/>
      <c r="BJ216" s="114"/>
      <c r="BK216" s="114"/>
      <c r="BL216" s="114"/>
      <c r="BM216" s="114"/>
      <c r="BN216" s="114"/>
      <c r="BO216" s="114"/>
      <c r="BP216" s="114"/>
      <c r="BQ216" s="114"/>
      <c r="BR216" s="114"/>
      <c r="BS216" s="114"/>
      <c r="BT216" s="114"/>
      <c r="BU216" s="114"/>
      <c r="BV216" s="114"/>
      <c r="BW216" s="114"/>
      <c r="BX216" s="114"/>
      <c r="BY216" s="114"/>
      <c r="BZ216" s="114"/>
      <c r="CA216" s="114"/>
      <c r="CB216" s="114"/>
      <c r="CC216" s="114"/>
      <c r="CD216" s="114"/>
      <c r="CE216" s="114"/>
      <c r="CF216" s="114"/>
      <c r="CG216" s="114"/>
      <c r="CH216" s="114"/>
      <c r="CI216" s="114"/>
      <c r="CJ216" s="114"/>
      <c r="CK216" s="114"/>
      <c r="CL216" s="114"/>
      <c r="CM216" s="114"/>
      <c r="CN216" s="114"/>
      <c r="CO216" s="114"/>
      <c r="CP216" s="114"/>
      <c r="CQ216" s="114"/>
      <c r="CR216" s="114"/>
      <c r="CS216" s="114"/>
      <c r="CT216" s="114"/>
      <c r="CU216" s="114"/>
      <c r="CV216" s="114"/>
      <c r="CW216" s="114"/>
      <c r="CX216" s="114"/>
      <c r="CY216" s="114"/>
      <c r="CZ216" s="114"/>
      <c r="DA216" s="114"/>
      <c r="DB216" s="114"/>
      <c r="DC216" s="114"/>
      <c r="DD216" s="114"/>
      <c r="DE216" s="114"/>
      <c r="DF216" s="114"/>
      <c r="DG216" s="114"/>
      <c r="DH216" s="114"/>
      <c r="DI216" s="114"/>
      <c r="DJ216" s="114"/>
      <c r="DK216" s="114"/>
      <c r="DL216" s="114"/>
      <c r="DM216" s="114"/>
      <c r="DN216" s="114"/>
      <c r="DO216" s="114"/>
      <c r="DP216" s="114"/>
      <c r="DQ216" s="114"/>
      <c r="DR216" s="114"/>
      <c r="DS216" s="114"/>
      <c r="DT216" s="114"/>
      <c r="DU216" s="114"/>
      <c r="DV216" s="114"/>
      <c r="DW216" s="114"/>
      <c r="DX216" s="114"/>
      <c r="DY216" s="114"/>
      <c r="DZ216" s="114"/>
      <c r="EA216" s="114"/>
      <c r="EB216" s="114"/>
      <c r="EC216" s="114"/>
      <c r="ED216" s="114"/>
      <c r="EE216" s="114"/>
      <c r="EF216" s="114"/>
      <c r="EG216" s="114"/>
      <c r="EH216" s="114"/>
      <c r="EI216" s="114"/>
      <c r="EJ216" s="114"/>
      <c r="EK216" s="114"/>
      <c r="EL216" s="114"/>
      <c r="EM216" s="114"/>
      <c r="EN216" s="114"/>
      <c r="EO216" s="114"/>
      <c r="EP216" s="114"/>
      <c r="EQ216" s="114"/>
      <c r="ER216" s="114"/>
      <c r="ES216" s="114"/>
      <c r="ET216" s="114"/>
      <c r="EU216" s="114"/>
      <c r="EV216" s="114"/>
      <c r="EW216" s="114"/>
      <c r="EX216" s="114"/>
      <c r="EY216" s="114"/>
      <c r="EZ216" s="114"/>
      <c r="FA216" s="114"/>
      <c r="FB216" s="114"/>
      <c r="FC216" s="114"/>
      <c r="FD216" s="114"/>
      <c r="FE216" s="114"/>
      <c r="FF216" s="114"/>
      <c r="FG216" s="114"/>
      <c r="FH216" s="114"/>
      <c r="FI216" s="114"/>
      <c r="FJ216" s="114"/>
      <c r="FK216" s="114"/>
      <c r="FL216" s="114"/>
      <c r="FM216" s="114"/>
      <c r="FN216" s="114"/>
      <c r="FO216" s="114"/>
      <c r="FP216" s="114"/>
      <c r="FQ216" s="114"/>
      <c r="FR216" s="114"/>
      <c r="FS216" s="114"/>
      <c r="FT216" s="114"/>
      <c r="FU216" s="114"/>
      <c r="FV216" s="114"/>
      <c r="FW216" s="114"/>
      <c r="FX216" s="114"/>
      <c r="FY216" s="114"/>
      <c r="FZ216" s="114"/>
      <c r="GA216" s="114"/>
      <c r="GB216" s="114"/>
      <c r="GC216" s="114"/>
      <c r="GD216" s="114"/>
      <c r="GE216" s="114"/>
      <c r="GF216" s="114"/>
      <c r="GG216" s="114"/>
      <c r="GH216" s="114"/>
      <c r="GI216" s="114"/>
      <c r="GJ216" s="114"/>
      <c r="GK216" s="114"/>
      <c r="GL216" s="114"/>
      <c r="GM216" s="114"/>
      <c r="GN216" s="114"/>
      <c r="GO216" s="114"/>
      <c r="GP216" s="114"/>
      <c r="GQ216" s="114"/>
      <c r="GR216" s="114"/>
      <c r="GS216" s="114"/>
      <c r="GT216" s="114"/>
      <c r="GU216" s="114"/>
      <c r="GV216" s="114"/>
      <c r="GW216" s="114"/>
      <c r="GX216" s="114"/>
      <c r="GY216" s="114"/>
      <c r="GZ216" s="114"/>
      <c r="HA216" s="114"/>
      <c r="HB216" s="114"/>
      <c r="HC216" s="114"/>
      <c r="HD216" s="114"/>
      <c r="HE216" s="114"/>
      <c r="HF216" s="114"/>
      <c r="HG216" s="114"/>
      <c r="HH216" s="114"/>
      <c r="HI216" s="114"/>
      <c r="HJ216" s="114"/>
      <c r="HK216" s="114"/>
      <c r="HL216" s="114"/>
      <c r="HM216" s="114"/>
      <c r="HN216" s="114"/>
      <c r="HO216" s="114"/>
      <c r="HP216" s="114"/>
      <c r="HQ216" s="114"/>
      <c r="HR216" s="114"/>
      <c r="HS216" s="114"/>
      <c r="HT216" s="114"/>
      <c r="HU216" s="114"/>
      <c r="HV216" s="114"/>
      <c r="HW216" s="114"/>
      <c r="HX216" s="114"/>
      <c r="HY216" s="114"/>
      <c r="HZ216" s="114"/>
      <c r="IA216" s="114"/>
      <c r="IB216" s="114"/>
      <c r="IC216" s="114"/>
      <c r="ID216" s="114"/>
      <c r="IE216" s="114"/>
      <c r="IF216" s="114"/>
      <c r="IG216" s="114"/>
      <c r="IH216" s="114"/>
      <c r="II216" s="114"/>
      <c r="IJ216" s="114"/>
      <c r="IK216" s="114"/>
      <c r="IL216" s="114"/>
      <c r="IM216" s="114"/>
      <c r="IN216" s="114"/>
      <c r="IO216" s="114"/>
      <c r="IP216" s="114"/>
      <c r="IQ216" s="114"/>
      <c r="IR216" s="114"/>
      <c r="IS216" s="114"/>
      <c r="IT216" s="114"/>
      <c r="IU216" s="114"/>
      <c r="IV216" s="114"/>
      <c r="IW216" s="114"/>
      <c r="IX216" s="114"/>
      <c r="IY216" s="114"/>
      <c r="IZ216" s="114"/>
      <c r="JA216" s="114"/>
      <c r="JB216" s="114"/>
      <c r="JC216" s="114"/>
      <c r="JD216" s="114"/>
      <c r="JE216" s="114"/>
      <c r="JF216" s="114"/>
      <c r="JG216" s="114"/>
      <c r="JH216" s="114"/>
      <c r="JI216" s="114"/>
    </row>
    <row r="217" spans="12:269" s="111" customFormat="1" hidden="1" x14ac:dyDescent="0.3">
      <c r="L217" s="113"/>
      <c r="M217" s="113"/>
      <c r="N217" s="114"/>
      <c r="O217" s="114"/>
      <c r="P217" s="114"/>
      <c r="Q217" s="114"/>
      <c r="R217" s="114"/>
      <c r="S217" s="114"/>
      <c r="T217" s="114"/>
      <c r="U217" s="114"/>
      <c r="V217" s="114"/>
      <c r="W217" s="114"/>
      <c r="X217" s="114"/>
      <c r="Y217" s="114"/>
      <c r="Z217" s="114"/>
      <c r="AA217" s="114"/>
      <c r="AB217" s="114"/>
      <c r="AC217" s="114"/>
      <c r="AD217" s="114"/>
      <c r="AE217" s="114"/>
      <c r="AF217" s="114"/>
      <c r="AG217" s="114"/>
      <c r="AH217" s="114"/>
      <c r="AI217" s="114"/>
      <c r="AJ217" s="114"/>
      <c r="AK217" s="114"/>
      <c r="AL217" s="114"/>
      <c r="AM217" s="114"/>
      <c r="AN217" s="114"/>
      <c r="AO217" s="114"/>
      <c r="AP217" s="114"/>
      <c r="AQ217" s="114"/>
      <c r="AR217" s="114"/>
      <c r="AS217" s="114"/>
      <c r="AT217" s="114"/>
      <c r="AU217" s="114"/>
      <c r="AV217" s="114"/>
      <c r="AW217" s="114"/>
      <c r="AX217" s="114"/>
      <c r="AY217" s="114"/>
      <c r="AZ217" s="114"/>
      <c r="BA217" s="114"/>
      <c r="BB217" s="114"/>
      <c r="BC217" s="114"/>
      <c r="BD217" s="114"/>
      <c r="BE217" s="114"/>
      <c r="BF217" s="114"/>
      <c r="BG217" s="114"/>
      <c r="BH217" s="114"/>
      <c r="BI217" s="114"/>
      <c r="BJ217" s="114"/>
      <c r="BK217" s="114"/>
      <c r="BL217" s="114"/>
      <c r="BM217" s="114"/>
      <c r="BN217" s="114"/>
      <c r="BO217" s="114"/>
      <c r="BP217" s="114"/>
      <c r="BQ217" s="114"/>
      <c r="BR217" s="114"/>
      <c r="BS217" s="114"/>
      <c r="BT217" s="114"/>
      <c r="BU217" s="114"/>
      <c r="BV217" s="114"/>
      <c r="BW217" s="114"/>
      <c r="BX217" s="114"/>
      <c r="BY217" s="114"/>
      <c r="BZ217" s="114"/>
      <c r="CA217" s="114"/>
      <c r="CB217" s="114"/>
      <c r="CC217" s="114"/>
      <c r="CD217" s="114"/>
      <c r="CE217" s="114"/>
      <c r="CF217" s="114"/>
      <c r="CG217" s="114"/>
      <c r="CH217" s="114"/>
      <c r="CI217" s="114"/>
      <c r="CJ217" s="114"/>
      <c r="CK217" s="114"/>
      <c r="CL217" s="114"/>
      <c r="CM217" s="114"/>
      <c r="CN217" s="114"/>
      <c r="CO217" s="114"/>
      <c r="CP217" s="114"/>
      <c r="CQ217" s="114"/>
      <c r="CR217" s="114"/>
      <c r="CS217" s="114"/>
      <c r="CT217" s="114"/>
      <c r="CU217" s="114"/>
      <c r="CV217" s="114"/>
      <c r="CW217" s="114"/>
      <c r="CX217" s="114"/>
      <c r="CY217" s="114"/>
      <c r="CZ217" s="114"/>
      <c r="DA217" s="114"/>
      <c r="DB217" s="114"/>
      <c r="DC217" s="114"/>
      <c r="DD217" s="114"/>
      <c r="DE217" s="114"/>
      <c r="DF217" s="114"/>
      <c r="DG217" s="114"/>
      <c r="DH217" s="114"/>
      <c r="DI217" s="114"/>
      <c r="DJ217" s="114"/>
      <c r="DK217" s="114"/>
      <c r="DL217" s="114"/>
      <c r="DM217" s="114"/>
      <c r="DN217" s="114"/>
      <c r="DO217" s="114"/>
      <c r="DP217" s="114"/>
      <c r="DQ217" s="114"/>
      <c r="DR217" s="114"/>
      <c r="DS217" s="114"/>
      <c r="DT217" s="114"/>
      <c r="DU217" s="114"/>
      <c r="DV217" s="114"/>
      <c r="DW217" s="114"/>
      <c r="DX217" s="114"/>
      <c r="DY217" s="114"/>
      <c r="DZ217" s="114"/>
      <c r="EA217" s="114"/>
      <c r="EB217" s="114"/>
      <c r="EC217" s="114"/>
      <c r="ED217" s="114"/>
      <c r="EE217" s="114"/>
      <c r="EF217" s="114"/>
      <c r="EG217" s="114"/>
      <c r="EH217" s="114"/>
      <c r="EI217" s="114"/>
      <c r="EJ217" s="114"/>
      <c r="EK217" s="114"/>
      <c r="EL217" s="114"/>
      <c r="EM217" s="114"/>
      <c r="EN217" s="114"/>
      <c r="EO217" s="114"/>
      <c r="EP217" s="114"/>
      <c r="EQ217" s="114"/>
      <c r="ER217" s="114"/>
      <c r="ES217" s="114"/>
      <c r="ET217" s="114"/>
      <c r="EU217" s="114"/>
      <c r="EV217" s="114"/>
      <c r="EW217" s="114"/>
      <c r="EX217" s="114"/>
      <c r="EY217" s="114"/>
      <c r="EZ217" s="114"/>
      <c r="FA217" s="114"/>
      <c r="FB217" s="114"/>
      <c r="FC217" s="114"/>
      <c r="FD217" s="114"/>
      <c r="FE217" s="114"/>
      <c r="FF217" s="114"/>
      <c r="FG217" s="114"/>
      <c r="FH217" s="114"/>
      <c r="FI217" s="114"/>
      <c r="FJ217" s="114"/>
      <c r="FK217" s="114"/>
      <c r="FL217" s="114"/>
      <c r="FM217" s="114"/>
      <c r="FN217" s="114"/>
      <c r="FO217" s="114"/>
      <c r="FP217" s="114"/>
      <c r="FQ217" s="114"/>
      <c r="FR217" s="114"/>
      <c r="FS217" s="114"/>
      <c r="FT217" s="114"/>
      <c r="FU217" s="114"/>
      <c r="FV217" s="114"/>
      <c r="FW217" s="114"/>
      <c r="FX217" s="114"/>
      <c r="FY217" s="114"/>
      <c r="FZ217" s="114"/>
      <c r="GA217" s="114"/>
      <c r="GB217" s="114"/>
      <c r="GC217" s="114"/>
      <c r="GD217" s="114"/>
      <c r="GE217" s="114"/>
      <c r="GF217" s="114"/>
      <c r="GG217" s="114"/>
      <c r="GH217" s="114"/>
      <c r="GI217" s="114"/>
      <c r="GJ217" s="114"/>
      <c r="GK217" s="114"/>
      <c r="GL217" s="114"/>
      <c r="GM217" s="114"/>
      <c r="GN217" s="114"/>
      <c r="GO217" s="114"/>
      <c r="GP217" s="114"/>
      <c r="GQ217" s="114"/>
      <c r="GR217" s="114"/>
      <c r="GS217" s="114"/>
      <c r="GT217" s="114"/>
      <c r="GU217" s="114"/>
      <c r="GV217" s="114"/>
      <c r="GW217" s="114"/>
      <c r="GX217" s="114"/>
      <c r="GY217" s="114"/>
      <c r="GZ217" s="114"/>
      <c r="HA217" s="114"/>
      <c r="HB217" s="114"/>
      <c r="HC217" s="114"/>
      <c r="HD217" s="114"/>
      <c r="HE217" s="114"/>
      <c r="HF217" s="114"/>
      <c r="HG217" s="114"/>
      <c r="HH217" s="114"/>
      <c r="HI217" s="114"/>
      <c r="HJ217" s="114"/>
      <c r="HK217" s="114"/>
      <c r="HL217" s="114"/>
      <c r="HM217" s="114"/>
      <c r="HN217" s="114"/>
      <c r="HO217" s="114"/>
      <c r="HP217" s="114"/>
      <c r="HQ217" s="114"/>
      <c r="HR217" s="114"/>
      <c r="HS217" s="114"/>
      <c r="HT217" s="114"/>
      <c r="HU217" s="114"/>
      <c r="HV217" s="114"/>
      <c r="HW217" s="114"/>
      <c r="HX217" s="114"/>
      <c r="HY217" s="114"/>
      <c r="HZ217" s="114"/>
      <c r="IA217" s="114"/>
      <c r="IB217" s="114"/>
      <c r="IC217" s="114"/>
      <c r="ID217" s="114"/>
      <c r="IE217" s="114"/>
      <c r="IF217" s="114"/>
      <c r="IG217" s="114"/>
      <c r="IH217" s="114"/>
      <c r="II217" s="114"/>
      <c r="IJ217" s="114"/>
      <c r="IK217" s="114"/>
      <c r="IL217" s="114"/>
      <c r="IM217" s="114"/>
      <c r="IN217" s="114"/>
      <c r="IO217" s="114"/>
      <c r="IP217" s="114"/>
      <c r="IQ217" s="114"/>
      <c r="IR217" s="114"/>
      <c r="IS217" s="114"/>
      <c r="IT217" s="114"/>
      <c r="IU217" s="114"/>
      <c r="IV217" s="114"/>
      <c r="IW217" s="114"/>
      <c r="IX217" s="114"/>
      <c r="IY217" s="114"/>
      <c r="IZ217" s="114"/>
      <c r="JA217" s="114"/>
      <c r="JB217" s="114"/>
      <c r="JC217" s="114"/>
      <c r="JD217" s="114"/>
      <c r="JE217" s="114"/>
      <c r="JF217" s="114"/>
      <c r="JG217" s="114"/>
      <c r="JH217" s="114"/>
      <c r="JI217" s="114"/>
    </row>
    <row r="218" spans="12:269" s="111" customFormat="1" hidden="1" x14ac:dyDescent="0.3">
      <c r="L218" s="113"/>
      <c r="M218" s="113"/>
      <c r="N218" s="114"/>
      <c r="O218" s="114"/>
      <c r="P218" s="114"/>
      <c r="Q218" s="114"/>
      <c r="R218" s="114"/>
      <c r="S218" s="114"/>
      <c r="T218" s="114"/>
      <c r="U218" s="114"/>
      <c r="V218" s="114"/>
      <c r="W218" s="114"/>
      <c r="X218" s="114"/>
      <c r="Y218" s="114"/>
      <c r="Z218" s="114"/>
      <c r="AA218" s="114"/>
      <c r="AB218" s="114"/>
      <c r="AC218" s="114"/>
      <c r="AD218" s="114"/>
      <c r="AE218" s="114"/>
      <c r="AF218" s="114"/>
      <c r="AG218" s="114"/>
      <c r="AH218" s="114"/>
      <c r="AI218" s="114"/>
      <c r="AJ218" s="114"/>
      <c r="AK218" s="114"/>
      <c r="AL218" s="114"/>
      <c r="AM218" s="114"/>
      <c r="AN218" s="114"/>
      <c r="AO218" s="114"/>
      <c r="AP218" s="114"/>
      <c r="AQ218" s="114"/>
      <c r="AR218" s="114"/>
      <c r="AS218" s="114"/>
      <c r="AT218" s="114"/>
      <c r="AU218" s="114"/>
      <c r="AV218" s="114"/>
      <c r="AW218" s="114"/>
      <c r="AX218" s="114"/>
      <c r="AY218" s="114"/>
      <c r="AZ218" s="114"/>
      <c r="BA218" s="114"/>
      <c r="BB218" s="114"/>
      <c r="BC218" s="114"/>
      <c r="BD218" s="114"/>
      <c r="BE218" s="114"/>
      <c r="BF218" s="114"/>
      <c r="BG218" s="114"/>
      <c r="BH218" s="114"/>
      <c r="BI218" s="114"/>
      <c r="BJ218" s="114"/>
      <c r="BK218" s="114"/>
      <c r="BL218" s="114"/>
      <c r="BM218" s="114"/>
      <c r="BN218" s="114"/>
      <c r="BO218" s="114"/>
      <c r="BP218" s="114"/>
      <c r="BQ218" s="114"/>
      <c r="BR218" s="114"/>
      <c r="BS218" s="114"/>
      <c r="BT218" s="114"/>
      <c r="BU218" s="114"/>
      <c r="BV218" s="114"/>
      <c r="BW218" s="114"/>
      <c r="BX218" s="114"/>
      <c r="BY218" s="114"/>
      <c r="BZ218" s="114"/>
      <c r="CA218" s="114"/>
      <c r="CB218" s="114"/>
      <c r="CC218" s="114"/>
      <c r="CD218" s="114"/>
      <c r="CE218" s="114"/>
      <c r="CF218" s="114"/>
      <c r="CG218" s="114"/>
      <c r="CH218" s="114"/>
      <c r="CI218" s="114"/>
      <c r="CJ218" s="114"/>
      <c r="CK218" s="114"/>
      <c r="CL218" s="114"/>
      <c r="CM218" s="114"/>
      <c r="CN218" s="114"/>
      <c r="CO218" s="114"/>
      <c r="CP218" s="114"/>
      <c r="CQ218" s="114"/>
      <c r="CR218" s="114"/>
      <c r="CS218" s="114"/>
      <c r="CT218" s="114"/>
      <c r="CU218" s="114"/>
      <c r="CV218" s="114"/>
      <c r="CW218" s="114"/>
      <c r="CX218" s="114"/>
      <c r="CY218" s="114"/>
      <c r="CZ218" s="114"/>
      <c r="DA218" s="114"/>
      <c r="DB218" s="114"/>
      <c r="DC218" s="114"/>
      <c r="DD218" s="114"/>
      <c r="DE218" s="114"/>
      <c r="DF218" s="114"/>
      <c r="DG218" s="114"/>
      <c r="DH218" s="114"/>
      <c r="DI218" s="114"/>
      <c r="DJ218" s="114"/>
      <c r="DK218" s="114"/>
      <c r="DL218" s="114"/>
      <c r="DM218" s="114"/>
      <c r="DN218" s="114"/>
      <c r="DO218" s="114"/>
      <c r="DP218" s="114"/>
      <c r="DQ218" s="114"/>
      <c r="DR218" s="114"/>
      <c r="DS218" s="114"/>
      <c r="DT218" s="114"/>
      <c r="DU218" s="114"/>
      <c r="DV218" s="114"/>
      <c r="DW218" s="114"/>
      <c r="DX218" s="114"/>
      <c r="DY218" s="114"/>
      <c r="DZ218" s="114"/>
      <c r="EA218" s="114"/>
      <c r="EB218" s="114"/>
      <c r="EC218" s="114"/>
      <c r="ED218" s="114"/>
      <c r="EE218" s="114"/>
      <c r="EF218" s="114"/>
      <c r="EG218" s="114"/>
      <c r="EH218" s="114"/>
      <c r="EI218" s="114"/>
      <c r="EJ218" s="114"/>
      <c r="EK218" s="114"/>
      <c r="EL218" s="114"/>
      <c r="EM218" s="114"/>
      <c r="EN218" s="114"/>
      <c r="EO218" s="114"/>
      <c r="EP218" s="114"/>
      <c r="EQ218" s="114"/>
      <c r="ER218" s="114"/>
      <c r="ES218" s="114"/>
      <c r="ET218" s="114"/>
      <c r="EU218" s="114"/>
      <c r="EV218" s="114"/>
      <c r="EW218" s="114"/>
      <c r="EX218" s="114"/>
      <c r="EY218" s="114"/>
      <c r="EZ218" s="114"/>
      <c r="FA218" s="114"/>
      <c r="FB218" s="114"/>
      <c r="FC218" s="114"/>
      <c r="FD218" s="114"/>
      <c r="FE218" s="114"/>
      <c r="FF218" s="114"/>
      <c r="FG218" s="114"/>
      <c r="FH218" s="114"/>
      <c r="FI218" s="114"/>
      <c r="FJ218" s="114"/>
      <c r="FK218" s="114"/>
      <c r="FL218" s="114"/>
      <c r="FM218" s="114"/>
      <c r="FN218" s="114"/>
      <c r="FO218" s="114"/>
      <c r="FP218" s="114"/>
      <c r="FQ218" s="114"/>
      <c r="FR218" s="114"/>
      <c r="FS218" s="114"/>
      <c r="FT218" s="114"/>
      <c r="FU218" s="114"/>
      <c r="FV218" s="114"/>
      <c r="FW218" s="114"/>
      <c r="FX218" s="114"/>
      <c r="FY218" s="114"/>
      <c r="FZ218" s="114"/>
      <c r="GA218" s="114"/>
      <c r="GB218" s="114"/>
      <c r="GC218" s="114"/>
      <c r="GD218" s="114"/>
      <c r="GE218" s="114"/>
      <c r="GF218" s="114"/>
      <c r="GG218" s="114"/>
      <c r="GH218" s="114"/>
      <c r="GI218" s="114"/>
      <c r="GJ218" s="114"/>
      <c r="GK218" s="114"/>
      <c r="GL218" s="114"/>
      <c r="GM218" s="114"/>
      <c r="GN218" s="114"/>
      <c r="GO218" s="114"/>
      <c r="GP218" s="114"/>
      <c r="GQ218" s="114"/>
      <c r="GR218" s="114"/>
      <c r="GS218" s="114"/>
      <c r="GT218" s="114"/>
      <c r="GU218" s="114"/>
      <c r="GV218" s="114"/>
      <c r="GW218" s="114"/>
      <c r="GX218" s="114"/>
      <c r="GY218" s="114"/>
      <c r="GZ218" s="114"/>
      <c r="HA218" s="114"/>
      <c r="HB218" s="114"/>
      <c r="HC218" s="114"/>
      <c r="HD218" s="114"/>
      <c r="HE218" s="114"/>
      <c r="HF218" s="114"/>
      <c r="HG218" s="114"/>
      <c r="HH218" s="114"/>
      <c r="HI218" s="114"/>
      <c r="HJ218" s="114"/>
      <c r="HK218" s="114"/>
      <c r="HL218" s="114"/>
      <c r="HM218" s="114"/>
      <c r="HN218" s="114"/>
      <c r="HO218" s="114"/>
      <c r="HP218" s="114"/>
      <c r="HQ218" s="114"/>
      <c r="HR218" s="114"/>
      <c r="HS218" s="114"/>
      <c r="HT218" s="114"/>
      <c r="HU218" s="114"/>
      <c r="HV218" s="114"/>
      <c r="HW218" s="114"/>
      <c r="HX218" s="114"/>
      <c r="HY218" s="114"/>
      <c r="HZ218" s="114"/>
      <c r="IA218" s="114"/>
      <c r="IB218" s="114"/>
      <c r="IC218" s="114"/>
      <c r="ID218" s="114"/>
      <c r="IE218" s="114"/>
      <c r="IF218" s="114"/>
      <c r="IG218" s="114"/>
      <c r="IH218" s="114"/>
      <c r="II218" s="114"/>
      <c r="IJ218" s="114"/>
      <c r="IK218" s="114"/>
      <c r="IL218" s="114"/>
      <c r="IM218" s="114"/>
      <c r="IN218" s="114"/>
      <c r="IO218" s="114"/>
      <c r="IP218" s="114"/>
      <c r="IQ218" s="114"/>
      <c r="IR218" s="114"/>
      <c r="IS218" s="114"/>
      <c r="IT218" s="114"/>
      <c r="IU218" s="114"/>
      <c r="IV218" s="114"/>
      <c r="IW218" s="114"/>
      <c r="IX218" s="114"/>
      <c r="IY218" s="114"/>
      <c r="IZ218" s="114"/>
      <c r="JA218" s="114"/>
      <c r="JB218" s="114"/>
      <c r="JC218" s="114"/>
      <c r="JD218" s="114"/>
      <c r="JE218" s="114"/>
      <c r="JF218" s="114"/>
      <c r="JG218" s="114"/>
      <c r="JH218" s="114"/>
      <c r="JI218" s="114"/>
    </row>
    <row r="219" spans="12:269" s="111" customFormat="1" hidden="1" x14ac:dyDescent="0.3">
      <c r="L219" s="113"/>
      <c r="M219" s="113"/>
      <c r="N219" s="114"/>
      <c r="O219" s="114"/>
      <c r="P219" s="114"/>
      <c r="Q219" s="114"/>
      <c r="R219" s="114"/>
      <c r="S219" s="114"/>
      <c r="T219" s="114"/>
      <c r="U219" s="114"/>
      <c r="V219" s="114"/>
      <c r="W219" s="114"/>
      <c r="X219" s="114"/>
      <c r="Y219" s="114"/>
      <c r="Z219" s="114"/>
      <c r="AA219" s="114"/>
      <c r="AB219" s="114"/>
      <c r="AC219" s="114"/>
      <c r="AD219" s="114"/>
      <c r="AE219" s="114"/>
      <c r="AF219" s="114"/>
      <c r="AG219" s="114"/>
      <c r="AH219" s="114"/>
      <c r="AI219" s="114"/>
      <c r="AJ219" s="114"/>
      <c r="AK219" s="114"/>
      <c r="AL219" s="114"/>
      <c r="AM219" s="114"/>
      <c r="AN219" s="114"/>
      <c r="AO219" s="114"/>
      <c r="AP219" s="114"/>
      <c r="AQ219" s="114"/>
      <c r="AR219" s="114"/>
      <c r="AS219" s="114"/>
      <c r="AT219" s="114"/>
      <c r="AU219" s="114"/>
      <c r="AV219" s="114"/>
      <c r="AW219" s="114"/>
      <c r="AX219" s="114"/>
      <c r="AY219" s="114"/>
      <c r="AZ219" s="114"/>
      <c r="BA219" s="114"/>
      <c r="BB219" s="114"/>
      <c r="BC219" s="114"/>
      <c r="BD219" s="114"/>
      <c r="BE219" s="114"/>
      <c r="BF219" s="114"/>
      <c r="BG219" s="114"/>
      <c r="BH219" s="114"/>
      <c r="BI219" s="114"/>
      <c r="BJ219" s="114"/>
      <c r="BK219" s="114"/>
      <c r="BL219" s="114"/>
      <c r="BM219" s="114"/>
      <c r="BN219" s="114"/>
      <c r="BO219" s="114"/>
      <c r="BP219" s="114"/>
      <c r="BQ219" s="114"/>
      <c r="BR219" s="114"/>
      <c r="BS219" s="114"/>
      <c r="BT219" s="114"/>
      <c r="BU219" s="114"/>
      <c r="BV219" s="114"/>
      <c r="BW219" s="114"/>
      <c r="BX219" s="114"/>
      <c r="BY219" s="114"/>
      <c r="BZ219" s="114"/>
      <c r="CA219" s="114"/>
      <c r="CB219" s="114"/>
      <c r="CC219" s="114"/>
      <c r="CD219" s="114"/>
      <c r="CE219" s="114"/>
      <c r="CF219" s="114"/>
      <c r="CG219" s="114"/>
      <c r="CH219" s="114"/>
      <c r="CI219" s="114"/>
      <c r="CJ219" s="114"/>
      <c r="CK219" s="114"/>
      <c r="CL219" s="114"/>
      <c r="CM219" s="114"/>
      <c r="CN219" s="114"/>
      <c r="CO219" s="114"/>
      <c r="CP219" s="114"/>
      <c r="CQ219" s="114"/>
      <c r="CR219" s="114"/>
      <c r="CS219" s="114"/>
      <c r="CT219" s="114"/>
      <c r="CU219" s="114"/>
      <c r="CV219" s="114"/>
      <c r="CW219" s="114"/>
      <c r="CX219" s="114"/>
      <c r="CY219" s="114"/>
      <c r="CZ219" s="114"/>
      <c r="DA219" s="114"/>
      <c r="DB219" s="114"/>
      <c r="DC219" s="114"/>
      <c r="DD219" s="114"/>
      <c r="DE219" s="114"/>
      <c r="DF219" s="114"/>
      <c r="DG219" s="114"/>
      <c r="DH219" s="114"/>
      <c r="DI219" s="114"/>
      <c r="DJ219" s="114"/>
      <c r="DK219" s="114"/>
      <c r="DL219" s="114"/>
      <c r="DM219" s="114"/>
      <c r="DN219" s="114"/>
      <c r="DO219" s="114"/>
      <c r="DP219" s="114"/>
      <c r="DQ219" s="114"/>
      <c r="DR219" s="114"/>
      <c r="DS219" s="114"/>
      <c r="DT219" s="114"/>
      <c r="DU219" s="114"/>
      <c r="DV219" s="114"/>
      <c r="DW219" s="114"/>
      <c r="DX219" s="114"/>
      <c r="DY219" s="114"/>
      <c r="DZ219" s="114"/>
      <c r="EA219" s="114"/>
      <c r="EB219" s="114"/>
      <c r="EC219" s="114"/>
      <c r="ED219" s="114"/>
      <c r="EE219" s="114"/>
      <c r="EF219" s="114"/>
      <c r="EG219" s="114"/>
      <c r="EH219" s="114"/>
      <c r="EI219" s="114"/>
      <c r="EJ219" s="114"/>
      <c r="EK219" s="114"/>
      <c r="EL219" s="114"/>
      <c r="EM219" s="114"/>
      <c r="EN219" s="114"/>
      <c r="EO219" s="114"/>
      <c r="EP219" s="114"/>
      <c r="EQ219" s="114"/>
      <c r="ER219" s="114"/>
      <c r="ES219" s="114"/>
      <c r="ET219" s="114"/>
      <c r="EU219" s="114"/>
      <c r="EV219" s="114"/>
      <c r="EW219" s="114"/>
      <c r="EX219" s="114"/>
      <c r="EY219" s="114"/>
      <c r="EZ219" s="114"/>
      <c r="FA219" s="114"/>
      <c r="FB219" s="114"/>
      <c r="FC219" s="114"/>
      <c r="FD219" s="114"/>
      <c r="FE219" s="114"/>
      <c r="FF219" s="114"/>
      <c r="FG219" s="114"/>
      <c r="FH219" s="114"/>
      <c r="FI219" s="114"/>
      <c r="FJ219" s="114"/>
      <c r="FK219" s="114"/>
      <c r="FL219" s="114"/>
      <c r="FM219" s="114"/>
      <c r="FN219" s="114"/>
      <c r="FO219" s="114"/>
      <c r="FP219" s="114"/>
      <c r="FQ219" s="114"/>
      <c r="FR219" s="114"/>
      <c r="FS219" s="114"/>
      <c r="FT219" s="114"/>
      <c r="FU219" s="114"/>
      <c r="FV219" s="114"/>
      <c r="FW219" s="114"/>
      <c r="FX219" s="114"/>
      <c r="FY219" s="114"/>
      <c r="FZ219" s="114"/>
      <c r="GA219" s="114"/>
      <c r="GB219" s="114"/>
      <c r="GC219" s="114"/>
      <c r="GD219" s="114"/>
      <c r="GE219" s="114"/>
      <c r="GF219" s="114"/>
      <c r="GG219" s="114"/>
      <c r="GH219" s="114"/>
      <c r="GI219" s="114"/>
      <c r="GJ219" s="114"/>
      <c r="GK219" s="114"/>
      <c r="GL219" s="114"/>
      <c r="GM219" s="114"/>
      <c r="GN219" s="114"/>
      <c r="GO219" s="114"/>
      <c r="GP219" s="114"/>
      <c r="GQ219" s="114"/>
      <c r="GR219" s="114"/>
      <c r="GS219" s="114"/>
      <c r="GT219" s="114"/>
      <c r="GU219" s="114"/>
      <c r="GV219" s="114"/>
      <c r="GW219" s="114"/>
      <c r="GX219" s="114"/>
      <c r="GY219" s="114"/>
      <c r="GZ219" s="114"/>
      <c r="HA219" s="114"/>
      <c r="HB219" s="114"/>
      <c r="HC219" s="114"/>
      <c r="HD219" s="114"/>
      <c r="HE219" s="114"/>
      <c r="HF219" s="114"/>
      <c r="HG219" s="114"/>
      <c r="HH219" s="114"/>
      <c r="HI219" s="114"/>
      <c r="HJ219" s="114"/>
      <c r="HK219" s="114"/>
      <c r="HL219" s="114"/>
      <c r="HM219" s="114"/>
      <c r="HN219" s="114"/>
      <c r="HO219" s="114"/>
      <c r="HP219" s="114"/>
      <c r="HQ219" s="114"/>
      <c r="HR219" s="114"/>
      <c r="HS219" s="114"/>
      <c r="HT219" s="114"/>
      <c r="HU219" s="114"/>
      <c r="HV219" s="114"/>
      <c r="HW219" s="114"/>
      <c r="HX219" s="114"/>
      <c r="HY219" s="114"/>
      <c r="HZ219" s="114"/>
      <c r="IA219" s="114"/>
      <c r="IB219" s="114"/>
      <c r="IC219" s="114"/>
      <c r="ID219" s="114"/>
      <c r="IE219" s="114"/>
      <c r="IF219" s="114"/>
      <c r="IG219" s="114"/>
      <c r="IH219" s="114"/>
      <c r="II219" s="114"/>
      <c r="IJ219" s="114"/>
      <c r="IK219" s="114"/>
      <c r="IL219" s="114"/>
      <c r="IM219" s="114"/>
      <c r="IN219" s="114"/>
      <c r="IO219" s="114"/>
      <c r="IP219" s="114"/>
      <c r="IQ219" s="114"/>
      <c r="IR219" s="114"/>
      <c r="IS219" s="114"/>
      <c r="IT219" s="114"/>
      <c r="IU219" s="114"/>
      <c r="IV219" s="114"/>
      <c r="IW219" s="114"/>
      <c r="IX219" s="114"/>
      <c r="IY219" s="114"/>
      <c r="IZ219" s="114"/>
      <c r="JA219" s="114"/>
      <c r="JB219" s="114"/>
      <c r="JC219" s="114"/>
      <c r="JD219" s="114"/>
      <c r="JE219" s="114"/>
      <c r="JF219" s="114"/>
      <c r="JG219" s="114"/>
      <c r="JH219" s="114"/>
      <c r="JI219" s="114"/>
    </row>
    <row r="220" spans="12:269" s="111" customFormat="1" hidden="1" x14ac:dyDescent="0.3">
      <c r="L220" s="113"/>
      <c r="M220" s="113"/>
      <c r="N220" s="114"/>
      <c r="O220" s="114"/>
      <c r="P220" s="114"/>
      <c r="Q220" s="114"/>
      <c r="R220" s="114"/>
      <c r="S220" s="114"/>
      <c r="T220" s="114"/>
      <c r="U220" s="114"/>
      <c r="V220" s="114"/>
      <c r="W220" s="114"/>
      <c r="X220" s="114"/>
      <c r="Y220" s="114"/>
      <c r="Z220" s="114"/>
      <c r="AA220" s="114"/>
      <c r="AB220" s="114"/>
      <c r="AC220" s="114"/>
      <c r="AD220" s="114"/>
      <c r="AE220" s="114"/>
      <c r="AF220" s="114"/>
      <c r="AG220" s="114"/>
      <c r="AH220" s="114"/>
      <c r="AI220" s="114"/>
      <c r="AJ220" s="114"/>
      <c r="AK220" s="114"/>
      <c r="AL220" s="114"/>
      <c r="AM220" s="114"/>
      <c r="AN220" s="114"/>
      <c r="AO220" s="114"/>
      <c r="AP220" s="114"/>
      <c r="AQ220" s="114"/>
      <c r="AR220" s="114"/>
      <c r="AS220" s="114"/>
      <c r="AT220" s="114"/>
      <c r="AU220" s="114"/>
      <c r="AV220" s="114"/>
      <c r="AW220" s="114"/>
      <c r="AX220" s="114"/>
      <c r="AY220" s="114"/>
      <c r="AZ220" s="114"/>
      <c r="BA220" s="114"/>
      <c r="BB220" s="114"/>
      <c r="BC220" s="114"/>
      <c r="BD220" s="114"/>
      <c r="BE220" s="114"/>
      <c r="BF220" s="114"/>
      <c r="BG220" s="114"/>
      <c r="BH220" s="114"/>
      <c r="BI220" s="114"/>
      <c r="BJ220" s="114"/>
      <c r="BK220" s="114"/>
      <c r="BL220" s="114"/>
      <c r="BM220" s="114"/>
      <c r="BN220" s="114"/>
      <c r="BO220" s="114"/>
      <c r="BP220" s="114"/>
      <c r="BQ220" s="114"/>
      <c r="BR220" s="114"/>
      <c r="BS220" s="114"/>
      <c r="BT220" s="114"/>
      <c r="BU220" s="114"/>
      <c r="BV220" s="114"/>
      <c r="BW220" s="114"/>
      <c r="BX220" s="114"/>
      <c r="BY220" s="114"/>
      <c r="BZ220" s="114"/>
      <c r="CA220" s="114"/>
      <c r="CB220" s="114"/>
      <c r="CC220" s="114"/>
      <c r="CD220" s="114"/>
      <c r="CE220" s="114"/>
      <c r="CF220" s="114"/>
      <c r="CG220" s="114"/>
      <c r="CH220" s="114"/>
      <c r="CI220" s="114"/>
      <c r="CJ220" s="114"/>
      <c r="CK220" s="114"/>
      <c r="CL220" s="114"/>
      <c r="CM220" s="114"/>
      <c r="CN220" s="114"/>
      <c r="CO220" s="114"/>
      <c r="CP220" s="114"/>
      <c r="CQ220" s="114"/>
      <c r="CR220" s="114"/>
      <c r="CS220" s="114"/>
      <c r="CT220" s="114"/>
      <c r="CU220" s="114"/>
      <c r="CV220" s="114"/>
      <c r="CW220" s="114"/>
      <c r="CX220" s="114"/>
      <c r="CY220" s="114"/>
      <c r="CZ220" s="114"/>
      <c r="DA220" s="114"/>
      <c r="DB220" s="114"/>
      <c r="DC220" s="114"/>
      <c r="DD220" s="114"/>
      <c r="DE220" s="114"/>
      <c r="DF220" s="114"/>
      <c r="DG220" s="114"/>
      <c r="DH220" s="114"/>
      <c r="DI220" s="114"/>
      <c r="DJ220" s="114"/>
      <c r="DK220" s="114"/>
      <c r="DL220" s="114"/>
      <c r="DM220" s="114"/>
      <c r="DN220" s="114"/>
      <c r="DO220" s="114"/>
      <c r="DP220" s="114"/>
      <c r="DQ220" s="114"/>
      <c r="DR220" s="114"/>
      <c r="DS220" s="114"/>
      <c r="DT220" s="114"/>
      <c r="DU220" s="114"/>
      <c r="DV220" s="114"/>
      <c r="DW220" s="114"/>
      <c r="DX220" s="114"/>
      <c r="DY220" s="114"/>
      <c r="DZ220" s="114"/>
      <c r="EA220" s="114"/>
      <c r="EB220" s="114"/>
      <c r="EC220" s="114"/>
      <c r="ED220" s="114"/>
      <c r="EE220" s="114"/>
      <c r="EF220" s="114"/>
      <c r="EG220" s="114"/>
      <c r="EH220" s="114"/>
      <c r="EI220" s="114"/>
      <c r="EJ220" s="114"/>
      <c r="EK220" s="114"/>
      <c r="EL220" s="114"/>
      <c r="EM220" s="114"/>
      <c r="EN220" s="114"/>
      <c r="EO220" s="114"/>
      <c r="EP220" s="114"/>
      <c r="EQ220" s="114"/>
      <c r="ER220" s="114"/>
      <c r="ES220" s="114"/>
      <c r="ET220" s="114"/>
      <c r="EU220" s="114"/>
      <c r="EV220" s="114"/>
      <c r="EW220" s="114"/>
      <c r="EX220" s="114"/>
      <c r="EY220" s="114"/>
      <c r="EZ220" s="114"/>
      <c r="FA220" s="114"/>
      <c r="FB220" s="114"/>
      <c r="FC220" s="114"/>
      <c r="FD220" s="114"/>
      <c r="FE220" s="114"/>
      <c r="FF220" s="114"/>
      <c r="FG220" s="114"/>
      <c r="FH220" s="114"/>
      <c r="FI220" s="114"/>
      <c r="FJ220" s="114"/>
      <c r="FK220" s="114"/>
      <c r="FL220" s="114"/>
      <c r="FM220" s="114"/>
      <c r="FN220" s="114"/>
      <c r="FO220" s="114"/>
      <c r="FP220" s="114"/>
      <c r="FQ220" s="114"/>
      <c r="FR220" s="114"/>
      <c r="FS220" s="114"/>
      <c r="FT220" s="114"/>
      <c r="FU220" s="114"/>
      <c r="FV220" s="114"/>
      <c r="FW220" s="114"/>
      <c r="FX220" s="114"/>
      <c r="FY220" s="114"/>
      <c r="FZ220" s="114"/>
      <c r="GA220" s="114"/>
      <c r="GB220" s="114"/>
      <c r="GC220" s="114"/>
      <c r="GD220" s="114"/>
      <c r="GE220" s="114"/>
      <c r="GF220" s="114"/>
      <c r="GG220" s="114"/>
      <c r="GH220" s="114"/>
      <c r="GI220" s="114"/>
      <c r="GJ220" s="114"/>
      <c r="GK220" s="114"/>
      <c r="GL220" s="114"/>
      <c r="GM220" s="114"/>
      <c r="GN220" s="114"/>
      <c r="GO220" s="114"/>
      <c r="GP220" s="114"/>
      <c r="GQ220" s="114"/>
      <c r="GR220" s="114"/>
      <c r="GS220" s="114"/>
      <c r="GT220" s="114"/>
      <c r="GU220" s="114"/>
      <c r="GV220" s="114"/>
      <c r="GW220" s="114"/>
      <c r="GX220" s="114"/>
      <c r="GY220" s="114"/>
      <c r="GZ220" s="114"/>
      <c r="HA220" s="114"/>
      <c r="HB220" s="114"/>
      <c r="HC220" s="114"/>
      <c r="HD220" s="114"/>
      <c r="HE220" s="114"/>
      <c r="HF220" s="114"/>
      <c r="HG220" s="114"/>
      <c r="HH220" s="114"/>
      <c r="HI220" s="114"/>
      <c r="HJ220" s="114"/>
      <c r="HK220" s="114"/>
      <c r="HL220" s="114"/>
      <c r="HM220" s="114"/>
      <c r="HN220" s="114"/>
      <c r="HO220" s="114"/>
      <c r="HP220" s="114"/>
      <c r="HQ220" s="114"/>
      <c r="HR220" s="114"/>
      <c r="HS220" s="114"/>
      <c r="HT220" s="114"/>
      <c r="HU220" s="114"/>
      <c r="HV220" s="114"/>
      <c r="HW220" s="114"/>
      <c r="HX220" s="114"/>
      <c r="HY220" s="114"/>
      <c r="HZ220" s="114"/>
      <c r="IA220" s="114"/>
      <c r="IB220" s="114"/>
      <c r="IC220" s="114"/>
      <c r="ID220" s="114"/>
      <c r="IE220" s="114"/>
      <c r="IF220" s="114"/>
      <c r="IG220" s="114"/>
      <c r="IH220" s="114"/>
      <c r="II220" s="114"/>
      <c r="IJ220" s="114"/>
      <c r="IK220" s="114"/>
      <c r="IL220" s="114"/>
      <c r="IM220" s="114"/>
      <c r="IN220" s="114"/>
      <c r="IO220" s="114"/>
      <c r="IP220" s="114"/>
      <c r="IQ220" s="114"/>
      <c r="IR220" s="114"/>
      <c r="IS220" s="114"/>
      <c r="IT220" s="114"/>
      <c r="IU220" s="114"/>
      <c r="IV220" s="114"/>
      <c r="IW220" s="114"/>
      <c r="IX220" s="114"/>
      <c r="IY220" s="114"/>
      <c r="IZ220" s="114"/>
      <c r="JA220" s="114"/>
      <c r="JB220" s="114"/>
      <c r="JC220" s="114"/>
      <c r="JD220" s="114"/>
      <c r="JE220" s="114"/>
      <c r="JF220" s="114"/>
      <c r="JG220" s="114"/>
      <c r="JH220" s="114"/>
      <c r="JI220" s="114"/>
    </row>
    <row r="221" spans="12:269" s="111" customFormat="1" hidden="1" x14ac:dyDescent="0.3">
      <c r="L221" s="113"/>
      <c r="M221" s="113"/>
      <c r="N221" s="114"/>
      <c r="O221" s="114"/>
      <c r="P221" s="114"/>
      <c r="Q221" s="114"/>
      <c r="R221" s="114"/>
      <c r="S221" s="114"/>
      <c r="T221" s="114"/>
      <c r="U221" s="114"/>
      <c r="V221" s="114"/>
      <c r="W221" s="114"/>
      <c r="X221" s="114"/>
      <c r="Y221" s="114"/>
      <c r="Z221" s="114"/>
      <c r="AA221" s="114"/>
      <c r="AB221" s="114"/>
      <c r="AC221" s="114"/>
      <c r="AD221" s="114"/>
      <c r="AE221" s="114"/>
      <c r="AF221" s="114"/>
      <c r="AG221" s="114"/>
      <c r="AH221" s="114"/>
      <c r="AI221" s="114"/>
      <c r="AJ221" s="114"/>
      <c r="AK221" s="114"/>
      <c r="AL221" s="114"/>
      <c r="AM221" s="114"/>
      <c r="AN221" s="114"/>
      <c r="AO221" s="114"/>
      <c r="AP221" s="114"/>
      <c r="AQ221" s="114"/>
      <c r="AR221" s="114"/>
      <c r="AS221" s="114"/>
      <c r="AT221" s="114"/>
      <c r="AU221" s="114"/>
      <c r="AV221" s="114"/>
      <c r="AW221" s="114"/>
      <c r="AX221" s="114"/>
      <c r="AY221" s="114"/>
      <c r="AZ221" s="114"/>
      <c r="BA221" s="114"/>
      <c r="BB221" s="114"/>
      <c r="BC221" s="114"/>
      <c r="BD221" s="114"/>
      <c r="BE221" s="114"/>
      <c r="BF221" s="114"/>
      <c r="BG221" s="114"/>
      <c r="BH221" s="114"/>
      <c r="BI221" s="114"/>
      <c r="BJ221" s="114"/>
      <c r="BK221" s="114"/>
      <c r="BL221" s="114"/>
      <c r="BM221" s="114"/>
      <c r="BN221" s="114"/>
      <c r="BO221" s="114"/>
      <c r="BP221" s="114"/>
      <c r="BQ221" s="114"/>
      <c r="BR221" s="114"/>
      <c r="BS221" s="114"/>
      <c r="BT221" s="114"/>
      <c r="BU221" s="114"/>
      <c r="BV221" s="114"/>
      <c r="BW221" s="114"/>
      <c r="BX221" s="114"/>
      <c r="BY221" s="114"/>
      <c r="BZ221" s="114"/>
      <c r="CA221" s="114"/>
      <c r="CB221" s="114"/>
      <c r="CC221" s="114"/>
      <c r="CD221" s="114"/>
      <c r="CE221" s="114"/>
      <c r="CF221" s="114"/>
      <c r="CG221" s="114"/>
      <c r="CH221" s="114"/>
      <c r="CI221" s="114"/>
      <c r="CJ221" s="114"/>
      <c r="CK221" s="114"/>
      <c r="CL221" s="114"/>
      <c r="CM221" s="114"/>
      <c r="CN221" s="114"/>
      <c r="CO221" s="114"/>
      <c r="CP221" s="114"/>
      <c r="CQ221" s="114"/>
      <c r="CR221" s="114"/>
      <c r="CS221" s="114"/>
      <c r="CT221" s="114"/>
      <c r="CU221" s="114"/>
      <c r="CV221" s="114"/>
      <c r="CW221" s="114"/>
      <c r="CX221" s="114"/>
      <c r="CY221" s="114"/>
      <c r="CZ221" s="114"/>
      <c r="DA221" s="114"/>
      <c r="DB221" s="114"/>
      <c r="DC221" s="114"/>
      <c r="DD221" s="114"/>
      <c r="DE221" s="114"/>
      <c r="DF221" s="114"/>
      <c r="DG221" s="114"/>
      <c r="DH221" s="114"/>
      <c r="DI221" s="114"/>
      <c r="DJ221" s="114"/>
      <c r="DK221" s="114"/>
      <c r="DL221" s="114"/>
      <c r="DM221" s="114"/>
      <c r="DN221" s="114"/>
      <c r="DO221" s="114"/>
      <c r="DP221" s="114"/>
      <c r="DQ221" s="114"/>
      <c r="DR221" s="114"/>
      <c r="DS221" s="114"/>
      <c r="DT221" s="114"/>
      <c r="DU221" s="114"/>
      <c r="DV221" s="114"/>
      <c r="DW221" s="114"/>
      <c r="DX221" s="114"/>
      <c r="DY221" s="114"/>
      <c r="DZ221" s="114"/>
      <c r="EA221" s="114"/>
      <c r="EB221" s="114"/>
      <c r="EC221" s="114"/>
      <c r="ED221" s="114"/>
      <c r="EE221" s="114"/>
      <c r="EF221" s="114"/>
      <c r="EG221" s="114"/>
      <c r="EH221" s="114"/>
      <c r="EI221" s="114"/>
      <c r="EJ221" s="114"/>
      <c r="EK221" s="114"/>
      <c r="EL221" s="114"/>
      <c r="EM221" s="114"/>
      <c r="EN221" s="114"/>
      <c r="EO221" s="114"/>
      <c r="EP221" s="114"/>
      <c r="EQ221" s="114"/>
      <c r="ER221" s="114"/>
      <c r="ES221" s="114"/>
      <c r="ET221" s="114"/>
      <c r="EU221" s="114"/>
      <c r="EV221" s="114"/>
      <c r="EW221" s="114"/>
      <c r="EX221" s="114"/>
      <c r="EY221" s="114"/>
      <c r="EZ221" s="114"/>
      <c r="FA221" s="114"/>
      <c r="FB221" s="114"/>
      <c r="FC221" s="114"/>
      <c r="FD221" s="114"/>
      <c r="FE221" s="114"/>
      <c r="FF221" s="114"/>
      <c r="FG221" s="114"/>
      <c r="FH221" s="114"/>
      <c r="FI221" s="114"/>
      <c r="FJ221" s="114"/>
      <c r="FK221" s="114"/>
      <c r="FL221" s="114"/>
      <c r="FM221" s="114"/>
      <c r="FN221" s="114"/>
      <c r="FO221" s="114"/>
      <c r="FP221" s="114"/>
      <c r="FQ221" s="114"/>
      <c r="FR221" s="114"/>
      <c r="FS221" s="114"/>
      <c r="FT221" s="114"/>
      <c r="FU221" s="114"/>
      <c r="FV221" s="114"/>
      <c r="FW221" s="114"/>
      <c r="FX221" s="114"/>
      <c r="FY221" s="114"/>
      <c r="FZ221" s="114"/>
      <c r="GA221" s="114"/>
      <c r="GB221" s="114"/>
      <c r="GC221" s="114"/>
      <c r="GD221" s="114"/>
      <c r="GE221" s="114"/>
      <c r="GF221" s="114"/>
      <c r="GG221" s="114"/>
      <c r="GH221" s="114"/>
      <c r="GI221" s="114"/>
      <c r="GJ221" s="114"/>
      <c r="GK221" s="114"/>
      <c r="GL221" s="114"/>
      <c r="GM221" s="114"/>
      <c r="GN221" s="114"/>
      <c r="GO221" s="114"/>
      <c r="GP221" s="114"/>
      <c r="GQ221" s="114"/>
      <c r="GR221" s="114"/>
      <c r="GS221" s="114"/>
      <c r="GT221" s="114"/>
      <c r="GU221" s="114"/>
      <c r="GV221" s="114"/>
      <c r="GW221" s="114"/>
      <c r="GX221" s="114"/>
      <c r="GY221" s="114"/>
      <c r="GZ221" s="114"/>
      <c r="HA221" s="114"/>
      <c r="HB221" s="114"/>
      <c r="HC221" s="114"/>
      <c r="HD221" s="114"/>
      <c r="HE221" s="114"/>
      <c r="HF221" s="114"/>
      <c r="HG221" s="114"/>
      <c r="HH221" s="114"/>
      <c r="HI221" s="114"/>
      <c r="HJ221" s="114"/>
      <c r="HK221" s="114"/>
      <c r="HL221" s="114"/>
      <c r="HM221" s="114"/>
      <c r="HN221" s="114"/>
      <c r="HO221" s="114"/>
      <c r="HP221" s="114"/>
      <c r="HQ221" s="114"/>
      <c r="HR221" s="114"/>
      <c r="HS221" s="114"/>
      <c r="HT221" s="114"/>
      <c r="HU221" s="114"/>
      <c r="HV221" s="114"/>
      <c r="HW221" s="114"/>
      <c r="HX221" s="114"/>
      <c r="HY221" s="114"/>
      <c r="HZ221" s="114"/>
      <c r="IA221" s="114"/>
      <c r="IB221" s="114"/>
      <c r="IC221" s="114"/>
      <c r="ID221" s="114"/>
      <c r="IE221" s="114"/>
      <c r="IF221" s="114"/>
      <c r="IG221" s="114"/>
      <c r="IH221" s="114"/>
      <c r="II221" s="114"/>
      <c r="IJ221" s="114"/>
      <c r="IK221" s="114"/>
      <c r="IL221" s="114"/>
      <c r="IM221" s="114"/>
      <c r="IN221" s="114"/>
      <c r="IO221" s="114"/>
      <c r="IP221" s="114"/>
      <c r="IQ221" s="114"/>
      <c r="IR221" s="114"/>
      <c r="IS221" s="114"/>
      <c r="IT221" s="114"/>
      <c r="IU221" s="114"/>
      <c r="IV221" s="114"/>
      <c r="IW221" s="114"/>
      <c r="IX221" s="114"/>
      <c r="IY221" s="114"/>
      <c r="IZ221" s="114"/>
      <c r="JA221" s="114"/>
      <c r="JB221" s="114"/>
      <c r="JC221" s="114"/>
      <c r="JD221" s="114"/>
      <c r="JE221" s="114"/>
      <c r="JF221" s="114"/>
      <c r="JG221" s="114"/>
      <c r="JH221" s="114"/>
      <c r="JI221" s="114"/>
    </row>
    <row r="222" spans="12:269" s="111" customFormat="1" hidden="1" x14ac:dyDescent="0.3">
      <c r="L222" s="113"/>
      <c r="M222" s="113"/>
      <c r="N222" s="114"/>
      <c r="O222" s="114"/>
      <c r="P222" s="114"/>
      <c r="Q222" s="114"/>
      <c r="R222" s="114"/>
      <c r="S222" s="114"/>
      <c r="T222" s="114"/>
      <c r="U222" s="114"/>
      <c r="V222" s="114"/>
      <c r="W222" s="114"/>
      <c r="X222" s="114"/>
      <c r="Y222" s="114"/>
      <c r="Z222" s="114"/>
      <c r="AA222" s="114"/>
      <c r="AB222" s="114"/>
      <c r="AC222" s="114"/>
      <c r="AD222" s="114"/>
      <c r="AE222" s="114"/>
      <c r="AF222" s="114"/>
      <c r="AG222" s="114"/>
      <c r="AH222" s="114"/>
      <c r="AI222" s="114"/>
      <c r="AJ222" s="114"/>
      <c r="AK222" s="114"/>
      <c r="AL222" s="114"/>
      <c r="AM222" s="114"/>
      <c r="AN222" s="114"/>
      <c r="AO222" s="114"/>
      <c r="AP222" s="114"/>
      <c r="AQ222" s="114"/>
      <c r="AR222" s="114"/>
      <c r="AS222" s="114"/>
      <c r="AT222" s="114"/>
      <c r="AU222" s="114"/>
      <c r="AV222" s="114"/>
      <c r="AW222" s="114"/>
      <c r="AX222" s="114"/>
      <c r="AY222" s="114"/>
      <c r="AZ222" s="114"/>
      <c r="BA222" s="114"/>
      <c r="BB222" s="114"/>
      <c r="BC222" s="114"/>
      <c r="BD222" s="114"/>
      <c r="BE222" s="114"/>
      <c r="BF222" s="114"/>
      <c r="BG222" s="114"/>
      <c r="BH222" s="114"/>
      <c r="BI222" s="114"/>
      <c r="BJ222" s="114"/>
      <c r="BK222" s="114"/>
      <c r="BL222" s="114"/>
      <c r="BM222" s="114"/>
      <c r="BN222" s="114"/>
      <c r="BO222" s="114"/>
      <c r="BP222" s="114"/>
      <c r="BQ222" s="114"/>
      <c r="BR222" s="114"/>
      <c r="BS222" s="114"/>
      <c r="BT222" s="114"/>
      <c r="BU222" s="114"/>
      <c r="BV222" s="114"/>
      <c r="BW222" s="114"/>
      <c r="BX222" s="114"/>
      <c r="BY222" s="114"/>
      <c r="BZ222" s="114"/>
      <c r="CA222" s="114"/>
      <c r="CB222" s="114"/>
      <c r="CC222" s="114"/>
      <c r="CD222" s="114"/>
      <c r="CE222" s="114"/>
      <c r="CF222" s="114"/>
      <c r="CG222" s="114"/>
      <c r="CH222" s="114"/>
      <c r="CI222" s="114"/>
      <c r="CJ222" s="114"/>
      <c r="CK222" s="114"/>
      <c r="CL222" s="114"/>
      <c r="CM222" s="114"/>
      <c r="CN222" s="114"/>
      <c r="CO222" s="114"/>
      <c r="CP222" s="114"/>
      <c r="CQ222" s="114"/>
      <c r="CR222" s="114"/>
      <c r="CS222" s="114"/>
      <c r="CT222" s="114"/>
      <c r="CU222" s="114"/>
      <c r="CV222" s="114"/>
      <c r="CW222" s="114"/>
      <c r="CX222" s="114"/>
      <c r="CY222" s="114"/>
      <c r="CZ222" s="114"/>
      <c r="DA222" s="114"/>
      <c r="DB222" s="114"/>
      <c r="DC222" s="114"/>
      <c r="DD222" s="114"/>
      <c r="DE222" s="114"/>
      <c r="DF222" s="114"/>
      <c r="DG222" s="114"/>
      <c r="DH222" s="114"/>
      <c r="DI222" s="114"/>
      <c r="DJ222" s="114"/>
      <c r="DK222" s="114"/>
      <c r="DL222" s="114"/>
      <c r="DM222" s="114"/>
      <c r="DN222" s="114"/>
      <c r="DO222" s="114"/>
      <c r="DP222" s="114"/>
      <c r="DQ222" s="114"/>
      <c r="DR222" s="114"/>
      <c r="DS222" s="114"/>
      <c r="DT222" s="114"/>
      <c r="DU222" s="114"/>
      <c r="DV222" s="114"/>
      <c r="DW222" s="114"/>
      <c r="DX222" s="114"/>
      <c r="DY222" s="114"/>
      <c r="DZ222" s="114"/>
      <c r="EA222" s="114"/>
      <c r="EB222" s="114"/>
      <c r="EC222" s="114"/>
      <c r="ED222" s="114"/>
      <c r="EE222" s="114"/>
      <c r="EF222" s="114"/>
      <c r="EG222" s="114"/>
      <c r="EH222" s="114"/>
      <c r="EI222" s="114"/>
      <c r="EJ222" s="114"/>
      <c r="EK222" s="114"/>
      <c r="EL222" s="114"/>
      <c r="EM222" s="114"/>
      <c r="EN222" s="114"/>
      <c r="EO222" s="114"/>
      <c r="EP222" s="114"/>
      <c r="EQ222" s="114"/>
      <c r="ER222" s="114"/>
      <c r="ES222" s="114"/>
      <c r="ET222" s="114"/>
      <c r="EU222" s="114"/>
      <c r="EV222" s="114"/>
      <c r="EW222" s="114"/>
      <c r="EX222" s="114"/>
      <c r="EY222" s="114"/>
      <c r="EZ222" s="114"/>
      <c r="FA222" s="114"/>
      <c r="FB222" s="114"/>
      <c r="FC222" s="114"/>
      <c r="FD222" s="114"/>
      <c r="FE222" s="114"/>
      <c r="FF222" s="114"/>
      <c r="FG222" s="114"/>
      <c r="FH222" s="114"/>
      <c r="FI222" s="114"/>
      <c r="FJ222" s="114"/>
      <c r="FK222" s="114"/>
      <c r="FL222" s="114"/>
      <c r="FM222" s="114"/>
      <c r="FN222" s="114"/>
      <c r="FO222" s="114"/>
      <c r="FP222" s="114"/>
      <c r="FQ222" s="114"/>
      <c r="FR222" s="114"/>
      <c r="FS222" s="114"/>
      <c r="FT222" s="114"/>
      <c r="FU222" s="114"/>
      <c r="FV222" s="114"/>
      <c r="FW222" s="114"/>
      <c r="FX222" s="114"/>
      <c r="FY222" s="114"/>
      <c r="FZ222" s="114"/>
      <c r="GA222" s="114"/>
      <c r="GB222" s="114"/>
      <c r="GC222" s="114"/>
      <c r="GD222" s="114"/>
      <c r="GE222" s="114"/>
      <c r="GF222" s="114"/>
      <c r="GG222" s="114"/>
      <c r="GH222" s="114"/>
      <c r="GI222" s="114"/>
      <c r="GJ222" s="114"/>
      <c r="GK222" s="114"/>
      <c r="GL222" s="114"/>
      <c r="GM222" s="114"/>
      <c r="GN222" s="114"/>
      <c r="GO222" s="114"/>
      <c r="GP222" s="114"/>
      <c r="GQ222" s="114"/>
      <c r="GR222" s="114"/>
      <c r="GS222" s="114"/>
      <c r="GT222" s="114"/>
      <c r="GU222" s="114"/>
      <c r="GV222" s="114"/>
      <c r="GW222" s="114"/>
      <c r="GX222" s="114"/>
      <c r="GY222" s="114"/>
      <c r="GZ222" s="114"/>
      <c r="HA222" s="114"/>
      <c r="HB222" s="114"/>
      <c r="HC222" s="114"/>
      <c r="HD222" s="114"/>
      <c r="HE222" s="114"/>
      <c r="HF222" s="114"/>
      <c r="HG222" s="114"/>
      <c r="HH222" s="114"/>
      <c r="HI222" s="114"/>
      <c r="HJ222" s="114"/>
      <c r="HK222" s="114"/>
      <c r="HL222" s="114"/>
      <c r="HM222" s="114"/>
      <c r="HN222" s="114"/>
      <c r="HO222" s="114"/>
      <c r="HP222" s="114"/>
      <c r="HQ222" s="114"/>
      <c r="HR222" s="114"/>
      <c r="HS222" s="114"/>
      <c r="HT222" s="114"/>
      <c r="HU222" s="114"/>
      <c r="HV222" s="114"/>
      <c r="HW222" s="114"/>
      <c r="HX222" s="114"/>
      <c r="HY222" s="114"/>
      <c r="HZ222" s="114"/>
      <c r="IA222" s="114"/>
      <c r="IB222" s="114"/>
      <c r="IC222" s="114"/>
      <c r="ID222" s="114"/>
      <c r="IE222" s="114"/>
      <c r="IF222" s="114"/>
      <c r="IG222" s="114"/>
      <c r="IH222" s="114"/>
      <c r="II222" s="114"/>
      <c r="IJ222" s="114"/>
      <c r="IK222" s="114"/>
      <c r="IL222" s="114"/>
      <c r="IM222" s="114"/>
      <c r="IN222" s="114"/>
      <c r="IO222" s="114"/>
      <c r="IP222" s="114"/>
      <c r="IQ222" s="114"/>
      <c r="IR222" s="114"/>
      <c r="IS222" s="114"/>
      <c r="IT222" s="114"/>
      <c r="IU222" s="114"/>
      <c r="IV222" s="114"/>
      <c r="IW222" s="114"/>
      <c r="IX222" s="114"/>
      <c r="IY222" s="114"/>
      <c r="IZ222" s="114"/>
      <c r="JA222" s="114"/>
      <c r="JB222" s="114"/>
      <c r="JC222" s="114"/>
      <c r="JD222" s="114"/>
      <c r="JE222" s="114"/>
      <c r="JF222" s="114"/>
      <c r="JG222" s="114"/>
      <c r="JH222" s="114"/>
      <c r="JI222" s="114"/>
    </row>
    <row r="223" spans="12:269" s="111" customFormat="1" hidden="1" x14ac:dyDescent="0.3">
      <c r="L223" s="113"/>
      <c r="M223" s="113"/>
      <c r="N223" s="114"/>
      <c r="O223" s="114"/>
      <c r="P223" s="114"/>
      <c r="Q223" s="114"/>
      <c r="R223" s="114"/>
      <c r="S223" s="114"/>
      <c r="T223" s="114"/>
      <c r="U223" s="114"/>
      <c r="V223" s="114"/>
      <c r="W223" s="114"/>
      <c r="X223" s="114"/>
      <c r="Y223" s="114"/>
      <c r="Z223" s="114"/>
      <c r="AA223" s="114"/>
      <c r="AB223" s="114"/>
      <c r="AC223" s="114"/>
      <c r="AD223" s="114"/>
      <c r="AE223" s="114"/>
      <c r="AF223" s="114"/>
      <c r="AG223" s="114"/>
      <c r="AH223" s="114"/>
      <c r="AI223" s="114"/>
      <c r="AJ223" s="114"/>
      <c r="AK223" s="114"/>
      <c r="AL223" s="114"/>
      <c r="AM223" s="114"/>
      <c r="AN223" s="114"/>
      <c r="AO223" s="114"/>
      <c r="AP223" s="114"/>
      <c r="AQ223" s="114"/>
      <c r="AR223" s="114"/>
      <c r="AS223" s="114"/>
      <c r="AT223" s="114"/>
      <c r="AU223" s="114"/>
      <c r="AV223" s="114"/>
      <c r="AW223" s="114"/>
      <c r="AX223" s="114"/>
      <c r="AY223" s="114"/>
      <c r="AZ223" s="114"/>
      <c r="BA223" s="114"/>
      <c r="BB223" s="114"/>
      <c r="BC223" s="114"/>
      <c r="BD223" s="114"/>
      <c r="BE223" s="114"/>
      <c r="BF223" s="114"/>
      <c r="BG223" s="114"/>
      <c r="BH223" s="114"/>
      <c r="BI223" s="114"/>
      <c r="BJ223" s="114"/>
      <c r="BK223" s="114"/>
      <c r="BL223" s="114"/>
      <c r="BM223" s="114"/>
      <c r="BN223" s="114"/>
      <c r="BO223" s="114"/>
      <c r="BP223" s="114"/>
      <c r="BQ223" s="114"/>
      <c r="BR223" s="114"/>
      <c r="BS223" s="114"/>
      <c r="BT223" s="114"/>
      <c r="BU223" s="114"/>
      <c r="BV223" s="114"/>
      <c r="BW223" s="114"/>
      <c r="BX223" s="114"/>
      <c r="BY223" s="114"/>
      <c r="BZ223" s="114"/>
      <c r="CA223" s="114"/>
      <c r="CB223" s="114"/>
      <c r="CC223" s="114"/>
      <c r="CD223" s="114"/>
      <c r="CE223" s="114"/>
      <c r="CF223" s="114"/>
      <c r="CG223" s="114"/>
      <c r="CH223" s="114"/>
      <c r="CI223" s="114"/>
      <c r="CJ223" s="114"/>
      <c r="CK223" s="114"/>
      <c r="CL223" s="114"/>
      <c r="CM223" s="114"/>
      <c r="CN223" s="114"/>
      <c r="CO223" s="114"/>
      <c r="CP223" s="114"/>
      <c r="CQ223" s="114"/>
      <c r="CR223" s="114"/>
      <c r="CS223" s="114"/>
      <c r="CT223" s="114"/>
      <c r="CU223" s="114"/>
      <c r="CV223" s="114"/>
      <c r="CW223" s="114"/>
      <c r="CX223" s="114"/>
      <c r="CY223" s="114"/>
      <c r="CZ223" s="114"/>
      <c r="DA223" s="114"/>
      <c r="DB223" s="114"/>
      <c r="DC223" s="114"/>
      <c r="DD223" s="114"/>
      <c r="DE223" s="114"/>
      <c r="DF223" s="114"/>
      <c r="DG223" s="114"/>
      <c r="DH223" s="114"/>
      <c r="DI223" s="114"/>
      <c r="DJ223" s="114"/>
      <c r="DK223" s="114"/>
      <c r="DL223" s="114"/>
      <c r="DM223" s="114"/>
      <c r="DN223" s="114"/>
      <c r="DO223" s="114"/>
      <c r="DP223" s="114"/>
      <c r="DQ223" s="114"/>
      <c r="DR223" s="114"/>
      <c r="DS223" s="114"/>
      <c r="DT223" s="114"/>
      <c r="DU223" s="114"/>
      <c r="DV223" s="114"/>
      <c r="DW223" s="114"/>
      <c r="DX223" s="114"/>
      <c r="DY223" s="114"/>
      <c r="DZ223" s="114"/>
      <c r="EA223" s="114"/>
      <c r="EB223" s="114"/>
      <c r="EC223" s="114"/>
      <c r="ED223" s="114"/>
      <c r="EE223" s="114"/>
      <c r="EF223" s="114"/>
      <c r="EG223" s="114"/>
      <c r="EH223" s="114"/>
      <c r="EI223" s="114"/>
      <c r="EJ223" s="114"/>
      <c r="EK223" s="114"/>
      <c r="EL223" s="114"/>
      <c r="EM223" s="114"/>
      <c r="EN223" s="114"/>
      <c r="EO223" s="114"/>
      <c r="EP223" s="114"/>
      <c r="EQ223" s="114"/>
      <c r="ER223" s="114"/>
      <c r="ES223" s="114"/>
      <c r="ET223" s="114"/>
      <c r="EU223" s="114"/>
      <c r="EV223" s="114"/>
      <c r="EW223" s="114"/>
      <c r="EX223" s="114"/>
      <c r="EY223" s="114"/>
      <c r="EZ223" s="114"/>
      <c r="FA223" s="114"/>
      <c r="FB223" s="114"/>
      <c r="FC223" s="114"/>
      <c r="FD223" s="114"/>
      <c r="FE223" s="114"/>
      <c r="FF223" s="114"/>
      <c r="FG223" s="114"/>
      <c r="FH223" s="114"/>
      <c r="FI223" s="114"/>
      <c r="FJ223" s="114"/>
      <c r="FK223" s="114"/>
      <c r="FL223" s="114"/>
      <c r="FM223" s="114"/>
      <c r="FN223" s="114"/>
      <c r="FO223" s="114"/>
      <c r="FP223" s="114"/>
      <c r="FQ223" s="114"/>
      <c r="FR223" s="114"/>
      <c r="FS223" s="114"/>
      <c r="FT223" s="114"/>
      <c r="FU223" s="114"/>
      <c r="FV223" s="114"/>
      <c r="FW223" s="114"/>
      <c r="FX223" s="114"/>
      <c r="FY223" s="114"/>
      <c r="FZ223" s="114"/>
      <c r="GA223" s="114"/>
      <c r="GB223" s="114"/>
      <c r="GC223" s="114"/>
      <c r="GD223" s="114"/>
      <c r="GE223" s="114"/>
      <c r="GF223" s="114"/>
      <c r="GG223" s="114"/>
      <c r="GH223" s="114"/>
      <c r="GI223" s="114"/>
      <c r="GJ223" s="114"/>
      <c r="GK223" s="114"/>
      <c r="GL223" s="114"/>
      <c r="GM223" s="114"/>
      <c r="GN223" s="114"/>
      <c r="GO223" s="114"/>
      <c r="GP223" s="114"/>
      <c r="GQ223" s="114"/>
      <c r="GR223" s="114"/>
      <c r="GS223" s="114"/>
      <c r="GT223" s="114"/>
      <c r="GU223" s="114"/>
      <c r="GV223" s="114"/>
      <c r="GW223" s="114"/>
      <c r="GX223" s="114"/>
      <c r="GY223" s="114"/>
      <c r="GZ223" s="114"/>
      <c r="HA223" s="114"/>
      <c r="HB223" s="114"/>
      <c r="HC223" s="114"/>
      <c r="HD223" s="114"/>
      <c r="HE223" s="114"/>
      <c r="HF223" s="114"/>
      <c r="HG223" s="114"/>
      <c r="HH223" s="114"/>
      <c r="HI223" s="114"/>
      <c r="HJ223" s="114"/>
      <c r="HK223" s="114"/>
      <c r="HL223" s="114"/>
      <c r="HM223" s="114"/>
      <c r="HN223" s="114"/>
      <c r="HO223" s="114"/>
      <c r="HP223" s="114"/>
      <c r="HQ223" s="114"/>
      <c r="HR223" s="114"/>
      <c r="HS223" s="114"/>
      <c r="HT223" s="114"/>
      <c r="HU223" s="114"/>
      <c r="HV223" s="114"/>
      <c r="HW223" s="114"/>
      <c r="HX223" s="114"/>
      <c r="HY223" s="114"/>
      <c r="HZ223" s="114"/>
      <c r="IA223" s="114"/>
      <c r="IB223" s="114"/>
      <c r="IC223" s="114"/>
      <c r="ID223" s="114"/>
      <c r="IE223" s="114"/>
      <c r="IF223" s="114"/>
      <c r="IG223" s="114"/>
      <c r="IH223" s="114"/>
      <c r="II223" s="114"/>
      <c r="IJ223" s="114"/>
      <c r="IK223" s="114"/>
      <c r="IL223" s="114"/>
      <c r="IM223" s="114"/>
      <c r="IN223" s="114"/>
      <c r="IO223" s="114"/>
      <c r="IP223" s="114"/>
      <c r="IQ223" s="114"/>
      <c r="IR223" s="114"/>
      <c r="IS223" s="114"/>
      <c r="IT223" s="114"/>
      <c r="IU223" s="114"/>
      <c r="IV223" s="114"/>
      <c r="IW223" s="114"/>
      <c r="IX223" s="114"/>
      <c r="IY223" s="114"/>
      <c r="IZ223" s="114"/>
      <c r="JA223" s="114"/>
      <c r="JB223" s="114"/>
      <c r="JC223" s="114"/>
      <c r="JD223" s="114"/>
      <c r="JE223" s="114"/>
      <c r="JF223" s="114"/>
      <c r="JG223" s="114"/>
      <c r="JH223" s="114"/>
      <c r="JI223" s="114"/>
    </row>
    <row r="224" spans="12:269" s="111" customFormat="1" hidden="1" x14ac:dyDescent="0.3">
      <c r="L224" s="113"/>
      <c r="M224" s="113"/>
      <c r="N224" s="114"/>
      <c r="O224" s="114"/>
      <c r="P224" s="114"/>
      <c r="Q224" s="114"/>
      <c r="R224" s="114"/>
      <c r="S224" s="114"/>
      <c r="T224" s="114"/>
      <c r="U224" s="114"/>
      <c r="V224" s="114"/>
      <c r="W224" s="114"/>
      <c r="X224" s="114"/>
      <c r="Y224" s="114"/>
      <c r="Z224" s="114"/>
      <c r="AA224" s="114"/>
      <c r="AB224" s="114"/>
      <c r="AC224" s="114"/>
      <c r="AD224" s="114"/>
      <c r="AE224" s="114"/>
      <c r="AF224" s="114"/>
      <c r="AG224" s="114"/>
      <c r="AH224" s="114"/>
      <c r="AI224" s="114"/>
      <c r="AJ224" s="114"/>
      <c r="AK224" s="114"/>
      <c r="AL224" s="114"/>
      <c r="AM224" s="114"/>
      <c r="AN224" s="114"/>
      <c r="AO224" s="114"/>
      <c r="AP224" s="114"/>
      <c r="AQ224" s="114"/>
      <c r="AR224" s="114"/>
      <c r="AS224" s="114"/>
      <c r="AT224" s="114"/>
      <c r="AU224" s="114"/>
      <c r="AV224" s="114"/>
      <c r="AW224" s="114"/>
      <c r="AX224" s="114"/>
      <c r="AY224" s="114"/>
      <c r="AZ224" s="114"/>
      <c r="BA224" s="114"/>
      <c r="BB224" s="114"/>
      <c r="BC224" s="114"/>
      <c r="BD224" s="114"/>
      <c r="BE224" s="114"/>
      <c r="BF224" s="114"/>
      <c r="BG224" s="114"/>
      <c r="BH224" s="114"/>
      <c r="BI224" s="114"/>
      <c r="BJ224" s="114"/>
      <c r="BK224" s="114"/>
      <c r="BL224" s="114"/>
      <c r="BM224" s="114"/>
      <c r="BN224" s="114"/>
      <c r="BO224" s="114"/>
      <c r="BP224" s="114"/>
      <c r="BQ224" s="114"/>
      <c r="BR224" s="114"/>
      <c r="BS224" s="114"/>
      <c r="BT224" s="114"/>
      <c r="BU224" s="114"/>
      <c r="BV224" s="114"/>
      <c r="BW224" s="114"/>
      <c r="BX224" s="114"/>
      <c r="BY224" s="114"/>
      <c r="BZ224" s="114"/>
      <c r="CA224" s="114"/>
      <c r="CB224" s="114"/>
      <c r="CC224" s="114"/>
      <c r="CD224" s="114"/>
      <c r="CE224" s="114"/>
      <c r="CF224" s="114"/>
      <c r="CG224" s="114"/>
      <c r="CH224" s="114"/>
      <c r="CI224" s="114"/>
      <c r="CJ224" s="114"/>
      <c r="CK224" s="114"/>
      <c r="CL224" s="114"/>
      <c r="CM224" s="114"/>
      <c r="CN224" s="114"/>
      <c r="CO224" s="114"/>
      <c r="CP224" s="114"/>
      <c r="CQ224" s="114"/>
      <c r="CR224" s="114"/>
      <c r="CS224" s="114"/>
      <c r="CT224" s="114"/>
      <c r="CU224" s="114"/>
      <c r="CV224" s="114"/>
      <c r="CW224" s="114"/>
      <c r="CX224" s="114"/>
      <c r="CY224" s="114"/>
      <c r="CZ224" s="114"/>
      <c r="DA224" s="114"/>
      <c r="DB224" s="114"/>
      <c r="DC224" s="114"/>
      <c r="DD224" s="114"/>
      <c r="DE224" s="114"/>
      <c r="DF224" s="114"/>
      <c r="DG224" s="114"/>
      <c r="DH224" s="114"/>
      <c r="DI224" s="114"/>
      <c r="DJ224" s="114"/>
      <c r="DK224" s="114"/>
      <c r="DL224" s="114"/>
      <c r="DM224" s="114"/>
      <c r="DN224" s="114"/>
      <c r="DO224" s="114"/>
      <c r="DP224" s="114"/>
      <c r="DQ224" s="114"/>
      <c r="DR224" s="114"/>
      <c r="DS224" s="114"/>
      <c r="DT224" s="114"/>
      <c r="DU224" s="114"/>
      <c r="DV224" s="114"/>
      <c r="DW224" s="114"/>
      <c r="DX224" s="114"/>
      <c r="DY224" s="114"/>
      <c r="DZ224" s="114"/>
      <c r="EA224" s="114"/>
      <c r="EB224" s="114"/>
      <c r="EC224" s="114"/>
      <c r="ED224" s="114"/>
      <c r="EE224" s="114"/>
      <c r="EF224" s="114"/>
      <c r="EG224" s="114"/>
      <c r="EH224" s="114"/>
      <c r="EI224" s="114"/>
      <c r="EJ224" s="114"/>
      <c r="EK224" s="114"/>
      <c r="EL224" s="114"/>
      <c r="EM224" s="114"/>
      <c r="EN224" s="114"/>
      <c r="EO224" s="114"/>
      <c r="EP224" s="114"/>
      <c r="EQ224" s="114"/>
      <c r="ER224" s="114"/>
      <c r="ES224" s="114"/>
      <c r="ET224" s="114"/>
      <c r="EU224" s="114"/>
      <c r="EV224" s="114"/>
      <c r="EW224" s="114"/>
      <c r="EX224" s="114"/>
      <c r="EY224" s="114"/>
      <c r="EZ224" s="114"/>
      <c r="FA224" s="114"/>
      <c r="FB224" s="114"/>
      <c r="FC224" s="114"/>
      <c r="FD224" s="114"/>
      <c r="FE224" s="114"/>
      <c r="FF224" s="114"/>
      <c r="FG224" s="114"/>
      <c r="FH224" s="114"/>
      <c r="FI224" s="114"/>
      <c r="FJ224" s="114"/>
      <c r="FK224" s="114"/>
      <c r="FL224" s="114"/>
      <c r="FM224" s="114"/>
      <c r="FN224" s="114"/>
      <c r="FO224" s="114"/>
      <c r="FP224" s="114"/>
      <c r="FQ224" s="114"/>
      <c r="FR224" s="114"/>
      <c r="FS224" s="114"/>
      <c r="FT224" s="114"/>
      <c r="FU224" s="114"/>
      <c r="FV224" s="114"/>
      <c r="FW224" s="114"/>
      <c r="FX224" s="114"/>
      <c r="FY224" s="114"/>
      <c r="FZ224" s="114"/>
      <c r="GA224" s="114"/>
      <c r="GB224" s="114"/>
      <c r="GC224" s="114"/>
      <c r="GD224" s="114"/>
      <c r="GE224" s="114"/>
      <c r="GF224" s="114"/>
      <c r="GG224" s="114"/>
      <c r="GH224" s="114"/>
      <c r="GI224" s="114"/>
      <c r="GJ224" s="114"/>
      <c r="GK224" s="114"/>
      <c r="GL224" s="114"/>
      <c r="GM224" s="114"/>
      <c r="GN224" s="114"/>
      <c r="GO224" s="114"/>
      <c r="GP224" s="114"/>
      <c r="GQ224" s="114"/>
      <c r="GR224" s="114"/>
      <c r="GS224" s="114"/>
      <c r="GT224" s="114"/>
      <c r="GU224" s="114"/>
      <c r="GV224" s="114"/>
      <c r="GW224" s="114"/>
      <c r="GX224" s="114"/>
      <c r="GY224" s="114"/>
      <c r="GZ224" s="114"/>
      <c r="HA224" s="114"/>
      <c r="HB224" s="114"/>
      <c r="HC224" s="114"/>
      <c r="HD224" s="114"/>
      <c r="HE224" s="114"/>
      <c r="HF224" s="114"/>
      <c r="HG224" s="114"/>
      <c r="HH224" s="114"/>
      <c r="HI224" s="114"/>
      <c r="HJ224" s="114"/>
      <c r="HK224" s="114"/>
      <c r="HL224" s="114"/>
      <c r="HM224" s="114"/>
      <c r="HN224" s="114"/>
      <c r="HO224" s="114"/>
      <c r="HP224" s="114"/>
      <c r="HQ224" s="114"/>
      <c r="HR224" s="114"/>
      <c r="HS224" s="114"/>
      <c r="HT224" s="114"/>
      <c r="HU224" s="114"/>
      <c r="HV224" s="114"/>
      <c r="HW224" s="114"/>
      <c r="HX224" s="114"/>
      <c r="HY224" s="114"/>
      <c r="HZ224" s="114"/>
      <c r="IA224" s="114"/>
      <c r="IB224" s="114"/>
      <c r="IC224" s="114"/>
      <c r="ID224" s="114"/>
      <c r="IE224" s="114"/>
      <c r="IF224" s="114"/>
      <c r="IG224" s="114"/>
      <c r="IH224" s="114"/>
      <c r="II224" s="114"/>
      <c r="IJ224" s="114"/>
      <c r="IK224" s="114"/>
      <c r="IL224" s="114"/>
      <c r="IM224" s="114"/>
      <c r="IN224" s="114"/>
      <c r="IO224" s="114"/>
      <c r="IP224" s="114"/>
      <c r="IQ224" s="114"/>
      <c r="IR224" s="114"/>
      <c r="IS224" s="114"/>
      <c r="IT224" s="114"/>
      <c r="IU224" s="114"/>
      <c r="IV224" s="114"/>
      <c r="IW224" s="114"/>
      <c r="IX224" s="114"/>
      <c r="IY224" s="114"/>
      <c r="IZ224" s="114"/>
      <c r="JA224" s="114"/>
      <c r="JB224" s="114"/>
      <c r="JC224" s="114"/>
      <c r="JD224" s="114"/>
      <c r="JE224" s="114"/>
      <c r="JF224" s="114"/>
      <c r="JG224" s="114"/>
      <c r="JH224" s="114"/>
      <c r="JI224" s="114"/>
    </row>
    <row r="225" spans="2:269" s="111" customFormat="1" hidden="1" x14ac:dyDescent="0.3">
      <c r="B225" s="114"/>
      <c r="C225" s="114"/>
      <c r="D225" s="114"/>
      <c r="E225" s="114"/>
      <c r="F225" s="114"/>
      <c r="G225" s="114"/>
      <c r="H225" s="114"/>
      <c r="I225" s="114"/>
      <c r="J225" s="114"/>
      <c r="K225" s="114"/>
      <c r="L225" s="113"/>
      <c r="M225" s="113"/>
      <c r="N225" s="114"/>
      <c r="O225" s="114"/>
      <c r="P225" s="114"/>
      <c r="Q225" s="114"/>
      <c r="R225" s="114"/>
      <c r="S225" s="114"/>
      <c r="T225" s="114"/>
      <c r="U225" s="114"/>
      <c r="V225" s="114"/>
      <c r="W225" s="114"/>
      <c r="X225" s="114"/>
      <c r="Y225" s="114"/>
      <c r="Z225" s="114"/>
      <c r="AA225" s="114"/>
      <c r="AB225" s="114"/>
      <c r="AC225" s="114"/>
      <c r="AD225" s="114"/>
      <c r="AE225" s="114"/>
      <c r="AF225" s="114"/>
      <c r="AG225" s="114"/>
      <c r="AH225" s="114"/>
      <c r="AI225" s="114"/>
      <c r="AJ225" s="114"/>
      <c r="AK225" s="114"/>
      <c r="AL225" s="114"/>
      <c r="AM225" s="114"/>
      <c r="AN225" s="114"/>
      <c r="AO225" s="114"/>
      <c r="AP225" s="114"/>
      <c r="AQ225" s="114"/>
      <c r="AR225" s="114"/>
      <c r="AS225" s="114"/>
      <c r="AT225" s="114"/>
      <c r="AU225" s="114"/>
      <c r="AV225" s="114"/>
      <c r="AW225" s="114"/>
      <c r="AX225" s="114"/>
      <c r="AY225" s="114"/>
      <c r="AZ225" s="114"/>
      <c r="BA225" s="114"/>
      <c r="BB225" s="114"/>
      <c r="BC225" s="114"/>
      <c r="BD225" s="114"/>
      <c r="BE225" s="114"/>
      <c r="BF225" s="114"/>
      <c r="BG225" s="114"/>
      <c r="BH225" s="114"/>
      <c r="BI225" s="114"/>
      <c r="BJ225" s="114"/>
      <c r="BK225" s="114"/>
      <c r="BL225" s="114"/>
      <c r="BM225" s="114"/>
      <c r="BN225" s="114"/>
      <c r="BO225" s="114"/>
      <c r="BP225" s="114"/>
      <c r="BQ225" s="114"/>
      <c r="BR225" s="114"/>
      <c r="BS225" s="114"/>
      <c r="BT225" s="114"/>
      <c r="BU225" s="114"/>
      <c r="BV225" s="114"/>
      <c r="BW225" s="114"/>
      <c r="BX225" s="114"/>
      <c r="BY225" s="114"/>
      <c r="BZ225" s="114"/>
      <c r="CA225" s="114"/>
      <c r="CB225" s="114"/>
      <c r="CC225" s="114"/>
      <c r="CD225" s="114"/>
      <c r="CE225" s="114"/>
      <c r="CF225" s="114"/>
      <c r="CG225" s="114"/>
      <c r="CH225" s="114"/>
      <c r="CI225" s="114"/>
      <c r="CJ225" s="114"/>
      <c r="CK225" s="114"/>
      <c r="CL225" s="114"/>
      <c r="CM225" s="114"/>
      <c r="CN225" s="114"/>
      <c r="CO225" s="114"/>
      <c r="CP225" s="114"/>
      <c r="CQ225" s="114"/>
      <c r="CR225" s="114"/>
      <c r="CS225" s="114"/>
      <c r="CT225" s="114"/>
      <c r="CU225" s="114"/>
      <c r="CV225" s="114"/>
      <c r="CW225" s="114"/>
      <c r="CX225" s="114"/>
      <c r="CY225" s="114"/>
      <c r="CZ225" s="114"/>
      <c r="DA225" s="114"/>
      <c r="DB225" s="114"/>
      <c r="DC225" s="114"/>
      <c r="DD225" s="114"/>
      <c r="DE225" s="114"/>
      <c r="DF225" s="114"/>
      <c r="DG225" s="114"/>
      <c r="DH225" s="114"/>
      <c r="DI225" s="114"/>
      <c r="DJ225" s="114"/>
      <c r="DK225" s="114"/>
      <c r="DL225" s="114"/>
      <c r="DM225" s="114"/>
      <c r="DN225" s="114"/>
      <c r="DO225" s="114"/>
      <c r="DP225" s="114"/>
      <c r="DQ225" s="114"/>
      <c r="DR225" s="114"/>
      <c r="DS225" s="114"/>
      <c r="DT225" s="114"/>
      <c r="DU225" s="114"/>
      <c r="DV225" s="114"/>
      <c r="DW225" s="114"/>
      <c r="DX225" s="114"/>
      <c r="DY225" s="114"/>
      <c r="DZ225" s="114"/>
      <c r="EA225" s="114"/>
      <c r="EB225" s="114"/>
      <c r="EC225" s="114"/>
      <c r="ED225" s="114"/>
      <c r="EE225" s="114"/>
      <c r="EF225" s="114"/>
      <c r="EG225" s="114"/>
      <c r="EH225" s="114"/>
      <c r="EI225" s="114"/>
      <c r="EJ225" s="114"/>
      <c r="EK225" s="114"/>
      <c r="EL225" s="114"/>
      <c r="EM225" s="114"/>
      <c r="EN225" s="114"/>
      <c r="EO225" s="114"/>
      <c r="EP225" s="114"/>
      <c r="EQ225" s="114"/>
      <c r="ER225" s="114"/>
      <c r="ES225" s="114"/>
      <c r="ET225" s="114"/>
      <c r="EU225" s="114"/>
      <c r="EV225" s="114"/>
      <c r="EW225" s="114"/>
      <c r="EX225" s="114"/>
      <c r="EY225" s="114"/>
      <c r="EZ225" s="114"/>
      <c r="FA225" s="114"/>
      <c r="FB225" s="114"/>
      <c r="FC225" s="114"/>
      <c r="FD225" s="114"/>
      <c r="FE225" s="114"/>
      <c r="FF225" s="114"/>
      <c r="FG225" s="114"/>
      <c r="FH225" s="114"/>
      <c r="FI225" s="114"/>
      <c r="FJ225" s="114"/>
      <c r="FK225" s="114"/>
      <c r="FL225" s="114"/>
      <c r="FM225" s="114"/>
      <c r="FN225" s="114"/>
      <c r="FO225" s="114"/>
      <c r="FP225" s="114"/>
      <c r="FQ225" s="114"/>
      <c r="FR225" s="114"/>
      <c r="FS225" s="114"/>
      <c r="FT225" s="114"/>
      <c r="FU225" s="114"/>
      <c r="FV225" s="114"/>
      <c r="FW225" s="114"/>
      <c r="FX225" s="114"/>
      <c r="FY225" s="114"/>
      <c r="FZ225" s="114"/>
      <c r="GA225" s="114"/>
      <c r="GB225" s="114"/>
      <c r="GC225" s="114"/>
      <c r="GD225" s="114"/>
      <c r="GE225" s="114"/>
      <c r="GF225" s="114"/>
      <c r="GG225" s="114"/>
      <c r="GH225" s="114"/>
      <c r="GI225" s="114"/>
      <c r="GJ225" s="114"/>
      <c r="GK225" s="114"/>
      <c r="GL225" s="114"/>
      <c r="GM225" s="114"/>
      <c r="GN225" s="114"/>
      <c r="GO225" s="114"/>
      <c r="GP225" s="114"/>
      <c r="GQ225" s="114"/>
      <c r="GR225" s="114"/>
      <c r="GS225" s="114"/>
      <c r="GT225" s="114"/>
      <c r="GU225" s="114"/>
      <c r="GV225" s="114"/>
      <c r="GW225" s="114"/>
      <c r="GX225" s="114"/>
      <c r="GY225" s="114"/>
      <c r="GZ225" s="114"/>
      <c r="HA225" s="114"/>
      <c r="HB225" s="114"/>
      <c r="HC225" s="114"/>
      <c r="HD225" s="114"/>
      <c r="HE225" s="114"/>
      <c r="HF225" s="114"/>
      <c r="HG225" s="114"/>
      <c r="HH225" s="114"/>
      <c r="HI225" s="114"/>
      <c r="HJ225" s="114"/>
      <c r="HK225" s="114"/>
      <c r="HL225" s="114"/>
      <c r="HM225" s="114"/>
      <c r="HN225" s="114"/>
      <c r="HO225" s="114"/>
      <c r="HP225" s="114"/>
      <c r="HQ225" s="114"/>
      <c r="HR225" s="114"/>
      <c r="HS225" s="114"/>
      <c r="HT225" s="114"/>
      <c r="HU225" s="114"/>
      <c r="HV225" s="114"/>
      <c r="HW225" s="114"/>
      <c r="HX225" s="114"/>
      <c r="HY225" s="114"/>
      <c r="HZ225" s="114"/>
      <c r="IA225" s="114"/>
      <c r="IB225" s="114"/>
      <c r="IC225" s="114"/>
      <c r="ID225" s="114"/>
      <c r="IE225" s="114"/>
      <c r="IF225" s="114"/>
      <c r="IG225" s="114"/>
      <c r="IH225" s="114"/>
      <c r="II225" s="114"/>
      <c r="IJ225" s="114"/>
      <c r="IK225" s="114"/>
      <c r="IL225" s="114"/>
      <c r="IM225" s="114"/>
      <c r="IN225" s="114"/>
      <c r="IO225" s="114"/>
      <c r="IP225" s="114"/>
      <c r="IQ225" s="114"/>
      <c r="IR225" s="114"/>
      <c r="IS225" s="114"/>
      <c r="IT225" s="114"/>
      <c r="IU225" s="114"/>
      <c r="IV225" s="114"/>
      <c r="IW225" s="114"/>
      <c r="IX225" s="114"/>
      <c r="IY225" s="114"/>
      <c r="IZ225" s="114"/>
      <c r="JA225" s="114"/>
      <c r="JB225" s="114"/>
      <c r="JC225" s="114"/>
      <c r="JD225" s="114"/>
      <c r="JE225" s="114"/>
      <c r="JF225" s="114"/>
      <c r="JG225" s="114"/>
      <c r="JH225" s="114"/>
      <c r="JI225" s="114"/>
    </row>
    <row r="226" spans="2:269" s="111" customFormat="1" hidden="1" x14ac:dyDescent="0.3">
      <c r="B226" s="114"/>
      <c r="C226" s="114"/>
      <c r="D226" s="114"/>
      <c r="E226" s="114"/>
      <c r="F226" s="114"/>
      <c r="G226" s="114"/>
      <c r="H226" s="114"/>
      <c r="I226" s="114"/>
      <c r="J226" s="114"/>
      <c r="K226" s="114"/>
      <c r="L226" s="113"/>
      <c r="M226" s="113"/>
      <c r="N226" s="114"/>
      <c r="O226" s="114"/>
      <c r="P226" s="114"/>
      <c r="Q226" s="114"/>
      <c r="R226" s="114"/>
      <c r="S226" s="114"/>
      <c r="T226" s="114"/>
      <c r="U226" s="114"/>
      <c r="V226" s="114"/>
      <c r="W226" s="114"/>
      <c r="X226" s="114"/>
      <c r="Y226" s="114"/>
      <c r="Z226" s="114"/>
      <c r="AA226" s="114"/>
      <c r="AB226" s="114"/>
      <c r="AC226" s="114"/>
      <c r="AD226" s="114"/>
      <c r="AE226" s="114"/>
      <c r="AF226" s="114"/>
      <c r="AG226" s="114"/>
      <c r="AH226" s="114"/>
      <c r="AI226" s="114"/>
      <c r="AJ226" s="114"/>
      <c r="AK226" s="114"/>
      <c r="AL226" s="114"/>
      <c r="AM226" s="114"/>
      <c r="AN226" s="114"/>
      <c r="AO226" s="114"/>
      <c r="AP226" s="114"/>
      <c r="AQ226" s="114"/>
      <c r="AR226" s="114"/>
      <c r="AS226" s="114"/>
      <c r="AT226" s="114"/>
      <c r="AU226" s="114"/>
      <c r="AV226" s="114"/>
      <c r="AW226" s="114"/>
      <c r="AX226" s="114"/>
      <c r="AY226" s="114"/>
      <c r="AZ226" s="114"/>
      <c r="BA226" s="114"/>
      <c r="BB226" s="114"/>
      <c r="BC226" s="114"/>
      <c r="BD226" s="114"/>
      <c r="BE226" s="114"/>
      <c r="BF226" s="114"/>
      <c r="BG226" s="114"/>
      <c r="BH226" s="114"/>
      <c r="BI226" s="114"/>
      <c r="BJ226" s="114"/>
      <c r="BK226" s="114"/>
      <c r="BL226" s="114"/>
      <c r="BM226" s="114"/>
      <c r="BN226" s="114"/>
      <c r="BO226" s="114"/>
      <c r="BP226" s="114"/>
      <c r="BQ226" s="114"/>
      <c r="BR226" s="114"/>
      <c r="BS226" s="114"/>
      <c r="BT226" s="114"/>
      <c r="BU226" s="114"/>
      <c r="BV226" s="114"/>
      <c r="BW226" s="114"/>
      <c r="BX226" s="114"/>
      <c r="BY226" s="114"/>
      <c r="BZ226" s="114"/>
      <c r="CA226" s="114"/>
      <c r="CB226" s="114"/>
      <c r="CC226" s="114"/>
      <c r="CD226" s="114"/>
      <c r="CE226" s="114"/>
      <c r="CF226" s="114"/>
      <c r="CG226" s="114"/>
      <c r="CH226" s="114"/>
      <c r="CI226" s="114"/>
      <c r="CJ226" s="114"/>
      <c r="CK226" s="114"/>
      <c r="CL226" s="114"/>
      <c r="CM226" s="114"/>
      <c r="CN226" s="114"/>
      <c r="CO226" s="114"/>
      <c r="CP226" s="114"/>
      <c r="CQ226" s="114"/>
      <c r="CR226" s="114"/>
      <c r="CS226" s="114"/>
      <c r="CT226" s="114"/>
      <c r="CU226" s="114"/>
      <c r="CV226" s="114"/>
      <c r="CW226" s="114"/>
      <c r="CX226" s="114"/>
      <c r="CY226" s="114"/>
      <c r="CZ226" s="114"/>
      <c r="DA226" s="114"/>
      <c r="DB226" s="114"/>
      <c r="DC226" s="114"/>
      <c r="DD226" s="114"/>
      <c r="DE226" s="114"/>
      <c r="DF226" s="114"/>
      <c r="DG226" s="114"/>
      <c r="DH226" s="114"/>
      <c r="DI226" s="114"/>
      <c r="DJ226" s="114"/>
      <c r="DK226" s="114"/>
      <c r="DL226" s="114"/>
      <c r="DM226" s="114"/>
      <c r="DN226" s="114"/>
      <c r="DO226" s="114"/>
      <c r="DP226" s="114"/>
      <c r="DQ226" s="114"/>
      <c r="DR226" s="114"/>
      <c r="DS226" s="114"/>
      <c r="DT226" s="114"/>
      <c r="DU226" s="114"/>
      <c r="DV226" s="114"/>
      <c r="DW226" s="114"/>
      <c r="DX226" s="114"/>
      <c r="DY226" s="114"/>
      <c r="DZ226" s="114"/>
      <c r="EA226" s="114"/>
      <c r="EB226" s="114"/>
      <c r="EC226" s="114"/>
      <c r="ED226" s="114"/>
      <c r="EE226" s="114"/>
      <c r="EF226" s="114"/>
      <c r="EG226" s="114"/>
      <c r="EH226" s="114"/>
      <c r="EI226" s="114"/>
      <c r="EJ226" s="114"/>
      <c r="EK226" s="114"/>
      <c r="EL226" s="114"/>
      <c r="EM226" s="114"/>
      <c r="EN226" s="114"/>
      <c r="EO226" s="114"/>
      <c r="EP226" s="114"/>
      <c r="EQ226" s="114"/>
      <c r="ER226" s="114"/>
      <c r="ES226" s="114"/>
      <c r="ET226" s="114"/>
      <c r="EU226" s="114"/>
      <c r="EV226" s="114"/>
      <c r="EW226" s="114"/>
      <c r="EX226" s="114"/>
      <c r="EY226" s="114"/>
      <c r="EZ226" s="114"/>
      <c r="FA226" s="114"/>
      <c r="FB226" s="114"/>
      <c r="FC226" s="114"/>
      <c r="FD226" s="114"/>
      <c r="FE226" s="114"/>
      <c r="FF226" s="114"/>
      <c r="FG226" s="114"/>
      <c r="FH226" s="114"/>
      <c r="FI226" s="114"/>
      <c r="FJ226" s="114"/>
      <c r="FK226" s="114"/>
      <c r="FL226" s="114"/>
      <c r="FM226" s="114"/>
      <c r="FN226" s="114"/>
      <c r="FO226" s="114"/>
      <c r="FP226" s="114"/>
      <c r="FQ226" s="114"/>
      <c r="FR226" s="114"/>
      <c r="FS226" s="114"/>
      <c r="FT226" s="114"/>
      <c r="FU226" s="114"/>
      <c r="FV226" s="114"/>
      <c r="FW226" s="114"/>
      <c r="FX226" s="114"/>
      <c r="FY226" s="114"/>
      <c r="FZ226" s="114"/>
      <c r="GA226" s="114"/>
      <c r="GB226" s="114"/>
      <c r="GC226" s="114"/>
      <c r="GD226" s="114"/>
      <c r="GE226" s="114"/>
      <c r="GF226" s="114"/>
      <c r="GG226" s="114"/>
      <c r="GH226" s="114"/>
      <c r="GI226" s="114"/>
      <c r="GJ226" s="114"/>
      <c r="GK226" s="114"/>
      <c r="GL226" s="114"/>
      <c r="GM226" s="114"/>
      <c r="GN226" s="114"/>
      <c r="GO226" s="114"/>
      <c r="GP226" s="114"/>
      <c r="GQ226" s="114"/>
      <c r="GR226" s="114"/>
      <c r="GS226" s="114"/>
      <c r="GT226" s="114"/>
      <c r="GU226" s="114"/>
      <c r="GV226" s="114"/>
      <c r="GW226" s="114"/>
      <c r="GX226" s="114"/>
      <c r="GY226" s="114"/>
      <c r="GZ226" s="114"/>
      <c r="HA226" s="114"/>
      <c r="HB226" s="114"/>
      <c r="HC226" s="114"/>
      <c r="HD226" s="114"/>
      <c r="HE226" s="114"/>
      <c r="HF226" s="114"/>
      <c r="HG226" s="114"/>
      <c r="HH226" s="114"/>
      <c r="HI226" s="114"/>
      <c r="HJ226" s="114"/>
      <c r="HK226" s="114"/>
      <c r="HL226" s="114"/>
      <c r="HM226" s="114"/>
      <c r="HN226" s="114"/>
      <c r="HO226" s="114"/>
      <c r="HP226" s="114"/>
      <c r="HQ226" s="114"/>
      <c r="HR226" s="114"/>
      <c r="HS226" s="114"/>
      <c r="HT226" s="114"/>
      <c r="HU226" s="114"/>
      <c r="HV226" s="114"/>
      <c r="HW226" s="114"/>
      <c r="HX226" s="114"/>
      <c r="HY226" s="114"/>
      <c r="HZ226" s="114"/>
      <c r="IA226" s="114"/>
      <c r="IB226" s="114"/>
      <c r="IC226" s="114"/>
      <c r="ID226" s="114"/>
      <c r="IE226" s="114"/>
      <c r="IF226" s="114"/>
      <c r="IG226" s="114"/>
      <c r="IH226" s="114"/>
      <c r="II226" s="114"/>
      <c r="IJ226" s="114"/>
      <c r="IK226" s="114"/>
      <c r="IL226" s="114"/>
      <c r="IM226" s="114"/>
      <c r="IN226" s="114"/>
      <c r="IO226" s="114"/>
      <c r="IP226" s="114"/>
      <c r="IQ226" s="114"/>
      <c r="IR226" s="114"/>
      <c r="IS226" s="114"/>
      <c r="IT226" s="114"/>
      <c r="IU226" s="114"/>
      <c r="IV226" s="114"/>
      <c r="IW226" s="114"/>
      <c r="IX226" s="114"/>
      <c r="IY226" s="114"/>
      <c r="IZ226" s="114"/>
      <c r="JA226" s="114"/>
      <c r="JB226" s="114"/>
      <c r="JC226" s="114"/>
      <c r="JD226" s="114"/>
      <c r="JE226" s="114"/>
      <c r="JF226" s="114"/>
      <c r="JG226" s="114"/>
      <c r="JH226" s="114"/>
      <c r="JI226" s="114"/>
    </row>
    <row r="227" spans="2:269" s="111" customFormat="1" hidden="1" x14ac:dyDescent="0.3">
      <c r="B227" s="114"/>
      <c r="C227" s="114"/>
      <c r="D227" s="114"/>
      <c r="E227" s="114"/>
      <c r="F227" s="114"/>
      <c r="G227" s="114"/>
      <c r="H227" s="114"/>
      <c r="I227" s="114"/>
      <c r="J227" s="114"/>
      <c r="K227" s="114"/>
      <c r="L227" s="113"/>
      <c r="M227" s="113"/>
      <c r="N227" s="114"/>
      <c r="O227" s="114"/>
      <c r="P227" s="114"/>
      <c r="Q227" s="114"/>
      <c r="R227" s="114"/>
      <c r="S227" s="114"/>
      <c r="T227" s="114"/>
      <c r="U227" s="114"/>
      <c r="V227" s="114"/>
      <c r="W227" s="114"/>
      <c r="X227" s="114"/>
      <c r="Y227" s="114"/>
      <c r="Z227" s="114"/>
      <c r="AA227" s="114"/>
      <c r="AB227" s="114"/>
      <c r="AC227" s="114"/>
      <c r="AD227" s="114"/>
      <c r="AE227" s="114"/>
      <c r="AF227" s="114"/>
      <c r="AG227" s="114"/>
      <c r="AH227" s="114"/>
      <c r="AI227" s="114"/>
      <c r="AJ227" s="114"/>
      <c r="AK227" s="114"/>
      <c r="AL227" s="114"/>
      <c r="AM227" s="114"/>
      <c r="AN227" s="114"/>
      <c r="AO227" s="114"/>
      <c r="AP227" s="114"/>
      <c r="AQ227" s="114"/>
      <c r="AR227" s="114"/>
      <c r="AS227" s="114"/>
      <c r="AT227" s="114"/>
      <c r="AU227" s="114"/>
      <c r="AV227" s="114"/>
      <c r="AW227" s="114"/>
      <c r="AX227" s="114"/>
      <c r="AY227" s="114"/>
      <c r="AZ227" s="114"/>
      <c r="BA227" s="114"/>
      <c r="BB227" s="114"/>
      <c r="BC227" s="114"/>
      <c r="BD227" s="114"/>
      <c r="BE227" s="114"/>
      <c r="BF227" s="114"/>
      <c r="BG227" s="114"/>
      <c r="BH227" s="114"/>
      <c r="BI227" s="114"/>
      <c r="BJ227" s="114"/>
      <c r="BK227" s="114"/>
      <c r="BL227" s="114"/>
      <c r="BM227" s="114"/>
      <c r="BN227" s="114"/>
      <c r="BO227" s="114"/>
      <c r="BP227" s="114"/>
      <c r="BQ227" s="114"/>
      <c r="BR227" s="114"/>
      <c r="BS227" s="114"/>
      <c r="BT227" s="114"/>
      <c r="BU227" s="114"/>
      <c r="BV227" s="114"/>
      <c r="BW227" s="114"/>
      <c r="BX227" s="114"/>
      <c r="BY227" s="114"/>
      <c r="BZ227" s="114"/>
      <c r="CA227" s="114"/>
      <c r="CB227" s="114"/>
      <c r="CC227" s="114"/>
      <c r="CD227" s="114"/>
      <c r="CE227" s="114"/>
      <c r="CF227" s="114"/>
      <c r="CG227" s="114"/>
      <c r="CH227" s="114"/>
      <c r="CI227" s="114"/>
      <c r="CJ227" s="114"/>
      <c r="CK227" s="114"/>
      <c r="CL227" s="114"/>
      <c r="CM227" s="114"/>
      <c r="CN227" s="114"/>
      <c r="CO227" s="114"/>
      <c r="CP227" s="114"/>
      <c r="CQ227" s="114"/>
      <c r="CR227" s="114"/>
      <c r="CS227" s="114"/>
      <c r="CT227" s="114"/>
      <c r="CU227" s="114"/>
      <c r="CV227" s="114"/>
      <c r="CW227" s="114"/>
      <c r="CX227" s="114"/>
      <c r="CY227" s="114"/>
      <c r="CZ227" s="114"/>
      <c r="DA227" s="114"/>
      <c r="DB227" s="114"/>
      <c r="DC227" s="114"/>
      <c r="DD227" s="114"/>
      <c r="DE227" s="114"/>
      <c r="DF227" s="114"/>
      <c r="DG227" s="114"/>
      <c r="DH227" s="114"/>
      <c r="DI227" s="114"/>
      <c r="DJ227" s="114"/>
      <c r="DK227" s="114"/>
      <c r="DL227" s="114"/>
      <c r="DM227" s="114"/>
      <c r="DN227" s="114"/>
      <c r="DO227" s="114"/>
      <c r="DP227" s="114"/>
      <c r="DQ227" s="114"/>
      <c r="DR227" s="114"/>
      <c r="DS227" s="114"/>
      <c r="DT227" s="114"/>
      <c r="DU227" s="114"/>
      <c r="DV227" s="114"/>
      <c r="DW227" s="114"/>
      <c r="DX227" s="114"/>
      <c r="DY227" s="114"/>
      <c r="DZ227" s="114"/>
      <c r="EA227" s="114"/>
      <c r="EB227" s="114"/>
      <c r="EC227" s="114"/>
      <c r="ED227" s="114"/>
      <c r="EE227" s="114"/>
      <c r="EF227" s="114"/>
      <c r="EG227" s="114"/>
      <c r="EH227" s="114"/>
      <c r="EI227" s="114"/>
      <c r="EJ227" s="114"/>
      <c r="EK227" s="114"/>
      <c r="EL227" s="114"/>
      <c r="EM227" s="114"/>
      <c r="EN227" s="114"/>
      <c r="EO227" s="114"/>
      <c r="EP227" s="114"/>
      <c r="EQ227" s="114"/>
      <c r="ER227" s="114"/>
      <c r="ES227" s="114"/>
      <c r="ET227" s="114"/>
      <c r="EU227" s="114"/>
      <c r="EV227" s="114"/>
      <c r="EW227" s="114"/>
      <c r="EX227" s="114"/>
      <c r="EY227" s="114"/>
      <c r="EZ227" s="114"/>
      <c r="FA227" s="114"/>
      <c r="FB227" s="114"/>
      <c r="FC227" s="114"/>
      <c r="FD227" s="114"/>
      <c r="FE227" s="114"/>
      <c r="FF227" s="114"/>
      <c r="FG227" s="114"/>
      <c r="FH227" s="114"/>
      <c r="FI227" s="114"/>
      <c r="FJ227" s="114"/>
      <c r="FK227" s="114"/>
      <c r="FL227" s="114"/>
      <c r="FM227" s="114"/>
      <c r="FN227" s="114"/>
      <c r="FO227" s="114"/>
      <c r="FP227" s="114"/>
      <c r="FQ227" s="114"/>
      <c r="FR227" s="114"/>
      <c r="FS227" s="114"/>
      <c r="FT227" s="114"/>
      <c r="FU227" s="114"/>
      <c r="FV227" s="114"/>
      <c r="FW227" s="114"/>
      <c r="FX227" s="114"/>
      <c r="FY227" s="114"/>
      <c r="FZ227" s="114"/>
      <c r="GA227" s="114"/>
      <c r="GB227" s="114"/>
      <c r="GC227" s="114"/>
      <c r="GD227" s="114"/>
      <c r="GE227" s="114"/>
      <c r="GF227" s="114"/>
      <c r="GG227" s="114"/>
      <c r="GH227" s="114"/>
      <c r="GI227" s="114"/>
      <c r="GJ227" s="114"/>
      <c r="GK227" s="114"/>
      <c r="GL227" s="114"/>
      <c r="GM227" s="114"/>
      <c r="GN227" s="114"/>
      <c r="GO227" s="114"/>
      <c r="GP227" s="114"/>
      <c r="GQ227" s="114"/>
      <c r="GR227" s="114"/>
      <c r="GS227" s="114"/>
      <c r="GT227" s="114"/>
      <c r="GU227" s="114"/>
      <c r="GV227" s="114"/>
      <c r="GW227" s="114"/>
      <c r="GX227" s="114"/>
      <c r="GY227" s="114"/>
      <c r="GZ227" s="114"/>
      <c r="HA227" s="114"/>
      <c r="HB227" s="114"/>
      <c r="HC227" s="114"/>
      <c r="HD227" s="114"/>
      <c r="HE227" s="114"/>
      <c r="HF227" s="114"/>
      <c r="HG227" s="114"/>
      <c r="HH227" s="114"/>
      <c r="HI227" s="114"/>
      <c r="HJ227" s="114"/>
      <c r="HK227" s="114"/>
      <c r="HL227" s="114"/>
      <c r="HM227" s="114"/>
      <c r="HN227" s="114"/>
      <c r="HO227" s="114"/>
      <c r="HP227" s="114"/>
      <c r="HQ227" s="114"/>
      <c r="HR227" s="114"/>
      <c r="HS227" s="114"/>
      <c r="HT227" s="114"/>
      <c r="HU227" s="114"/>
      <c r="HV227" s="114"/>
      <c r="HW227" s="114"/>
      <c r="HX227" s="114"/>
      <c r="HY227" s="114"/>
      <c r="HZ227" s="114"/>
      <c r="IA227" s="114"/>
      <c r="IB227" s="114"/>
      <c r="IC227" s="114"/>
      <c r="ID227" s="114"/>
      <c r="IE227" s="114"/>
      <c r="IF227" s="114"/>
      <c r="IG227" s="114"/>
      <c r="IH227" s="114"/>
      <c r="II227" s="114"/>
      <c r="IJ227" s="114"/>
      <c r="IK227" s="114"/>
      <c r="IL227" s="114"/>
      <c r="IM227" s="114"/>
      <c r="IN227" s="114"/>
      <c r="IO227" s="114"/>
      <c r="IP227" s="114"/>
      <c r="IQ227" s="114"/>
      <c r="IR227" s="114"/>
      <c r="IS227" s="114"/>
      <c r="IT227" s="114"/>
      <c r="IU227" s="114"/>
      <c r="IV227" s="114"/>
      <c r="IW227" s="114"/>
      <c r="IX227" s="114"/>
      <c r="IY227" s="114"/>
      <c r="IZ227" s="114"/>
      <c r="JA227" s="114"/>
      <c r="JB227" s="114"/>
      <c r="JC227" s="114"/>
      <c r="JD227" s="114"/>
      <c r="JE227" s="114"/>
      <c r="JF227" s="114"/>
      <c r="JG227" s="114"/>
      <c r="JH227" s="114"/>
      <c r="JI227" s="114"/>
    </row>
    <row r="228" spans="2:269" s="111" customFormat="1" hidden="1" x14ac:dyDescent="0.3">
      <c r="B228" s="114"/>
      <c r="C228" s="114"/>
      <c r="D228" s="114"/>
      <c r="E228" s="114"/>
      <c r="F228" s="114"/>
      <c r="G228" s="114"/>
      <c r="H228" s="114"/>
      <c r="I228" s="114"/>
      <c r="J228" s="114"/>
      <c r="K228" s="114"/>
      <c r="L228" s="113"/>
      <c r="M228" s="113"/>
      <c r="N228" s="114"/>
      <c r="O228" s="114"/>
      <c r="P228" s="114"/>
      <c r="Q228" s="114"/>
      <c r="R228" s="114"/>
      <c r="S228" s="114"/>
      <c r="T228" s="114"/>
      <c r="U228" s="114"/>
      <c r="V228" s="114"/>
      <c r="W228" s="114"/>
      <c r="X228" s="114"/>
      <c r="Y228" s="114"/>
      <c r="Z228" s="114"/>
      <c r="AA228" s="114"/>
      <c r="AB228" s="114"/>
      <c r="AC228" s="114"/>
      <c r="AD228" s="114"/>
      <c r="AE228" s="114"/>
      <c r="AF228" s="114"/>
      <c r="AG228" s="114"/>
      <c r="AH228" s="114"/>
      <c r="AI228" s="114"/>
      <c r="AJ228" s="114"/>
      <c r="AK228" s="114"/>
      <c r="AL228" s="114"/>
      <c r="AM228" s="114"/>
      <c r="AN228" s="114"/>
      <c r="AO228" s="114"/>
      <c r="AP228" s="114"/>
      <c r="AQ228" s="114"/>
      <c r="AR228" s="114"/>
      <c r="AS228" s="114"/>
      <c r="AT228" s="114"/>
      <c r="AU228" s="114"/>
      <c r="AV228" s="114"/>
      <c r="AW228" s="114"/>
      <c r="AX228" s="114"/>
      <c r="AY228" s="114"/>
      <c r="AZ228" s="114"/>
      <c r="BA228" s="114"/>
      <c r="BB228" s="114"/>
      <c r="BC228" s="114"/>
      <c r="BD228" s="114"/>
      <c r="BE228" s="114"/>
      <c r="BF228" s="114"/>
      <c r="BG228" s="114"/>
      <c r="BH228" s="114"/>
      <c r="BI228" s="114"/>
      <c r="BJ228" s="114"/>
      <c r="BK228" s="114"/>
      <c r="BL228" s="114"/>
      <c r="BM228" s="114"/>
      <c r="BN228" s="114"/>
      <c r="BO228" s="114"/>
      <c r="BP228" s="114"/>
      <c r="BQ228" s="114"/>
      <c r="BR228" s="114"/>
      <c r="BS228" s="114"/>
      <c r="BT228" s="114"/>
      <c r="BU228" s="114"/>
      <c r="BV228" s="114"/>
      <c r="BW228" s="114"/>
      <c r="BX228" s="114"/>
      <c r="BY228" s="114"/>
      <c r="BZ228" s="114"/>
      <c r="CA228" s="114"/>
      <c r="CB228" s="114"/>
      <c r="CC228" s="114"/>
      <c r="CD228" s="114"/>
      <c r="CE228" s="114"/>
      <c r="CF228" s="114"/>
      <c r="CG228" s="114"/>
      <c r="CH228" s="114"/>
      <c r="CI228" s="114"/>
      <c r="CJ228" s="114"/>
      <c r="CK228" s="114"/>
      <c r="CL228" s="114"/>
      <c r="CM228" s="114"/>
      <c r="CN228" s="114"/>
      <c r="CO228" s="114"/>
      <c r="CP228" s="114"/>
      <c r="CQ228" s="114"/>
      <c r="CR228" s="114"/>
      <c r="CS228" s="114"/>
      <c r="CT228" s="114"/>
      <c r="CU228" s="114"/>
      <c r="CV228" s="114"/>
      <c r="CW228" s="114"/>
      <c r="CX228" s="114"/>
      <c r="CY228" s="114"/>
      <c r="CZ228" s="114"/>
      <c r="DA228" s="114"/>
      <c r="DB228" s="114"/>
      <c r="DC228" s="114"/>
      <c r="DD228" s="114"/>
      <c r="DE228" s="114"/>
      <c r="DF228" s="114"/>
      <c r="DG228" s="114"/>
      <c r="DH228" s="114"/>
      <c r="DI228" s="114"/>
      <c r="DJ228" s="114"/>
      <c r="DK228" s="114"/>
      <c r="DL228" s="114"/>
      <c r="DM228" s="114"/>
      <c r="DN228" s="114"/>
      <c r="DO228" s="114"/>
      <c r="DP228" s="114"/>
      <c r="DQ228" s="114"/>
      <c r="DR228" s="114"/>
      <c r="DS228" s="114"/>
      <c r="DT228" s="114"/>
      <c r="DU228" s="114"/>
      <c r="DV228" s="114"/>
      <c r="DW228" s="114"/>
      <c r="DX228" s="114"/>
      <c r="DY228" s="114"/>
      <c r="DZ228" s="114"/>
      <c r="EA228" s="114"/>
      <c r="EB228" s="114"/>
      <c r="EC228" s="114"/>
      <c r="ED228" s="114"/>
      <c r="EE228" s="114"/>
      <c r="EF228" s="114"/>
      <c r="EG228" s="114"/>
      <c r="EH228" s="114"/>
      <c r="EI228" s="114"/>
      <c r="EJ228" s="114"/>
      <c r="EK228" s="114"/>
      <c r="EL228" s="114"/>
      <c r="EM228" s="114"/>
      <c r="EN228" s="114"/>
      <c r="EO228" s="114"/>
      <c r="EP228" s="114"/>
      <c r="EQ228" s="114"/>
      <c r="ER228" s="114"/>
      <c r="ES228" s="114"/>
      <c r="ET228" s="114"/>
      <c r="EU228" s="114"/>
      <c r="EV228" s="114"/>
      <c r="EW228" s="114"/>
      <c r="EX228" s="114"/>
      <c r="EY228" s="114"/>
      <c r="EZ228" s="114"/>
      <c r="FA228" s="114"/>
      <c r="FB228" s="114"/>
      <c r="FC228" s="114"/>
      <c r="FD228" s="114"/>
      <c r="FE228" s="114"/>
      <c r="FF228" s="114"/>
      <c r="FG228" s="114"/>
      <c r="FH228" s="114"/>
      <c r="FI228" s="114"/>
      <c r="FJ228" s="114"/>
      <c r="FK228" s="114"/>
      <c r="FL228" s="114"/>
      <c r="FM228" s="114"/>
      <c r="FN228" s="114"/>
      <c r="FO228" s="114"/>
      <c r="FP228" s="114"/>
      <c r="FQ228" s="114"/>
      <c r="FR228" s="114"/>
      <c r="FS228" s="114"/>
      <c r="FT228" s="114"/>
      <c r="FU228" s="114"/>
      <c r="FV228" s="114"/>
      <c r="FW228" s="114"/>
      <c r="FX228" s="114"/>
      <c r="FY228" s="114"/>
      <c r="FZ228" s="114"/>
      <c r="GA228" s="114"/>
      <c r="GB228" s="114"/>
      <c r="GC228" s="114"/>
      <c r="GD228" s="114"/>
      <c r="GE228" s="114"/>
      <c r="GF228" s="114"/>
      <c r="GG228" s="114"/>
      <c r="GH228" s="114"/>
      <c r="GI228" s="114"/>
      <c r="GJ228" s="114"/>
      <c r="GK228" s="114"/>
      <c r="GL228" s="114"/>
      <c r="GM228" s="114"/>
      <c r="GN228" s="114"/>
      <c r="GO228" s="114"/>
      <c r="GP228" s="114"/>
      <c r="GQ228" s="114"/>
      <c r="GR228" s="114"/>
      <c r="GS228" s="114"/>
      <c r="GT228" s="114"/>
      <c r="GU228" s="114"/>
      <c r="GV228" s="114"/>
      <c r="GW228" s="114"/>
      <c r="GX228" s="114"/>
      <c r="GY228" s="114"/>
      <c r="GZ228" s="114"/>
      <c r="HA228" s="114"/>
      <c r="HB228" s="114"/>
      <c r="HC228" s="114"/>
      <c r="HD228" s="114"/>
      <c r="HE228" s="114"/>
      <c r="HF228" s="114"/>
      <c r="HG228" s="114"/>
      <c r="HH228" s="114"/>
      <c r="HI228" s="114"/>
      <c r="HJ228" s="114"/>
      <c r="HK228" s="114"/>
      <c r="HL228" s="114"/>
      <c r="HM228" s="114"/>
      <c r="HN228" s="114"/>
      <c r="HO228" s="114"/>
      <c r="HP228" s="114"/>
      <c r="HQ228" s="114"/>
      <c r="HR228" s="114"/>
      <c r="HS228" s="114"/>
      <c r="HT228" s="114"/>
      <c r="HU228" s="114"/>
      <c r="HV228" s="114"/>
      <c r="HW228" s="114"/>
      <c r="HX228" s="114"/>
      <c r="HY228" s="114"/>
      <c r="HZ228" s="114"/>
      <c r="IA228" s="114"/>
      <c r="IB228" s="114"/>
      <c r="IC228" s="114"/>
      <c r="ID228" s="114"/>
      <c r="IE228" s="114"/>
      <c r="IF228" s="114"/>
      <c r="IG228" s="114"/>
      <c r="IH228" s="114"/>
      <c r="II228" s="114"/>
      <c r="IJ228" s="114"/>
      <c r="IK228" s="114"/>
      <c r="IL228" s="114"/>
      <c r="IM228" s="114"/>
      <c r="IN228" s="114"/>
      <c r="IO228" s="114"/>
      <c r="IP228" s="114"/>
      <c r="IQ228" s="114"/>
      <c r="IR228" s="114"/>
      <c r="IS228" s="114"/>
      <c r="IT228" s="114"/>
      <c r="IU228" s="114"/>
      <c r="IV228" s="114"/>
      <c r="IW228" s="114"/>
      <c r="IX228" s="114"/>
      <c r="IY228" s="114"/>
      <c r="IZ228" s="114"/>
      <c r="JA228" s="114"/>
      <c r="JB228" s="114"/>
      <c r="JC228" s="114"/>
      <c r="JD228" s="114"/>
      <c r="JE228" s="114"/>
      <c r="JF228" s="114"/>
      <c r="JG228" s="114"/>
      <c r="JH228" s="114"/>
      <c r="JI228" s="114"/>
    </row>
    <row r="229" spans="2:269" ht="14.25" hidden="1" customHeight="1" x14ac:dyDescent="0.3">
      <c r="B229" s="112"/>
      <c r="C229" s="114"/>
      <c r="D229" s="114"/>
      <c r="E229" s="114"/>
      <c r="F229" s="114"/>
      <c r="G229" s="114"/>
      <c r="H229" s="114"/>
      <c r="I229" s="114"/>
      <c r="J229" s="114"/>
      <c r="K229" s="114"/>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12"/>
      <c r="BL229" s="112"/>
      <c r="BM229" s="112"/>
      <c r="BN229" s="112"/>
      <c r="BO229" s="112"/>
      <c r="BP229" s="112"/>
      <c r="BQ229" s="112"/>
      <c r="BR229" s="112"/>
      <c r="BS229" s="112"/>
      <c r="BT229" s="112"/>
      <c r="BU229" s="112"/>
      <c r="BV229" s="112"/>
      <c r="BW229" s="112"/>
      <c r="BX229" s="112"/>
      <c r="BY229" s="112"/>
      <c r="BZ229" s="112"/>
      <c r="CA229" s="112"/>
      <c r="CB229" s="112"/>
      <c r="CC229" s="112"/>
      <c r="CD229" s="112"/>
      <c r="CE229" s="112"/>
      <c r="CF229" s="112"/>
      <c r="CG229" s="112"/>
      <c r="CH229" s="112"/>
      <c r="CI229" s="112"/>
      <c r="CJ229" s="112"/>
      <c r="CK229" s="112"/>
      <c r="CL229" s="112"/>
      <c r="CM229" s="112"/>
      <c r="CN229" s="112"/>
      <c r="CO229" s="112"/>
      <c r="CP229" s="112"/>
      <c r="CQ229" s="112"/>
      <c r="CR229" s="112"/>
      <c r="CS229" s="112"/>
      <c r="CT229" s="112"/>
      <c r="CU229" s="112"/>
      <c r="CV229" s="112"/>
      <c r="CW229" s="112"/>
      <c r="CX229" s="112"/>
      <c r="CY229" s="112"/>
      <c r="CZ229" s="112"/>
      <c r="DA229" s="112"/>
      <c r="DB229" s="112"/>
      <c r="DC229" s="112"/>
      <c r="DD229" s="112"/>
      <c r="DE229" s="112"/>
      <c r="DF229" s="112"/>
      <c r="DG229" s="112"/>
      <c r="DH229" s="112"/>
      <c r="DI229" s="112"/>
      <c r="DJ229" s="112"/>
      <c r="DK229" s="112"/>
      <c r="DL229" s="112"/>
      <c r="DM229" s="112"/>
      <c r="DN229" s="112"/>
      <c r="DO229" s="112"/>
      <c r="DP229" s="112"/>
      <c r="DQ229" s="112"/>
      <c r="DR229" s="112"/>
      <c r="DS229" s="112"/>
      <c r="DT229" s="112"/>
      <c r="DU229" s="112"/>
      <c r="DV229" s="112"/>
      <c r="DW229" s="112"/>
      <c r="DX229" s="112"/>
      <c r="DY229" s="112"/>
      <c r="DZ229" s="112"/>
      <c r="EA229" s="112"/>
      <c r="EB229" s="112"/>
      <c r="EC229" s="112"/>
      <c r="ED229" s="112"/>
      <c r="EE229" s="112"/>
      <c r="EF229" s="112"/>
      <c r="EG229" s="112"/>
      <c r="EH229" s="112"/>
      <c r="EI229" s="112"/>
      <c r="EJ229" s="112"/>
      <c r="EK229" s="112"/>
      <c r="EL229" s="112"/>
      <c r="EM229" s="112"/>
      <c r="EN229" s="112"/>
      <c r="EO229" s="112"/>
      <c r="EP229" s="112"/>
      <c r="EQ229" s="112"/>
      <c r="ER229" s="112"/>
      <c r="ES229" s="112"/>
      <c r="ET229" s="112"/>
      <c r="EU229" s="112"/>
      <c r="EV229" s="112"/>
      <c r="EW229" s="112"/>
      <c r="EX229" s="112"/>
      <c r="EY229" s="112"/>
      <c r="EZ229" s="112"/>
      <c r="FA229" s="112"/>
      <c r="FB229" s="112"/>
      <c r="FC229" s="112"/>
      <c r="FD229" s="112"/>
      <c r="FE229" s="112"/>
      <c r="FF229" s="112"/>
      <c r="FG229" s="112"/>
      <c r="FH229" s="112"/>
      <c r="FI229" s="112"/>
      <c r="FJ229" s="112"/>
      <c r="FK229" s="112"/>
      <c r="FL229" s="112"/>
      <c r="FM229" s="112"/>
      <c r="FN229" s="112"/>
      <c r="FO229" s="112"/>
      <c r="FP229" s="112"/>
      <c r="FQ229" s="112"/>
      <c r="FR229" s="112"/>
      <c r="FS229" s="112"/>
      <c r="FT229" s="112"/>
      <c r="FU229" s="112"/>
      <c r="FV229" s="112"/>
      <c r="FW229" s="112"/>
      <c r="FX229" s="112"/>
      <c r="FY229" s="112"/>
      <c r="FZ229" s="112"/>
      <c r="GA229" s="112"/>
      <c r="GB229" s="112"/>
      <c r="GC229" s="112"/>
      <c r="GD229" s="112"/>
      <c r="GE229" s="112"/>
      <c r="GF229" s="112"/>
      <c r="GG229" s="112"/>
      <c r="GH229" s="112"/>
      <c r="GI229" s="112"/>
      <c r="GJ229" s="112"/>
      <c r="GK229" s="112"/>
      <c r="GL229" s="112"/>
      <c r="GM229" s="112"/>
      <c r="GN229" s="112"/>
      <c r="GO229" s="112"/>
      <c r="GP229" s="112"/>
      <c r="GQ229" s="112"/>
      <c r="GR229" s="112"/>
      <c r="GS229" s="112"/>
      <c r="GT229" s="112"/>
      <c r="GU229" s="112"/>
      <c r="GV229" s="112"/>
      <c r="GW229" s="112"/>
      <c r="GX229" s="112"/>
      <c r="GY229" s="112"/>
      <c r="GZ229" s="112"/>
      <c r="HA229" s="112"/>
      <c r="HB229" s="112"/>
      <c r="HC229" s="112"/>
      <c r="HD229" s="112"/>
      <c r="HE229" s="112"/>
      <c r="HF229" s="112"/>
      <c r="HG229" s="112"/>
      <c r="HH229" s="112"/>
      <c r="HI229" s="112"/>
      <c r="HJ229" s="112"/>
      <c r="HK229" s="112"/>
      <c r="HL229" s="112"/>
      <c r="HM229" s="112"/>
      <c r="HN229" s="112"/>
      <c r="HO229" s="112"/>
      <c r="HP229" s="112"/>
      <c r="HQ229" s="112"/>
      <c r="HR229" s="112"/>
      <c r="HS229" s="112"/>
      <c r="HT229" s="112"/>
      <c r="HU229" s="112"/>
      <c r="HV229" s="112"/>
      <c r="HW229" s="112"/>
      <c r="HX229" s="112"/>
      <c r="HY229" s="112"/>
      <c r="HZ229" s="112"/>
      <c r="IA229" s="112"/>
      <c r="IB229" s="112"/>
      <c r="IC229" s="112"/>
      <c r="ID229" s="112"/>
      <c r="IE229" s="112"/>
      <c r="IF229" s="112"/>
      <c r="IG229" s="112"/>
      <c r="IH229" s="112"/>
      <c r="II229" s="112"/>
      <c r="IJ229" s="112"/>
      <c r="IK229" s="112"/>
      <c r="IL229" s="112"/>
      <c r="IM229" s="112"/>
      <c r="IN229" s="112"/>
      <c r="IO229" s="112"/>
      <c r="IP229" s="112"/>
      <c r="IQ229" s="112"/>
      <c r="IR229" s="112"/>
      <c r="IS229" s="112"/>
      <c r="IT229" s="112"/>
      <c r="IU229" s="112"/>
      <c r="IV229" s="112"/>
      <c r="IW229" s="112"/>
      <c r="IX229" s="112"/>
      <c r="IY229" s="112"/>
      <c r="IZ229" s="112"/>
      <c r="JA229" s="112"/>
      <c r="JB229" s="112"/>
      <c r="JC229" s="112"/>
      <c r="JD229" s="112"/>
      <c r="JE229" s="112"/>
      <c r="JF229" s="112"/>
      <c r="JG229" s="112"/>
      <c r="JH229" s="112"/>
      <c r="JI229" s="112"/>
    </row>
    <row r="230" spans="2:269" ht="14.25" hidden="1" customHeight="1" x14ac:dyDescent="0.3">
      <c r="B230" s="112"/>
      <c r="C230" s="114"/>
      <c r="D230" s="114"/>
      <c r="E230" s="114"/>
      <c r="F230" s="114"/>
      <c r="G230" s="114"/>
      <c r="H230" s="114"/>
      <c r="I230" s="114"/>
      <c r="J230" s="114"/>
      <c r="K230" s="114"/>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12"/>
      <c r="BL230" s="112"/>
      <c r="BM230" s="112"/>
      <c r="BN230" s="112"/>
      <c r="BO230" s="112"/>
      <c r="BP230" s="112"/>
      <c r="BQ230" s="112"/>
      <c r="BR230" s="112"/>
      <c r="BS230" s="112"/>
      <c r="BT230" s="112"/>
      <c r="BU230" s="112"/>
      <c r="BV230" s="112"/>
      <c r="BW230" s="112"/>
      <c r="BX230" s="112"/>
      <c r="BY230" s="112"/>
      <c r="BZ230" s="112"/>
      <c r="CA230" s="112"/>
      <c r="CB230" s="112"/>
      <c r="CC230" s="112"/>
      <c r="CD230" s="112"/>
      <c r="CE230" s="112"/>
      <c r="CF230" s="112"/>
      <c r="CG230" s="112"/>
      <c r="CH230" s="112"/>
      <c r="CI230" s="112"/>
      <c r="CJ230" s="112"/>
      <c r="CK230" s="112"/>
      <c r="CL230" s="112"/>
      <c r="CM230" s="112"/>
      <c r="CN230" s="112"/>
      <c r="CO230" s="112"/>
      <c r="CP230" s="112"/>
      <c r="CQ230" s="112"/>
      <c r="CR230" s="112"/>
      <c r="CS230" s="112"/>
      <c r="CT230" s="112"/>
      <c r="CU230" s="112"/>
      <c r="CV230" s="112"/>
      <c r="CW230" s="112"/>
      <c r="CX230" s="112"/>
      <c r="CY230" s="112"/>
      <c r="CZ230" s="112"/>
      <c r="DA230" s="112"/>
      <c r="DB230" s="112"/>
      <c r="DC230" s="112"/>
      <c r="DD230" s="112"/>
      <c r="DE230" s="112"/>
      <c r="DF230" s="112"/>
      <c r="DG230" s="112"/>
      <c r="DH230" s="112"/>
      <c r="DI230" s="112"/>
      <c r="DJ230" s="112"/>
      <c r="DK230" s="112"/>
      <c r="DL230" s="112"/>
      <c r="DM230" s="112"/>
      <c r="DN230" s="112"/>
      <c r="DO230" s="112"/>
      <c r="DP230" s="112"/>
      <c r="DQ230" s="112"/>
      <c r="DR230" s="112"/>
      <c r="DS230" s="112"/>
      <c r="DT230" s="112"/>
      <c r="DU230" s="112"/>
      <c r="DV230" s="112"/>
      <c r="DW230" s="112"/>
      <c r="DX230" s="112"/>
      <c r="DY230" s="112"/>
      <c r="DZ230" s="112"/>
      <c r="EA230" s="112"/>
      <c r="EB230" s="112"/>
      <c r="EC230" s="112"/>
      <c r="ED230" s="112"/>
      <c r="EE230" s="112"/>
      <c r="EF230" s="112"/>
      <c r="EG230" s="112"/>
      <c r="EH230" s="112"/>
      <c r="EI230" s="112"/>
      <c r="EJ230" s="112"/>
      <c r="EK230" s="112"/>
      <c r="EL230" s="112"/>
      <c r="EM230" s="112"/>
      <c r="EN230" s="112"/>
      <c r="EO230" s="112"/>
      <c r="EP230" s="112"/>
      <c r="EQ230" s="112"/>
      <c r="ER230" s="112"/>
      <c r="ES230" s="112"/>
      <c r="ET230" s="112"/>
      <c r="EU230" s="112"/>
      <c r="EV230" s="112"/>
      <c r="EW230" s="112"/>
      <c r="EX230" s="112"/>
      <c r="EY230" s="112"/>
      <c r="EZ230" s="112"/>
      <c r="FA230" s="112"/>
      <c r="FB230" s="112"/>
      <c r="FC230" s="112"/>
      <c r="FD230" s="112"/>
      <c r="FE230" s="112"/>
      <c r="FF230" s="112"/>
      <c r="FG230" s="112"/>
      <c r="FH230" s="112"/>
      <c r="FI230" s="112"/>
      <c r="FJ230" s="112"/>
      <c r="FK230" s="112"/>
      <c r="FL230" s="112"/>
      <c r="FM230" s="112"/>
      <c r="FN230" s="112"/>
      <c r="FO230" s="112"/>
      <c r="FP230" s="112"/>
      <c r="FQ230" s="112"/>
      <c r="FR230" s="112"/>
      <c r="FS230" s="112"/>
      <c r="FT230" s="112"/>
      <c r="FU230" s="112"/>
      <c r="FV230" s="112"/>
      <c r="FW230" s="112"/>
      <c r="FX230" s="112"/>
      <c r="FY230" s="112"/>
      <c r="FZ230" s="112"/>
      <c r="GA230" s="112"/>
      <c r="GB230" s="112"/>
      <c r="GC230" s="112"/>
      <c r="GD230" s="112"/>
      <c r="GE230" s="112"/>
      <c r="GF230" s="112"/>
      <c r="GG230" s="112"/>
      <c r="GH230" s="112"/>
      <c r="GI230" s="112"/>
      <c r="GJ230" s="112"/>
      <c r="GK230" s="112"/>
      <c r="GL230" s="112"/>
      <c r="GM230" s="112"/>
      <c r="GN230" s="112"/>
      <c r="GO230" s="112"/>
      <c r="GP230" s="112"/>
      <c r="GQ230" s="112"/>
      <c r="GR230" s="112"/>
      <c r="GS230" s="112"/>
      <c r="GT230" s="112"/>
      <c r="GU230" s="112"/>
      <c r="GV230" s="112"/>
      <c r="GW230" s="112"/>
      <c r="GX230" s="112"/>
      <c r="GY230" s="112"/>
      <c r="GZ230" s="112"/>
      <c r="HA230" s="112"/>
      <c r="HB230" s="112"/>
      <c r="HC230" s="112"/>
      <c r="HD230" s="112"/>
      <c r="HE230" s="112"/>
      <c r="HF230" s="112"/>
      <c r="HG230" s="112"/>
      <c r="HH230" s="112"/>
      <c r="HI230" s="112"/>
      <c r="HJ230" s="112"/>
      <c r="HK230" s="112"/>
      <c r="HL230" s="112"/>
      <c r="HM230" s="112"/>
      <c r="HN230" s="112"/>
      <c r="HO230" s="112"/>
      <c r="HP230" s="112"/>
      <c r="HQ230" s="112"/>
      <c r="HR230" s="112"/>
      <c r="HS230" s="112"/>
      <c r="HT230" s="112"/>
      <c r="HU230" s="112"/>
      <c r="HV230" s="112"/>
      <c r="HW230" s="112"/>
      <c r="HX230" s="112"/>
      <c r="HY230" s="112"/>
      <c r="HZ230" s="112"/>
      <c r="IA230" s="112"/>
      <c r="IB230" s="112"/>
      <c r="IC230" s="112"/>
      <c r="ID230" s="112"/>
      <c r="IE230" s="112"/>
      <c r="IF230" s="112"/>
      <c r="IG230" s="112"/>
      <c r="IH230" s="112"/>
      <c r="II230" s="112"/>
      <c r="IJ230" s="112"/>
      <c r="IK230" s="112"/>
      <c r="IL230" s="112"/>
      <c r="IM230" s="112"/>
      <c r="IN230" s="112"/>
      <c r="IO230" s="112"/>
      <c r="IP230" s="112"/>
      <c r="IQ230" s="112"/>
      <c r="IR230" s="112"/>
      <c r="IS230" s="112"/>
      <c r="IT230" s="112"/>
      <c r="IU230" s="112"/>
      <c r="IV230" s="112"/>
      <c r="IW230" s="112"/>
      <c r="IX230" s="112"/>
      <c r="IY230" s="112"/>
      <c r="IZ230" s="112"/>
      <c r="JA230" s="112"/>
      <c r="JB230" s="112"/>
      <c r="JC230" s="112"/>
      <c r="JD230" s="112"/>
      <c r="JE230" s="112"/>
      <c r="JF230" s="112"/>
      <c r="JG230" s="112"/>
      <c r="JH230" s="112"/>
      <c r="JI230" s="112"/>
    </row>
    <row r="231" spans="2:269" ht="14.25" hidden="1" customHeight="1" x14ac:dyDescent="0.3">
      <c r="B231" s="112"/>
      <c r="C231" s="114"/>
      <c r="D231" s="114"/>
      <c r="E231" s="114"/>
      <c r="F231" s="114"/>
      <c r="G231" s="114"/>
      <c r="H231" s="114"/>
      <c r="I231" s="114"/>
      <c r="J231" s="114"/>
      <c r="K231" s="114"/>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12"/>
      <c r="BL231" s="112"/>
      <c r="BM231" s="112"/>
      <c r="BN231" s="112"/>
      <c r="BO231" s="112"/>
      <c r="BP231" s="112"/>
      <c r="BQ231" s="112"/>
      <c r="BR231" s="112"/>
      <c r="BS231" s="112"/>
      <c r="BT231" s="112"/>
      <c r="BU231" s="112"/>
      <c r="BV231" s="112"/>
      <c r="BW231" s="112"/>
      <c r="BX231" s="112"/>
      <c r="BY231" s="112"/>
      <c r="BZ231" s="112"/>
      <c r="CA231" s="112"/>
      <c r="CB231" s="112"/>
      <c r="CC231" s="112"/>
      <c r="CD231" s="112"/>
      <c r="CE231" s="112"/>
      <c r="CF231" s="112"/>
      <c r="CG231" s="112"/>
      <c r="CH231" s="112"/>
      <c r="CI231" s="112"/>
      <c r="CJ231" s="112"/>
      <c r="CK231" s="112"/>
      <c r="CL231" s="112"/>
      <c r="CM231" s="112"/>
      <c r="CN231" s="112"/>
      <c r="CO231" s="112"/>
      <c r="CP231" s="112"/>
      <c r="CQ231" s="112"/>
      <c r="CR231" s="112"/>
      <c r="CS231" s="112"/>
      <c r="CT231" s="112"/>
      <c r="CU231" s="112"/>
      <c r="CV231" s="112"/>
      <c r="CW231" s="112"/>
      <c r="CX231" s="112"/>
      <c r="CY231" s="112"/>
      <c r="CZ231" s="112"/>
      <c r="DA231" s="112"/>
      <c r="DB231" s="112"/>
      <c r="DC231" s="112"/>
      <c r="DD231" s="112"/>
      <c r="DE231" s="112"/>
      <c r="DF231" s="112"/>
      <c r="DG231" s="112"/>
      <c r="DH231" s="112"/>
      <c r="DI231" s="112"/>
      <c r="DJ231" s="112"/>
      <c r="DK231" s="112"/>
      <c r="DL231" s="112"/>
      <c r="DM231" s="112"/>
      <c r="DN231" s="112"/>
      <c r="DO231" s="112"/>
      <c r="DP231" s="112"/>
      <c r="DQ231" s="112"/>
      <c r="DR231" s="112"/>
      <c r="DS231" s="112"/>
      <c r="DT231" s="112"/>
      <c r="DU231" s="112"/>
      <c r="DV231" s="112"/>
      <c r="DW231" s="112"/>
      <c r="DX231" s="112"/>
      <c r="DY231" s="112"/>
      <c r="DZ231" s="112"/>
      <c r="EA231" s="112"/>
      <c r="EB231" s="112"/>
      <c r="EC231" s="112"/>
      <c r="ED231" s="112"/>
      <c r="EE231" s="112"/>
      <c r="EF231" s="112"/>
      <c r="EG231" s="112"/>
      <c r="EH231" s="112"/>
      <c r="EI231" s="112"/>
      <c r="EJ231" s="112"/>
      <c r="EK231" s="112"/>
      <c r="EL231" s="112"/>
      <c r="EM231" s="112"/>
      <c r="EN231" s="112"/>
      <c r="EO231" s="112"/>
      <c r="EP231" s="112"/>
      <c r="EQ231" s="112"/>
      <c r="ER231" s="112"/>
      <c r="ES231" s="112"/>
      <c r="ET231" s="112"/>
      <c r="EU231" s="112"/>
      <c r="EV231" s="112"/>
      <c r="EW231" s="112"/>
      <c r="EX231" s="112"/>
      <c r="EY231" s="112"/>
      <c r="EZ231" s="112"/>
      <c r="FA231" s="112"/>
      <c r="FB231" s="112"/>
      <c r="FC231" s="112"/>
      <c r="FD231" s="112"/>
      <c r="FE231" s="112"/>
      <c r="FF231" s="112"/>
      <c r="FG231" s="112"/>
      <c r="FH231" s="112"/>
      <c r="FI231" s="112"/>
      <c r="FJ231" s="112"/>
      <c r="FK231" s="112"/>
      <c r="FL231" s="112"/>
      <c r="FM231" s="112"/>
      <c r="FN231" s="112"/>
      <c r="FO231" s="112"/>
      <c r="FP231" s="112"/>
      <c r="FQ231" s="112"/>
      <c r="FR231" s="112"/>
      <c r="FS231" s="112"/>
      <c r="FT231" s="112"/>
      <c r="FU231" s="112"/>
      <c r="FV231" s="112"/>
      <c r="FW231" s="112"/>
      <c r="FX231" s="112"/>
      <c r="FY231" s="112"/>
      <c r="FZ231" s="112"/>
      <c r="GA231" s="112"/>
      <c r="GB231" s="112"/>
      <c r="GC231" s="112"/>
      <c r="GD231" s="112"/>
      <c r="GE231" s="112"/>
      <c r="GF231" s="112"/>
      <c r="GG231" s="112"/>
      <c r="GH231" s="112"/>
      <c r="GI231" s="112"/>
      <c r="GJ231" s="112"/>
      <c r="GK231" s="112"/>
      <c r="GL231" s="112"/>
      <c r="GM231" s="112"/>
      <c r="GN231" s="112"/>
      <c r="GO231" s="112"/>
      <c r="GP231" s="112"/>
      <c r="GQ231" s="112"/>
      <c r="GR231" s="112"/>
      <c r="GS231" s="112"/>
      <c r="GT231" s="112"/>
      <c r="GU231" s="112"/>
      <c r="GV231" s="112"/>
      <c r="GW231" s="112"/>
      <c r="GX231" s="112"/>
      <c r="GY231" s="112"/>
      <c r="GZ231" s="112"/>
      <c r="HA231" s="112"/>
      <c r="HB231" s="112"/>
      <c r="HC231" s="112"/>
      <c r="HD231" s="112"/>
      <c r="HE231" s="112"/>
      <c r="HF231" s="112"/>
      <c r="HG231" s="112"/>
      <c r="HH231" s="112"/>
      <c r="HI231" s="112"/>
      <c r="HJ231" s="112"/>
      <c r="HK231" s="112"/>
      <c r="HL231" s="112"/>
      <c r="HM231" s="112"/>
      <c r="HN231" s="112"/>
      <c r="HO231" s="112"/>
      <c r="HP231" s="112"/>
      <c r="HQ231" s="112"/>
      <c r="HR231" s="112"/>
      <c r="HS231" s="112"/>
      <c r="HT231" s="112"/>
      <c r="HU231" s="112"/>
      <c r="HV231" s="112"/>
      <c r="HW231" s="112"/>
      <c r="HX231" s="112"/>
      <c r="HY231" s="112"/>
      <c r="HZ231" s="112"/>
      <c r="IA231" s="112"/>
      <c r="IB231" s="112"/>
      <c r="IC231" s="112"/>
      <c r="ID231" s="112"/>
      <c r="IE231" s="112"/>
      <c r="IF231" s="112"/>
      <c r="IG231" s="112"/>
      <c r="IH231" s="112"/>
      <c r="II231" s="112"/>
      <c r="IJ231" s="112"/>
      <c r="IK231" s="112"/>
      <c r="IL231" s="112"/>
      <c r="IM231" s="112"/>
      <c r="IN231" s="112"/>
      <c r="IO231" s="112"/>
      <c r="IP231" s="112"/>
      <c r="IQ231" s="112"/>
      <c r="IR231" s="112"/>
      <c r="IS231" s="112"/>
      <c r="IT231" s="112"/>
      <c r="IU231" s="112"/>
      <c r="IV231" s="112"/>
      <c r="IW231" s="112"/>
      <c r="IX231" s="112"/>
      <c r="IY231" s="112"/>
      <c r="IZ231" s="112"/>
      <c r="JA231" s="112"/>
      <c r="JB231" s="112"/>
      <c r="JC231" s="112"/>
      <c r="JD231" s="112"/>
      <c r="JE231" s="112"/>
      <c r="JF231" s="112"/>
      <c r="JG231" s="112"/>
      <c r="JH231" s="112"/>
      <c r="JI231" s="112"/>
    </row>
    <row r="232" spans="2:269" ht="14.25" hidden="1" customHeight="1" x14ac:dyDescent="0.3">
      <c r="B232" s="112"/>
      <c r="C232" s="114"/>
      <c r="D232" s="114"/>
      <c r="E232" s="114"/>
      <c r="F232" s="114"/>
      <c r="G232" s="114"/>
      <c r="H232" s="114"/>
      <c r="I232" s="114"/>
      <c r="J232" s="114"/>
      <c r="K232" s="114"/>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12"/>
      <c r="BL232" s="112"/>
      <c r="BM232" s="112"/>
      <c r="BN232" s="112"/>
      <c r="BO232" s="112"/>
      <c r="BP232" s="112"/>
      <c r="BQ232" s="112"/>
      <c r="BR232" s="112"/>
      <c r="BS232" s="112"/>
      <c r="BT232" s="112"/>
      <c r="BU232" s="112"/>
      <c r="BV232" s="112"/>
      <c r="BW232" s="112"/>
      <c r="BX232" s="112"/>
      <c r="BY232" s="112"/>
      <c r="BZ232" s="112"/>
      <c r="CA232" s="112"/>
      <c r="CB232" s="112"/>
      <c r="CC232" s="112"/>
      <c r="CD232" s="112"/>
      <c r="CE232" s="112"/>
      <c r="CF232" s="112"/>
      <c r="CG232" s="112"/>
      <c r="CH232" s="112"/>
      <c r="CI232" s="112"/>
      <c r="CJ232" s="112"/>
      <c r="CK232" s="112"/>
      <c r="CL232" s="112"/>
      <c r="CM232" s="112"/>
      <c r="CN232" s="112"/>
      <c r="CO232" s="112"/>
      <c r="CP232" s="112"/>
      <c r="CQ232" s="112"/>
      <c r="CR232" s="112"/>
      <c r="CS232" s="112"/>
      <c r="CT232" s="112"/>
      <c r="CU232" s="112"/>
      <c r="CV232" s="112"/>
      <c r="CW232" s="112"/>
      <c r="CX232" s="112"/>
      <c r="CY232" s="112"/>
      <c r="CZ232" s="112"/>
      <c r="DA232" s="112"/>
      <c r="DB232" s="112"/>
      <c r="DC232" s="112"/>
      <c r="DD232" s="112"/>
      <c r="DE232" s="112"/>
      <c r="DF232" s="112"/>
      <c r="DG232" s="112"/>
      <c r="DH232" s="112"/>
      <c r="DI232" s="112"/>
      <c r="DJ232" s="112"/>
      <c r="DK232" s="112"/>
      <c r="DL232" s="112"/>
      <c r="DM232" s="112"/>
      <c r="DN232" s="112"/>
      <c r="DO232" s="112"/>
      <c r="DP232" s="112"/>
      <c r="DQ232" s="112"/>
      <c r="DR232" s="112"/>
      <c r="DS232" s="112"/>
      <c r="DT232" s="112"/>
      <c r="DU232" s="112"/>
      <c r="DV232" s="112"/>
      <c r="DW232" s="112"/>
      <c r="DX232" s="112"/>
      <c r="DY232" s="112"/>
      <c r="DZ232" s="112"/>
      <c r="EA232" s="112"/>
      <c r="EB232" s="112"/>
      <c r="EC232" s="112"/>
      <c r="ED232" s="112"/>
      <c r="EE232" s="112"/>
      <c r="EF232" s="112"/>
      <c r="EG232" s="112"/>
      <c r="EH232" s="112"/>
      <c r="EI232" s="112"/>
      <c r="EJ232" s="112"/>
      <c r="EK232" s="112"/>
      <c r="EL232" s="112"/>
      <c r="EM232" s="112"/>
      <c r="EN232" s="112"/>
      <c r="EO232" s="112"/>
      <c r="EP232" s="112"/>
      <c r="EQ232" s="112"/>
      <c r="ER232" s="112"/>
      <c r="ES232" s="112"/>
      <c r="ET232" s="112"/>
      <c r="EU232" s="112"/>
      <c r="EV232" s="112"/>
      <c r="EW232" s="112"/>
      <c r="EX232" s="112"/>
      <c r="EY232" s="112"/>
      <c r="EZ232" s="112"/>
      <c r="FA232" s="112"/>
      <c r="FB232" s="112"/>
      <c r="FC232" s="112"/>
      <c r="FD232" s="112"/>
      <c r="FE232" s="112"/>
      <c r="FF232" s="112"/>
      <c r="FG232" s="112"/>
      <c r="FH232" s="112"/>
      <c r="FI232" s="112"/>
      <c r="FJ232" s="112"/>
      <c r="FK232" s="112"/>
      <c r="FL232" s="112"/>
      <c r="FM232" s="112"/>
      <c r="FN232" s="112"/>
      <c r="FO232" s="112"/>
      <c r="FP232" s="112"/>
      <c r="FQ232" s="112"/>
      <c r="FR232" s="112"/>
      <c r="FS232" s="112"/>
      <c r="FT232" s="112"/>
      <c r="FU232" s="112"/>
      <c r="FV232" s="112"/>
      <c r="FW232" s="112"/>
      <c r="FX232" s="112"/>
      <c r="FY232" s="112"/>
      <c r="FZ232" s="112"/>
      <c r="GA232" s="112"/>
      <c r="GB232" s="112"/>
      <c r="GC232" s="112"/>
      <c r="GD232" s="112"/>
      <c r="GE232" s="112"/>
      <c r="GF232" s="112"/>
      <c r="GG232" s="112"/>
      <c r="GH232" s="112"/>
      <c r="GI232" s="112"/>
      <c r="GJ232" s="112"/>
      <c r="GK232" s="112"/>
      <c r="GL232" s="112"/>
      <c r="GM232" s="112"/>
      <c r="GN232" s="112"/>
      <c r="GO232" s="112"/>
      <c r="GP232" s="112"/>
      <c r="GQ232" s="112"/>
      <c r="GR232" s="112"/>
      <c r="GS232" s="112"/>
      <c r="GT232" s="112"/>
      <c r="GU232" s="112"/>
      <c r="GV232" s="112"/>
      <c r="GW232" s="112"/>
      <c r="GX232" s="112"/>
      <c r="GY232" s="112"/>
      <c r="GZ232" s="112"/>
      <c r="HA232" s="112"/>
      <c r="HB232" s="112"/>
      <c r="HC232" s="112"/>
      <c r="HD232" s="112"/>
      <c r="HE232" s="112"/>
      <c r="HF232" s="112"/>
      <c r="HG232" s="112"/>
      <c r="HH232" s="112"/>
      <c r="HI232" s="112"/>
      <c r="HJ232" s="112"/>
      <c r="HK232" s="112"/>
      <c r="HL232" s="112"/>
      <c r="HM232" s="112"/>
      <c r="HN232" s="112"/>
      <c r="HO232" s="112"/>
      <c r="HP232" s="112"/>
      <c r="HQ232" s="112"/>
      <c r="HR232" s="112"/>
      <c r="HS232" s="112"/>
      <c r="HT232" s="112"/>
      <c r="HU232" s="112"/>
      <c r="HV232" s="112"/>
      <c r="HW232" s="112"/>
      <c r="HX232" s="112"/>
      <c r="HY232" s="112"/>
      <c r="HZ232" s="112"/>
      <c r="IA232" s="112"/>
      <c r="IB232" s="112"/>
      <c r="IC232" s="112"/>
      <c r="ID232" s="112"/>
      <c r="IE232" s="112"/>
      <c r="IF232" s="112"/>
      <c r="IG232" s="112"/>
      <c r="IH232" s="112"/>
      <c r="II232" s="112"/>
      <c r="IJ232" s="112"/>
      <c r="IK232" s="112"/>
      <c r="IL232" s="112"/>
      <c r="IM232" s="112"/>
      <c r="IN232" s="112"/>
      <c r="IO232" s="112"/>
      <c r="IP232" s="112"/>
      <c r="IQ232" s="112"/>
      <c r="IR232" s="112"/>
      <c r="IS232" s="112"/>
      <c r="IT232" s="112"/>
      <c r="IU232" s="112"/>
      <c r="IV232" s="112"/>
      <c r="IW232" s="112"/>
      <c r="IX232" s="112"/>
      <c r="IY232" s="112"/>
      <c r="IZ232" s="112"/>
      <c r="JA232" s="112"/>
      <c r="JB232" s="112"/>
      <c r="JC232" s="112"/>
      <c r="JD232" s="112"/>
      <c r="JE232" s="112"/>
      <c r="JF232" s="112"/>
      <c r="JG232" s="112"/>
      <c r="JH232" s="112"/>
      <c r="JI232" s="112"/>
    </row>
    <row r="233" spans="2:269" ht="14.25" hidden="1" customHeight="1" x14ac:dyDescent="0.3">
      <c r="B233" s="112"/>
      <c r="C233" s="114"/>
      <c r="D233" s="114"/>
      <c r="E233" s="114"/>
      <c r="F233" s="114"/>
      <c r="G233" s="114"/>
      <c r="H233" s="114"/>
      <c r="I233" s="114"/>
      <c r="J233" s="114"/>
      <c r="K233" s="114"/>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12"/>
      <c r="BL233" s="112"/>
      <c r="BM233" s="112"/>
      <c r="BN233" s="112"/>
      <c r="BO233" s="112"/>
      <c r="BP233" s="112"/>
      <c r="BQ233" s="112"/>
      <c r="BR233" s="112"/>
      <c r="BS233" s="112"/>
      <c r="BT233" s="112"/>
      <c r="BU233" s="112"/>
      <c r="BV233" s="112"/>
      <c r="BW233" s="112"/>
      <c r="BX233" s="112"/>
      <c r="BY233" s="112"/>
      <c r="BZ233" s="112"/>
      <c r="CA233" s="112"/>
      <c r="CB233" s="112"/>
      <c r="CC233" s="112"/>
      <c r="CD233" s="112"/>
      <c r="CE233" s="112"/>
      <c r="CF233" s="112"/>
      <c r="CG233" s="112"/>
      <c r="CH233" s="112"/>
      <c r="CI233" s="112"/>
      <c r="CJ233" s="112"/>
      <c r="CK233" s="112"/>
      <c r="CL233" s="112"/>
      <c r="CM233" s="112"/>
      <c r="CN233" s="112"/>
      <c r="CO233" s="112"/>
      <c r="CP233" s="112"/>
      <c r="CQ233" s="112"/>
      <c r="CR233" s="112"/>
      <c r="CS233" s="112"/>
      <c r="CT233" s="112"/>
      <c r="CU233" s="112"/>
      <c r="CV233" s="112"/>
      <c r="CW233" s="112"/>
      <c r="CX233" s="112"/>
      <c r="CY233" s="112"/>
      <c r="CZ233" s="112"/>
      <c r="DA233" s="112"/>
      <c r="DB233" s="112"/>
      <c r="DC233" s="112"/>
      <c r="DD233" s="112"/>
      <c r="DE233" s="112"/>
      <c r="DF233" s="112"/>
      <c r="DG233" s="112"/>
      <c r="DH233" s="112"/>
      <c r="DI233" s="112"/>
      <c r="DJ233" s="112"/>
      <c r="DK233" s="112"/>
      <c r="DL233" s="112"/>
      <c r="DM233" s="112"/>
      <c r="DN233" s="112"/>
      <c r="DO233" s="112"/>
      <c r="DP233" s="112"/>
      <c r="DQ233" s="112"/>
      <c r="DR233" s="112"/>
      <c r="DS233" s="112"/>
      <c r="DT233" s="112"/>
      <c r="DU233" s="112"/>
      <c r="DV233" s="112"/>
      <c r="DW233" s="112"/>
      <c r="DX233" s="112"/>
      <c r="DY233" s="112"/>
      <c r="DZ233" s="112"/>
      <c r="EA233" s="112"/>
      <c r="EB233" s="112"/>
      <c r="EC233" s="112"/>
      <c r="ED233" s="112"/>
      <c r="EE233" s="112"/>
      <c r="EF233" s="112"/>
      <c r="EG233" s="112"/>
      <c r="EH233" s="112"/>
      <c r="EI233" s="112"/>
      <c r="EJ233" s="112"/>
      <c r="EK233" s="112"/>
      <c r="EL233" s="112"/>
      <c r="EM233" s="112"/>
      <c r="EN233" s="112"/>
      <c r="EO233" s="112"/>
      <c r="EP233" s="112"/>
      <c r="EQ233" s="112"/>
      <c r="ER233" s="112"/>
      <c r="ES233" s="112"/>
      <c r="ET233" s="112"/>
      <c r="EU233" s="112"/>
      <c r="EV233" s="112"/>
      <c r="EW233" s="112"/>
      <c r="EX233" s="112"/>
      <c r="EY233" s="112"/>
      <c r="EZ233" s="112"/>
      <c r="FA233" s="112"/>
      <c r="FB233" s="112"/>
      <c r="FC233" s="112"/>
      <c r="FD233" s="112"/>
      <c r="FE233" s="112"/>
      <c r="FF233" s="112"/>
      <c r="FG233" s="112"/>
      <c r="FH233" s="112"/>
      <c r="FI233" s="112"/>
      <c r="FJ233" s="112"/>
      <c r="FK233" s="112"/>
      <c r="FL233" s="112"/>
      <c r="FM233" s="112"/>
      <c r="FN233" s="112"/>
      <c r="FO233" s="112"/>
      <c r="FP233" s="112"/>
      <c r="FQ233" s="112"/>
      <c r="FR233" s="112"/>
      <c r="FS233" s="112"/>
      <c r="FT233" s="112"/>
      <c r="FU233" s="112"/>
      <c r="FV233" s="112"/>
      <c r="FW233" s="112"/>
      <c r="FX233" s="112"/>
      <c r="FY233" s="112"/>
      <c r="FZ233" s="112"/>
      <c r="GA233" s="112"/>
      <c r="GB233" s="112"/>
      <c r="GC233" s="112"/>
      <c r="GD233" s="112"/>
      <c r="GE233" s="112"/>
      <c r="GF233" s="112"/>
      <c r="GG233" s="112"/>
      <c r="GH233" s="112"/>
      <c r="GI233" s="112"/>
      <c r="GJ233" s="112"/>
      <c r="GK233" s="112"/>
      <c r="GL233" s="112"/>
      <c r="GM233" s="112"/>
      <c r="GN233" s="112"/>
      <c r="GO233" s="112"/>
      <c r="GP233" s="112"/>
      <c r="GQ233" s="112"/>
      <c r="GR233" s="112"/>
      <c r="GS233" s="112"/>
      <c r="GT233" s="112"/>
      <c r="GU233" s="112"/>
      <c r="GV233" s="112"/>
      <c r="GW233" s="112"/>
      <c r="GX233" s="112"/>
      <c r="GY233" s="112"/>
      <c r="GZ233" s="112"/>
      <c r="HA233" s="112"/>
      <c r="HB233" s="112"/>
      <c r="HC233" s="112"/>
      <c r="HD233" s="112"/>
      <c r="HE233" s="112"/>
      <c r="HF233" s="112"/>
      <c r="HG233" s="112"/>
      <c r="HH233" s="112"/>
      <c r="HI233" s="112"/>
      <c r="HJ233" s="112"/>
      <c r="HK233" s="112"/>
      <c r="HL233" s="112"/>
      <c r="HM233" s="112"/>
      <c r="HN233" s="112"/>
      <c r="HO233" s="112"/>
      <c r="HP233" s="112"/>
      <c r="HQ233" s="112"/>
      <c r="HR233" s="112"/>
      <c r="HS233" s="112"/>
      <c r="HT233" s="112"/>
      <c r="HU233" s="112"/>
      <c r="HV233" s="112"/>
      <c r="HW233" s="112"/>
      <c r="HX233" s="112"/>
      <c r="HY233" s="112"/>
      <c r="HZ233" s="112"/>
      <c r="IA233" s="112"/>
      <c r="IB233" s="112"/>
      <c r="IC233" s="112"/>
      <c r="ID233" s="112"/>
      <c r="IE233" s="112"/>
      <c r="IF233" s="112"/>
      <c r="IG233" s="112"/>
      <c r="IH233" s="112"/>
      <c r="II233" s="112"/>
      <c r="IJ233" s="112"/>
      <c r="IK233" s="112"/>
      <c r="IL233" s="112"/>
      <c r="IM233" s="112"/>
      <c r="IN233" s="112"/>
      <c r="IO233" s="112"/>
      <c r="IP233" s="112"/>
      <c r="IQ233" s="112"/>
      <c r="IR233" s="112"/>
      <c r="IS233" s="112"/>
      <c r="IT233" s="112"/>
      <c r="IU233" s="112"/>
      <c r="IV233" s="112"/>
      <c r="IW233" s="112"/>
      <c r="IX233" s="112"/>
      <c r="IY233" s="112"/>
      <c r="IZ233" s="112"/>
      <c r="JA233" s="112"/>
      <c r="JB233" s="112"/>
      <c r="JC233" s="112"/>
      <c r="JD233" s="112"/>
      <c r="JE233" s="112"/>
      <c r="JF233" s="112"/>
      <c r="JG233" s="112"/>
      <c r="JH233" s="112"/>
      <c r="JI233" s="112"/>
    </row>
    <row r="234" spans="2:269" ht="14.25" hidden="1" customHeight="1" x14ac:dyDescent="0.3"/>
    <row r="235" spans="2:269" ht="14.25" hidden="1" customHeight="1" x14ac:dyDescent="0.3"/>
    <row r="236" spans="2:269" ht="14.25" hidden="1" customHeight="1" x14ac:dyDescent="0.3"/>
    <row r="237" spans="2:269" ht="14.25" hidden="1" customHeight="1" x14ac:dyDescent="0.3"/>
    <row r="238" spans="2:269" ht="14.25" hidden="1" customHeight="1" x14ac:dyDescent="0.3"/>
    <row r="239" spans="2:269" ht="14.25" hidden="1" customHeight="1" x14ac:dyDescent="0.3"/>
    <row r="240" spans="2:269" ht="14.25" hidden="1" customHeight="1" x14ac:dyDescent="0.3"/>
    <row r="241" ht="14.25" hidden="1" customHeight="1" x14ac:dyDescent="0.3"/>
    <row r="242" ht="14.25" hidden="1" customHeight="1" x14ac:dyDescent="0.3"/>
    <row r="243" ht="14.25" hidden="1" customHeight="1" x14ac:dyDescent="0.3"/>
    <row r="244" ht="14.25" hidden="1" customHeight="1" x14ac:dyDescent="0.3"/>
    <row r="245" ht="14.25" hidden="1" customHeight="1" x14ac:dyDescent="0.3"/>
    <row r="246" ht="14.25" hidden="1" customHeight="1" x14ac:dyDescent="0.3"/>
    <row r="247" ht="14.25" hidden="1" customHeight="1" x14ac:dyDescent="0.3"/>
    <row r="248" ht="14.25" hidden="1" customHeight="1" x14ac:dyDescent="0.3"/>
    <row r="249" ht="14.25" hidden="1" customHeight="1" x14ac:dyDescent="0.3"/>
    <row r="250" ht="14.25" hidden="1" customHeight="1" x14ac:dyDescent="0.3"/>
    <row r="251" ht="14.25" hidden="1" customHeight="1" x14ac:dyDescent="0.3"/>
    <row r="252" ht="14.25" hidden="1" customHeight="1" x14ac:dyDescent="0.3"/>
    <row r="253" ht="14.25" hidden="1" customHeight="1" x14ac:dyDescent="0.3"/>
    <row r="254" ht="14.25" hidden="1" customHeight="1" x14ac:dyDescent="0.3"/>
    <row r="255" ht="14.25" hidden="1" customHeight="1" x14ac:dyDescent="0.3"/>
    <row r="256" ht="14.25" hidden="1" customHeight="1" x14ac:dyDescent="0.3"/>
    <row r="257" ht="14.25" hidden="1" customHeight="1" x14ac:dyDescent="0.3"/>
    <row r="258" ht="14.25" hidden="1" customHeight="1" x14ac:dyDescent="0.3"/>
    <row r="259" ht="14.25" hidden="1" customHeight="1" x14ac:dyDescent="0.3"/>
    <row r="260" ht="14.25" hidden="1" customHeight="1" x14ac:dyDescent="0.3"/>
    <row r="261" x14ac:dyDescent="0.3"/>
  </sheetData>
  <mergeCells count="15">
    <mergeCell ref="D26:J26"/>
    <mergeCell ref="D14:J14"/>
    <mergeCell ref="D15:J15"/>
    <mergeCell ref="D16:J16"/>
    <mergeCell ref="D17:J17"/>
    <mergeCell ref="D24:J24"/>
    <mergeCell ref="G71:J71"/>
    <mergeCell ref="D45:J45"/>
    <mergeCell ref="D66:J66"/>
    <mergeCell ref="D28:J28"/>
    <mergeCell ref="D30:J30"/>
    <mergeCell ref="D39:J39"/>
    <mergeCell ref="D40:J40"/>
    <mergeCell ref="D43:J43"/>
    <mergeCell ref="D44:J44"/>
  </mergeCells>
  <pageMargins left="0.7" right="0.7" top="0.75" bottom="0.75" header="0.3" footer="0.3"/>
  <pageSetup scale="90" orientation="portrait" r:id="rId1"/>
  <rowBreaks count="2" manualBreakCount="2">
    <brk id="41" min="1" max="10" man="1"/>
    <brk id="65" min="1" max="10" man="1"/>
  </rowBreaks>
  <colBreaks count="2" manualBreakCount="2">
    <brk id="1" max="1048575" man="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Spinner 1">
              <controlPr defaultSize="0" autoPict="0">
                <anchor moveWithCells="1" sizeWithCells="1">
                  <from>
                    <xdr:col>12</xdr:col>
                    <xdr:colOff>9525</xdr:colOff>
                    <xdr:row>0</xdr:row>
                    <xdr:rowOff>0</xdr:rowOff>
                  </from>
                  <to>
                    <xdr:col>12</xdr:col>
                    <xdr:colOff>381000</xdr:colOff>
                    <xdr:row>0</xdr:row>
                    <xdr:rowOff>457200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Y65"/>
  <sheetViews>
    <sheetView showRowColHeaders="0" view="pageBreakPreview" zoomScale="110" zoomScaleNormal="100" zoomScaleSheetLayoutView="110" workbookViewId="0">
      <pane xSplit="1" ySplit="1" topLeftCell="B2" activePane="bottomRight" state="frozen"/>
      <selection pane="topRight" activeCell="B1" sqref="B1"/>
      <selection pane="bottomLeft" activeCell="A2" sqref="A2"/>
      <selection pane="bottomRight"/>
    </sheetView>
  </sheetViews>
  <sheetFormatPr defaultColWidth="0" defaultRowHeight="15" zeroHeight="1" x14ac:dyDescent="0.25"/>
  <cols>
    <col min="1" max="1" width="36.7109375" customWidth="1"/>
    <col min="2" max="2" width="2.85546875" customWidth="1"/>
    <col min="3" max="3" width="9.28515625" customWidth="1"/>
    <col min="4" max="4" width="9.140625" customWidth="1"/>
    <col min="5" max="5" width="18.7109375" customWidth="1"/>
    <col min="6" max="9" width="9.140625" customWidth="1"/>
    <col min="10" max="10" width="13" customWidth="1"/>
    <col min="11" max="16" width="9.140625" customWidth="1"/>
    <col min="17" max="25" width="0" hidden="1" customWidth="1"/>
    <col min="26" max="16384" width="9.140625" hidden="1"/>
  </cols>
  <sheetData>
    <row r="1" spans="1:25" ht="37.5" customHeight="1" x14ac:dyDescent="0.25">
      <c r="K1" s="258">
        <v>1</v>
      </c>
    </row>
    <row r="2" spans="1:25" ht="15" customHeight="1" x14ac:dyDescent="0.25">
      <c r="A2" s="97"/>
      <c r="B2" s="41"/>
      <c r="C2" s="41"/>
      <c r="D2" s="41"/>
      <c r="E2" s="41"/>
      <c r="F2" s="41"/>
      <c r="G2" s="41"/>
      <c r="H2" s="41"/>
      <c r="I2" s="41"/>
      <c r="J2" s="41"/>
      <c r="K2" s="258"/>
      <c r="L2" s="97"/>
      <c r="M2" s="97"/>
      <c r="N2" s="97"/>
      <c r="O2" s="97"/>
      <c r="P2" s="97"/>
      <c r="Q2" s="103"/>
      <c r="R2" s="103"/>
      <c r="S2" s="103"/>
      <c r="T2" s="103"/>
      <c r="U2" s="103"/>
      <c r="V2" s="103"/>
      <c r="W2" s="103"/>
      <c r="X2" s="103"/>
      <c r="Y2" s="103"/>
    </row>
    <row r="3" spans="1:25" ht="16.5" customHeight="1" x14ac:dyDescent="0.3">
      <c r="A3" s="97"/>
      <c r="B3" s="728" t="s">
        <v>803</v>
      </c>
      <c r="C3" s="728"/>
      <c r="D3" s="728"/>
      <c r="E3" s="728"/>
      <c r="F3" s="728"/>
      <c r="G3" s="728"/>
      <c r="H3" s="728"/>
      <c r="I3" s="728"/>
      <c r="J3" s="728"/>
      <c r="L3" s="97"/>
      <c r="M3" s="97"/>
      <c r="N3" s="97"/>
      <c r="O3" s="97"/>
      <c r="P3" s="97"/>
      <c r="Q3" s="103"/>
      <c r="R3" s="103"/>
      <c r="S3" s="103"/>
      <c r="T3" s="103"/>
      <c r="U3" s="103"/>
      <c r="V3" s="103"/>
      <c r="W3" s="103"/>
      <c r="X3" s="103"/>
      <c r="Y3" s="103"/>
    </row>
    <row r="4" spans="1:25" ht="16.5" x14ac:dyDescent="0.3">
      <c r="A4" s="97"/>
      <c r="B4" s="41"/>
      <c r="C4" s="95"/>
      <c r="D4" s="95"/>
      <c r="E4" s="95"/>
      <c r="F4" s="95"/>
      <c r="G4" s="95"/>
      <c r="H4" s="95"/>
      <c r="I4" s="95"/>
      <c r="J4" s="41"/>
      <c r="L4" s="97"/>
      <c r="M4" s="97"/>
      <c r="N4" s="97"/>
      <c r="O4" s="97"/>
      <c r="P4" s="97"/>
      <c r="Q4" s="103"/>
      <c r="R4" s="103"/>
      <c r="S4" s="103"/>
      <c r="T4" s="103"/>
      <c r="U4" s="103"/>
      <c r="V4" s="103"/>
      <c r="W4" s="103"/>
      <c r="X4" s="103"/>
      <c r="Y4" s="103"/>
    </row>
    <row r="5" spans="1:25" ht="15.75" x14ac:dyDescent="0.3">
      <c r="A5" s="97"/>
      <c r="B5" s="41"/>
      <c r="C5" s="104" t="s">
        <v>770</v>
      </c>
      <c r="D5" s="94"/>
      <c r="E5" s="133" t="str">
        <f>": "&amp;VLOOKUP(K1,SISWA!$C$8:$W$58,2,FALSE)</f>
        <v>: AS KAYRA ROHMAN DIKHA</v>
      </c>
      <c r="F5" s="94"/>
      <c r="G5" s="94"/>
      <c r="H5" s="94" t="s">
        <v>564</v>
      </c>
      <c r="I5" s="94"/>
      <c r="J5" s="94" t="str">
        <f>": "&amp;HOME!E8</f>
        <v>: I</v>
      </c>
      <c r="K5" s="132"/>
      <c r="L5" s="97"/>
      <c r="M5" s="97"/>
      <c r="N5" s="97"/>
      <c r="O5" s="97"/>
      <c r="P5" s="97"/>
      <c r="Q5" s="103"/>
      <c r="R5" s="103"/>
      <c r="S5" s="103"/>
      <c r="T5" s="103"/>
      <c r="U5" s="103"/>
      <c r="V5" s="103"/>
      <c r="W5" s="103"/>
      <c r="X5" s="103"/>
      <c r="Y5" s="103"/>
    </row>
    <row r="6" spans="1:25" x14ac:dyDescent="0.25">
      <c r="A6" s="97"/>
      <c r="B6" s="41"/>
      <c r="C6" s="104" t="s">
        <v>593</v>
      </c>
      <c r="D6" s="94"/>
      <c r="E6" s="94" t="str">
        <f>": "&amp;VLOOKUP($K$1,SISWA!$C$8:$W$58,3,FALSE)</f>
        <v>: 3160205464</v>
      </c>
      <c r="F6" s="94"/>
      <c r="G6" s="94"/>
      <c r="H6" s="94" t="s">
        <v>565</v>
      </c>
      <c r="I6" s="94"/>
      <c r="J6" s="94" t="str">
        <f>": "&amp;HOME!E9</f>
        <v>: A</v>
      </c>
      <c r="K6" s="132"/>
      <c r="L6" s="97"/>
      <c r="M6" s="97"/>
      <c r="N6" s="97"/>
      <c r="O6" s="97"/>
      <c r="P6" s="97"/>
      <c r="Q6" s="103"/>
      <c r="R6" s="103"/>
      <c r="S6" s="103"/>
      <c r="T6" s="103"/>
      <c r="U6" s="103"/>
      <c r="V6" s="103"/>
      <c r="W6" s="103"/>
      <c r="X6" s="103"/>
      <c r="Y6" s="103"/>
    </row>
    <row r="7" spans="1:25" x14ac:dyDescent="0.25">
      <c r="A7" s="97"/>
      <c r="B7" s="41"/>
      <c r="C7" s="104" t="s">
        <v>771</v>
      </c>
      <c r="D7" s="94"/>
      <c r="E7" s="94" t="str">
        <f>": "&amp;HOME!E4</f>
        <v>: SD Negeri 2 Tulusbesar</v>
      </c>
      <c r="F7" s="94"/>
      <c r="G7" s="94"/>
      <c r="H7" s="94" t="s">
        <v>772</v>
      </c>
      <c r="I7" s="94"/>
      <c r="J7" s="94" t="str">
        <f>": "&amp;HOME!E10</f>
        <v>: 2</v>
      </c>
      <c r="K7" s="132"/>
      <c r="L7" s="97"/>
      <c r="M7" s="97"/>
      <c r="N7" s="97"/>
      <c r="O7" s="97"/>
      <c r="P7" s="97"/>
      <c r="Q7" s="103"/>
      <c r="R7" s="103"/>
      <c r="S7" s="103"/>
      <c r="T7" s="103"/>
      <c r="U7" s="103"/>
      <c r="V7" s="103"/>
      <c r="W7" s="103"/>
      <c r="X7" s="103"/>
      <c r="Y7" s="103"/>
    </row>
    <row r="8" spans="1:25" x14ac:dyDescent="0.25">
      <c r="A8" s="97"/>
      <c r="B8" s="41"/>
      <c r="C8" s="104" t="s">
        <v>773</v>
      </c>
      <c r="D8" s="94"/>
      <c r="E8" s="94" t="str">
        <f>": "&amp;HOME!E7</f>
        <v>: Jl.Mangundarmo, 85 Tulusbesar. Tumpang</v>
      </c>
      <c r="F8" s="94"/>
      <c r="G8" s="94"/>
      <c r="H8" s="94" t="s">
        <v>774</v>
      </c>
      <c r="I8" s="94"/>
      <c r="J8" s="94" t="str">
        <f>": "&amp;HOME!E15</f>
        <v>: 2024/2025</v>
      </c>
      <c r="K8" s="132"/>
      <c r="L8" s="97"/>
      <c r="M8" s="97"/>
      <c r="N8" s="97"/>
      <c r="O8" s="97"/>
      <c r="P8" s="97"/>
      <c r="Q8" s="103"/>
      <c r="R8" s="103"/>
      <c r="S8" s="103"/>
      <c r="T8" s="103"/>
      <c r="U8" s="103"/>
      <c r="V8" s="103"/>
      <c r="W8" s="103"/>
      <c r="X8" s="103"/>
      <c r="Y8" s="103"/>
    </row>
    <row r="9" spans="1:25" ht="16.5" x14ac:dyDescent="0.3">
      <c r="A9" s="97"/>
      <c r="B9" s="41"/>
      <c r="C9" s="95"/>
      <c r="D9" s="95"/>
      <c r="E9" s="95"/>
      <c r="F9" s="95"/>
      <c r="G9" s="95"/>
      <c r="H9" s="95"/>
      <c r="I9" s="95"/>
      <c r="J9" s="41"/>
      <c r="K9" s="97"/>
      <c r="L9" s="97"/>
      <c r="M9" s="97"/>
      <c r="N9" s="97"/>
      <c r="O9" s="97"/>
      <c r="P9" s="97"/>
      <c r="Q9" s="103"/>
      <c r="R9" s="103"/>
      <c r="S9" s="103"/>
      <c r="T9" s="103"/>
      <c r="U9" s="103"/>
      <c r="V9" s="103"/>
      <c r="W9" s="103"/>
      <c r="X9" s="103"/>
      <c r="Y9" s="103"/>
    </row>
    <row r="10" spans="1:25" ht="16.5" x14ac:dyDescent="0.3">
      <c r="A10" s="97"/>
      <c r="B10" s="41"/>
      <c r="C10" s="95"/>
      <c r="D10" s="95"/>
      <c r="E10" s="95"/>
      <c r="F10" s="95"/>
      <c r="G10" s="95"/>
      <c r="H10" s="95"/>
      <c r="I10" s="95"/>
      <c r="J10" s="41"/>
      <c r="K10" s="97"/>
      <c r="L10" s="97"/>
      <c r="M10" s="97"/>
      <c r="N10" s="97"/>
      <c r="O10" s="97"/>
      <c r="P10" s="97"/>
      <c r="Q10" s="103"/>
      <c r="R10" s="103"/>
      <c r="S10" s="103"/>
      <c r="T10" s="103"/>
      <c r="U10" s="103"/>
      <c r="V10" s="103"/>
      <c r="W10" s="103"/>
      <c r="X10" s="103"/>
      <c r="Y10" s="103"/>
    </row>
    <row r="11" spans="1:25" s="19" customFormat="1" ht="24" customHeight="1" x14ac:dyDescent="0.25">
      <c r="A11" s="98"/>
      <c r="B11" s="96"/>
      <c r="C11" s="105"/>
      <c r="D11" s="106" t="s">
        <v>580</v>
      </c>
      <c r="E11" s="727" t="s">
        <v>775</v>
      </c>
      <c r="F11" s="727"/>
      <c r="G11" s="727"/>
      <c r="H11" s="727"/>
      <c r="I11" s="106" t="s">
        <v>804</v>
      </c>
      <c r="J11" s="96"/>
      <c r="K11" s="98"/>
      <c r="L11" s="98"/>
      <c r="M11" s="98"/>
      <c r="N11" s="98"/>
      <c r="O11" s="98"/>
      <c r="P11" s="98"/>
      <c r="Q11" s="107"/>
      <c r="R11" s="107"/>
      <c r="S11" s="107"/>
      <c r="T11" s="107"/>
      <c r="U11" s="107"/>
      <c r="V11" s="107"/>
      <c r="W11" s="107"/>
      <c r="X11" s="107"/>
      <c r="Y11" s="107"/>
    </row>
    <row r="12" spans="1:25" ht="16.5" x14ac:dyDescent="0.3">
      <c r="A12" s="97"/>
      <c r="B12" s="41"/>
      <c r="C12" s="95"/>
      <c r="D12" s="108">
        <v>1</v>
      </c>
      <c r="E12" s="726" t="str">
        <f>MAPEL!D5</f>
        <v>Pendidikan Agama</v>
      </c>
      <c r="F12" s="726"/>
      <c r="G12" s="726"/>
      <c r="H12" s="726"/>
      <c r="I12" s="109">
        <f>IFERROR(VLOOKUP($K$1,REKAP!$B$8:$AA$57,3,FALSE),"-")</f>
        <v>88.666666666666671</v>
      </c>
      <c r="J12" s="41"/>
      <c r="K12" s="97"/>
      <c r="L12" s="97"/>
      <c r="M12" s="97"/>
      <c r="N12" s="97"/>
      <c r="O12" s="97"/>
      <c r="P12" s="97"/>
      <c r="Q12" s="103"/>
      <c r="R12" s="103"/>
      <c r="S12" s="103"/>
      <c r="T12" s="103"/>
      <c r="U12" s="103"/>
      <c r="V12" s="103"/>
      <c r="W12" s="103"/>
      <c r="X12" s="103"/>
      <c r="Y12" s="103"/>
    </row>
    <row r="13" spans="1:25" ht="16.5" x14ac:dyDescent="0.3">
      <c r="A13" s="97"/>
      <c r="B13" s="41"/>
      <c r="C13" s="95"/>
      <c r="D13" s="108">
        <v>2</v>
      </c>
      <c r="E13" s="726" t="str">
        <f>MAPEL!D6</f>
        <v>Pendidikan Pancasila</v>
      </c>
      <c r="F13" s="726"/>
      <c r="G13" s="726"/>
      <c r="H13" s="726"/>
      <c r="I13" s="109">
        <f>IFERROR(VLOOKUP($K$1,REKAP!$B$8:$AA$57,4,FALSE),"-")</f>
        <v>88.75</v>
      </c>
      <c r="J13" s="41"/>
      <c r="K13" s="97"/>
      <c r="L13" s="97"/>
      <c r="M13" s="97"/>
      <c r="N13" s="97"/>
      <c r="O13" s="97"/>
      <c r="P13" s="97"/>
      <c r="Q13" s="103"/>
      <c r="R13" s="103"/>
      <c r="S13" s="103"/>
      <c r="T13" s="103"/>
      <c r="U13" s="103"/>
      <c r="V13" s="103"/>
      <c r="W13" s="103"/>
      <c r="X13" s="103"/>
      <c r="Y13" s="103"/>
    </row>
    <row r="14" spans="1:25" ht="16.5" x14ac:dyDescent="0.3">
      <c r="A14" s="97"/>
      <c r="B14" s="41"/>
      <c r="C14" s="95"/>
      <c r="D14" s="108">
        <v>3</v>
      </c>
      <c r="E14" s="726" t="str">
        <f>MAPEL!D7</f>
        <v>Bahasa Indonesia</v>
      </c>
      <c r="F14" s="726"/>
      <c r="G14" s="726"/>
      <c r="H14" s="726"/>
      <c r="I14" s="109">
        <f>IFERROR(VLOOKUP($K$1,REKAP!$B$8:$AA$57,5,FALSE),"-")</f>
        <v>94.2</v>
      </c>
      <c r="J14" s="41"/>
      <c r="K14" s="97"/>
      <c r="L14" s="97"/>
      <c r="M14" s="97"/>
      <c r="N14" s="97"/>
      <c r="O14" s="97"/>
      <c r="P14" s="97"/>
      <c r="Q14" s="103"/>
      <c r="R14" s="103"/>
      <c r="S14" s="103"/>
      <c r="T14" s="103"/>
      <c r="U14" s="103"/>
      <c r="V14" s="103"/>
      <c r="W14" s="103"/>
      <c r="X14" s="103"/>
      <c r="Y14" s="103"/>
    </row>
    <row r="15" spans="1:25" ht="16.5" x14ac:dyDescent="0.3">
      <c r="A15" s="97"/>
      <c r="B15" s="41"/>
      <c r="C15" s="95"/>
      <c r="D15" s="108">
        <v>4</v>
      </c>
      <c r="E15" s="726" t="str">
        <f>MAPEL!D8</f>
        <v>Matematika</v>
      </c>
      <c r="F15" s="726"/>
      <c r="G15" s="726"/>
      <c r="H15" s="726"/>
      <c r="I15" s="109">
        <f>IFERROR(VLOOKUP($K$1,REKAP!$B$8:$AA$57,6,FALSE),"-")</f>
        <v>95.2</v>
      </c>
      <c r="J15" s="41"/>
      <c r="K15" s="97"/>
      <c r="L15" s="97"/>
      <c r="M15" s="97"/>
      <c r="N15" s="97"/>
      <c r="O15" s="97"/>
      <c r="P15" s="97"/>
      <c r="Q15" s="103"/>
      <c r="R15" s="103"/>
      <c r="S15" s="103"/>
      <c r="T15" s="103"/>
      <c r="U15" s="103"/>
      <c r="V15" s="103"/>
      <c r="W15" s="103"/>
      <c r="X15" s="103"/>
      <c r="Y15" s="103"/>
    </row>
    <row r="16" spans="1:25" ht="16.5" x14ac:dyDescent="0.3">
      <c r="A16" s="97"/>
      <c r="B16" s="41"/>
      <c r="C16" s="95"/>
      <c r="D16" s="108">
        <v>5</v>
      </c>
      <c r="E16" s="726" t="str">
        <f>MAPEL!D9</f>
        <v>Ilmu Pengetahuan Alam dan Sosial</v>
      </c>
      <c r="F16" s="726"/>
      <c r="G16" s="726"/>
      <c r="H16" s="726"/>
      <c r="I16" s="109" t="str">
        <f>IFERROR(VLOOKUP($K$1,REKAP!$B$8:$AA$57,7,FALSE),"-")</f>
        <v/>
      </c>
      <c r="J16" s="41"/>
      <c r="K16" s="97"/>
      <c r="L16" s="97"/>
      <c r="M16" s="97"/>
      <c r="N16" s="97"/>
      <c r="O16" s="97"/>
      <c r="P16" s="97"/>
      <c r="Q16" s="103"/>
      <c r="R16" s="103"/>
      <c r="S16" s="103"/>
      <c r="T16" s="103"/>
      <c r="U16" s="103"/>
      <c r="V16" s="103"/>
      <c r="W16" s="103"/>
      <c r="X16" s="103"/>
      <c r="Y16" s="103"/>
    </row>
    <row r="17" spans="1:25" ht="16.5" x14ac:dyDescent="0.3">
      <c r="A17" s="97"/>
      <c r="B17" s="41"/>
      <c r="C17" s="95"/>
      <c r="D17" s="108">
        <v>6</v>
      </c>
      <c r="E17" s="726" t="s">
        <v>805</v>
      </c>
      <c r="F17" s="726"/>
      <c r="G17" s="726"/>
      <c r="H17" s="726"/>
      <c r="I17" s="109"/>
      <c r="J17" s="41"/>
      <c r="K17" s="97"/>
      <c r="L17" s="97"/>
      <c r="M17" s="97"/>
      <c r="N17" s="97"/>
      <c r="O17" s="97"/>
      <c r="P17" s="97"/>
      <c r="Q17" s="103"/>
      <c r="R17" s="103"/>
      <c r="S17" s="103"/>
      <c r="T17" s="103"/>
      <c r="U17" s="103"/>
      <c r="V17" s="103"/>
      <c r="W17" s="103"/>
      <c r="X17" s="103"/>
      <c r="Y17" s="103"/>
    </row>
    <row r="18" spans="1:25" ht="16.5" x14ac:dyDescent="0.3">
      <c r="A18" s="97"/>
      <c r="B18" s="41"/>
      <c r="C18" s="95"/>
      <c r="D18" s="108"/>
      <c r="E18" s="726" t="str">
        <f>MAPEL!D11</f>
        <v>Seni Musik</v>
      </c>
      <c r="F18" s="726"/>
      <c r="G18" s="726"/>
      <c r="H18" s="726"/>
      <c r="I18" s="109" t="str">
        <f>IFERROR(VLOOKUP($K$1,REKAP!$B$8:$AA$57,8,FALSE),"-")</f>
        <v/>
      </c>
      <c r="J18" s="41"/>
      <c r="K18" s="97"/>
      <c r="L18" s="97"/>
      <c r="M18" s="97"/>
      <c r="N18" s="97"/>
      <c r="O18" s="97"/>
      <c r="P18" s="97"/>
      <c r="Q18" s="103"/>
      <c r="R18" s="103"/>
      <c r="S18" s="103"/>
      <c r="T18" s="103"/>
      <c r="U18" s="103"/>
      <c r="V18" s="103"/>
      <c r="W18" s="103"/>
      <c r="X18" s="103"/>
      <c r="Y18" s="103"/>
    </row>
    <row r="19" spans="1:25" ht="16.5" x14ac:dyDescent="0.3">
      <c r="A19" s="97"/>
      <c r="B19" s="41"/>
      <c r="C19" s="95"/>
      <c r="D19" s="108"/>
      <c r="E19" s="726" t="str">
        <f>MAPEL!D12</f>
        <v>Seni Tari</v>
      </c>
      <c r="F19" s="726"/>
      <c r="G19" s="726"/>
      <c r="H19" s="726"/>
      <c r="I19" s="109" t="str">
        <f>IFERROR(VLOOKUP($K$1,REKAP!$B$8:$AA$57,9,FALSE),"-")</f>
        <v/>
      </c>
      <c r="J19" s="41"/>
      <c r="K19" s="97"/>
      <c r="L19" s="97"/>
      <c r="M19" s="97"/>
      <c r="N19" s="97"/>
      <c r="O19" s="97"/>
      <c r="P19" s="97"/>
      <c r="Q19" s="103"/>
      <c r="R19" s="103"/>
      <c r="S19" s="103"/>
      <c r="T19" s="103"/>
      <c r="U19" s="103"/>
      <c r="V19" s="103"/>
      <c r="W19" s="103"/>
      <c r="X19" s="103"/>
      <c r="Y19" s="103"/>
    </row>
    <row r="20" spans="1:25" ht="16.5" x14ac:dyDescent="0.3">
      <c r="A20" s="97"/>
      <c r="B20" s="41"/>
      <c r="C20" s="95"/>
      <c r="D20" s="108"/>
      <c r="E20" s="726" t="str">
        <f>MAPEL!D13</f>
        <v>Seni Rupa</v>
      </c>
      <c r="F20" s="726"/>
      <c r="G20" s="726"/>
      <c r="H20" s="726"/>
      <c r="I20" s="109">
        <f>IFERROR(VLOOKUP($K$1,REKAP!$B$8:$AA$57,10,FALSE),"-")</f>
        <v>79.714285714285708</v>
      </c>
      <c r="J20" s="41"/>
      <c r="K20" s="97"/>
      <c r="L20" s="97"/>
      <c r="M20" s="97"/>
      <c r="N20" s="97"/>
      <c r="O20" s="97"/>
      <c r="P20" s="97"/>
      <c r="Q20" s="103"/>
      <c r="R20" s="103"/>
      <c r="S20" s="103"/>
      <c r="T20" s="103"/>
      <c r="U20" s="103"/>
      <c r="V20" s="103"/>
      <c r="W20" s="103"/>
      <c r="X20" s="103"/>
      <c r="Y20" s="103"/>
    </row>
    <row r="21" spans="1:25" ht="16.5" x14ac:dyDescent="0.3">
      <c r="A21" s="97"/>
      <c r="B21" s="41"/>
      <c r="C21" s="95"/>
      <c r="D21" s="108"/>
      <c r="E21" s="726" t="str">
        <f>MAPEL!D14</f>
        <v>Seni Teater</v>
      </c>
      <c r="F21" s="726"/>
      <c r="G21" s="726"/>
      <c r="H21" s="726"/>
      <c r="I21" s="109" t="str">
        <f>IFERROR(VLOOKUP($K$1,REKAP!$B$8:$AA$57,11,FALSE),"-")</f>
        <v/>
      </c>
      <c r="J21" s="41"/>
      <c r="K21" s="97"/>
      <c r="L21" s="97"/>
      <c r="M21" s="97"/>
      <c r="N21" s="97"/>
      <c r="O21" s="97"/>
      <c r="P21" s="97"/>
      <c r="Q21" s="103"/>
      <c r="R21" s="103"/>
      <c r="S21" s="103"/>
      <c r="T21" s="103"/>
      <c r="U21" s="103"/>
      <c r="V21" s="103"/>
      <c r="W21" s="103"/>
      <c r="X21" s="103"/>
      <c r="Y21" s="103"/>
    </row>
    <row r="22" spans="1:25" ht="16.5" x14ac:dyDescent="0.3">
      <c r="A22" s="97"/>
      <c r="B22" s="41"/>
      <c r="C22" s="95"/>
      <c r="D22" s="108">
        <v>7</v>
      </c>
      <c r="E22" s="726" t="str">
        <f>MAPEL!D15</f>
        <v>Pendidikan Jasmani dan Olahraga</v>
      </c>
      <c r="F22" s="726"/>
      <c r="G22" s="726"/>
      <c r="H22" s="726"/>
      <c r="I22" s="109">
        <f>IFERROR(VLOOKUP($K$1,REKAP!$B$8:$AA$57,12,FALSE),"-")</f>
        <v>76.833333333333329</v>
      </c>
      <c r="J22" s="41"/>
      <c r="K22" s="97"/>
      <c r="L22" s="97"/>
      <c r="M22" s="97"/>
      <c r="N22" s="97"/>
      <c r="O22" s="97"/>
      <c r="P22" s="97"/>
      <c r="Q22" s="103"/>
      <c r="R22" s="103"/>
      <c r="S22" s="103"/>
      <c r="T22" s="103"/>
      <c r="U22" s="103"/>
      <c r="V22" s="103"/>
      <c r="W22" s="103"/>
      <c r="X22" s="103"/>
      <c r="Y22" s="103"/>
    </row>
    <row r="23" spans="1:25" ht="16.5" x14ac:dyDescent="0.3">
      <c r="A23" s="97"/>
      <c r="B23" s="41"/>
      <c r="C23" s="95"/>
      <c r="D23" s="108">
        <v>8</v>
      </c>
      <c r="E23" s="726" t="str">
        <f>MAPEL!D16</f>
        <v>Bahasa Inggris *</v>
      </c>
      <c r="F23" s="726"/>
      <c r="G23" s="726"/>
      <c r="H23" s="726"/>
      <c r="I23" s="109">
        <f>IFERROR(VLOOKUP($K$1,REKAP!$B$8:$AA$57,13,FALSE),"-")</f>
        <v>88</v>
      </c>
      <c r="J23" s="41"/>
      <c r="K23" s="97"/>
      <c r="L23" s="97"/>
      <c r="M23" s="97"/>
      <c r="N23" s="97"/>
      <c r="O23" s="97"/>
      <c r="P23" s="97"/>
      <c r="Q23" s="103"/>
      <c r="R23" s="103"/>
      <c r="S23" s="103"/>
      <c r="T23" s="103"/>
      <c r="U23" s="103"/>
      <c r="V23" s="103"/>
      <c r="W23" s="103"/>
      <c r="X23" s="103"/>
      <c r="Y23" s="103"/>
    </row>
    <row r="24" spans="1:25" ht="16.5" x14ac:dyDescent="0.3">
      <c r="A24" s="97"/>
      <c r="B24" s="41"/>
      <c r="C24" s="95"/>
      <c r="D24" s="725" t="s">
        <v>778</v>
      </c>
      <c r="E24" s="725"/>
      <c r="F24" s="725"/>
      <c r="G24" s="725"/>
      <c r="H24" s="725"/>
      <c r="I24" s="725"/>
      <c r="J24" s="41"/>
      <c r="K24" s="97"/>
      <c r="L24" s="97"/>
      <c r="M24" s="97"/>
      <c r="N24" s="97"/>
      <c r="O24" s="97"/>
      <c r="P24" s="97"/>
      <c r="Q24" s="103"/>
      <c r="R24" s="103"/>
      <c r="S24" s="103"/>
      <c r="T24" s="103"/>
      <c r="U24" s="103"/>
      <c r="V24" s="103"/>
      <c r="W24" s="103"/>
      <c r="X24" s="103"/>
      <c r="Y24" s="103"/>
    </row>
    <row r="25" spans="1:25" ht="16.5" x14ac:dyDescent="0.3">
      <c r="A25" s="97"/>
      <c r="B25" s="41"/>
      <c r="C25" s="95"/>
      <c r="D25" s="108">
        <v>9</v>
      </c>
      <c r="E25" s="726" t="str">
        <f>MAPEL!D19</f>
        <v>Bahasa Jawa</v>
      </c>
      <c r="F25" s="726"/>
      <c r="G25" s="726"/>
      <c r="H25" s="726"/>
      <c r="I25" s="109">
        <f>IFERROR(VLOOKUP($K$1,REKAP!$B$8:$AA$57,14,FALSE),"-")</f>
        <v>87.8</v>
      </c>
      <c r="J25" s="41"/>
      <c r="K25" s="97"/>
      <c r="L25" s="97"/>
      <c r="M25" s="97"/>
      <c r="N25" s="97"/>
      <c r="O25" s="97"/>
      <c r="P25" s="97"/>
      <c r="Q25" s="103"/>
      <c r="R25" s="103"/>
      <c r="S25" s="103"/>
      <c r="T25" s="103"/>
      <c r="U25" s="103"/>
      <c r="V25" s="103"/>
      <c r="W25" s="103"/>
      <c r="X25" s="103"/>
      <c r="Y25" s="103"/>
    </row>
    <row r="26" spans="1:25" ht="16.5" x14ac:dyDescent="0.3">
      <c r="A26" s="97"/>
      <c r="B26" s="41"/>
      <c r="C26" s="95"/>
      <c r="D26" s="108">
        <v>10</v>
      </c>
      <c r="E26" s="726" t="str">
        <f>MAPEL!D20</f>
        <v>Mulok 2</v>
      </c>
      <c r="F26" s="726"/>
      <c r="G26" s="726"/>
      <c r="H26" s="726"/>
      <c r="I26" s="109" t="str">
        <f>IFERROR(VLOOKUP($K$1,REKAP!$B$8:$AA$57,15,FALSE),"-")</f>
        <v/>
      </c>
      <c r="J26" s="41"/>
      <c r="K26" s="97"/>
      <c r="L26" s="97"/>
      <c r="M26" s="97"/>
      <c r="N26" s="97"/>
      <c r="O26" s="97"/>
      <c r="P26" s="97"/>
      <c r="Q26" s="103"/>
      <c r="R26" s="103"/>
      <c r="S26" s="103"/>
      <c r="T26" s="103"/>
      <c r="U26" s="103"/>
      <c r="V26" s="103"/>
      <c r="W26" s="103"/>
      <c r="X26" s="103"/>
      <c r="Y26" s="103"/>
    </row>
    <row r="27" spans="1:25" ht="16.5" x14ac:dyDescent="0.3">
      <c r="A27" s="97"/>
      <c r="B27" s="41"/>
      <c r="C27" s="95"/>
      <c r="D27" s="95"/>
      <c r="E27" s="95"/>
      <c r="F27" s="95"/>
      <c r="G27" s="95"/>
      <c r="H27" s="95"/>
      <c r="I27" s="95"/>
      <c r="J27" s="41"/>
      <c r="K27" s="97"/>
      <c r="L27" s="97"/>
      <c r="M27" s="97"/>
      <c r="N27" s="97"/>
      <c r="O27" s="97"/>
      <c r="P27" s="97"/>
      <c r="Q27" s="103"/>
      <c r="R27" s="103"/>
      <c r="S27" s="103"/>
      <c r="T27" s="103"/>
      <c r="U27" s="103"/>
      <c r="V27" s="103"/>
      <c r="W27" s="103"/>
      <c r="X27" s="103"/>
      <c r="Y27" s="103"/>
    </row>
    <row r="28" spans="1:25" ht="16.5" x14ac:dyDescent="0.3">
      <c r="A28" s="97"/>
      <c r="B28" s="41"/>
      <c r="C28" s="95"/>
      <c r="D28" s="106" t="s">
        <v>580</v>
      </c>
      <c r="E28" s="727" t="s">
        <v>797</v>
      </c>
      <c r="F28" s="727"/>
      <c r="G28" s="727"/>
      <c r="H28" s="727" t="s">
        <v>796</v>
      </c>
      <c r="I28" s="727"/>
      <c r="J28" s="41"/>
      <c r="K28" s="97"/>
      <c r="L28" s="97"/>
      <c r="M28" s="97"/>
      <c r="N28" s="97"/>
      <c r="O28" s="97"/>
      <c r="P28" s="97"/>
      <c r="Q28" s="103"/>
      <c r="R28" s="103"/>
      <c r="S28" s="103"/>
      <c r="T28" s="103"/>
      <c r="U28" s="103"/>
      <c r="V28" s="103"/>
      <c r="W28" s="103"/>
      <c r="X28" s="103"/>
      <c r="Y28" s="103"/>
    </row>
    <row r="29" spans="1:25" ht="16.5" x14ac:dyDescent="0.3">
      <c r="A29" s="97"/>
      <c r="B29" s="41"/>
      <c r="C29" s="95"/>
      <c r="D29" s="108">
        <v>1</v>
      </c>
      <c r="E29" s="730" t="str">
        <f>MAPEL!D26</f>
        <v>Pramuka</v>
      </c>
      <c r="F29" s="730"/>
      <c r="G29" s="730"/>
      <c r="H29" s="731" t="str">
        <f>IFERROR(VLOOKUP($K$1,EKSKUL!$B$8:$P$57,4,FALSE),"-")</f>
        <v>B</v>
      </c>
      <c r="I29" s="731"/>
      <c r="J29" s="41"/>
      <c r="K29" s="97"/>
      <c r="L29" s="97"/>
      <c r="M29" s="97"/>
      <c r="N29" s="97"/>
      <c r="O29" s="97"/>
      <c r="P29" s="97"/>
      <c r="Q29" s="103"/>
      <c r="R29" s="103"/>
      <c r="S29" s="103"/>
      <c r="T29" s="103"/>
      <c r="U29" s="103"/>
      <c r="V29" s="103"/>
      <c r="W29" s="103"/>
      <c r="X29" s="103"/>
      <c r="Y29" s="103"/>
    </row>
    <row r="30" spans="1:25" ht="16.5" x14ac:dyDescent="0.3">
      <c r="A30" s="97"/>
      <c r="B30" s="41"/>
      <c r="C30" s="95"/>
      <c r="D30" s="108">
        <v>2</v>
      </c>
      <c r="E30" s="732">
        <f>IFERROR(VLOOKUP($K$1,EKSKUL!$B$8:$P$57,5,FALSE),"-")</f>
        <v>0</v>
      </c>
      <c r="F30" s="733"/>
      <c r="G30" s="734"/>
      <c r="H30" s="731">
        <f>IFERROR(VLOOKUP($K$1,EKSKUL!$B$8:$P$57,6,FALSE),"-")</f>
        <v>0</v>
      </c>
      <c r="I30" s="731"/>
      <c r="J30" s="41"/>
      <c r="K30" s="97"/>
      <c r="L30" s="97"/>
      <c r="M30" s="97"/>
      <c r="N30" s="97"/>
      <c r="O30" s="97"/>
      <c r="P30" s="97"/>
      <c r="Q30" s="103"/>
      <c r="R30" s="103"/>
      <c r="S30" s="103"/>
      <c r="T30" s="103"/>
      <c r="U30" s="103"/>
      <c r="V30" s="103"/>
      <c r="W30" s="103"/>
      <c r="X30" s="103"/>
      <c r="Y30" s="103"/>
    </row>
    <row r="31" spans="1:25" ht="16.5" x14ac:dyDescent="0.3">
      <c r="A31" s="97"/>
      <c r="B31" s="41"/>
      <c r="C31" s="95"/>
      <c r="D31" s="108">
        <v>3</v>
      </c>
      <c r="E31" s="732">
        <f>IFERROR(VLOOKUP($K$1,EKSKUL!$B$8:$P$57,7,FALSE),"-")</f>
        <v>0</v>
      </c>
      <c r="F31" s="733"/>
      <c r="G31" s="734"/>
      <c r="H31" s="731">
        <f>IFERROR(VLOOKUP($K$1,EKSKUL!$B$8:$P$57,8,FALSE),"-")</f>
        <v>0</v>
      </c>
      <c r="I31" s="731"/>
      <c r="J31" s="41"/>
      <c r="K31" s="97"/>
      <c r="L31" s="97"/>
      <c r="M31" s="97"/>
      <c r="N31" s="97"/>
      <c r="O31" s="97"/>
      <c r="P31" s="97"/>
      <c r="Q31" s="103"/>
      <c r="R31" s="103"/>
      <c r="S31" s="103"/>
      <c r="T31" s="103"/>
      <c r="U31" s="103"/>
      <c r="V31" s="103"/>
      <c r="W31" s="103"/>
      <c r="X31" s="103"/>
      <c r="Y31" s="103"/>
    </row>
    <row r="32" spans="1:25" ht="16.5" x14ac:dyDescent="0.3">
      <c r="A32" s="97"/>
      <c r="B32" s="41"/>
      <c r="C32" s="95"/>
      <c r="D32" s="108">
        <v>4</v>
      </c>
      <c r="E32" s="732">
        <f>IFERROR(VLOOKUP($K$1,EKSKUL!$B$8:$P$57,9,FALSE),"-")</f>
        <v>0</v>
      </c>
      <c r="F32" s="733"/>
      <c r="G32" s="734"/>
      <c r="H32" s="731">
        <f>IFERROR(VLOOKUP($K$1,EKSKUL!$B$8:$P$57,10,FALSE),"-")</f>
        <v>0</v>
      </c>
      <c r="I32" s="731"/>
      <c r="J32" s="41"/>
      <c r="K32" s="97"/>
      <c r="L32" s="97"/>
      <c r="M32" s="97"/>
      <c r="N32" s="97"/>
      <c r="O32" s="97"/>
      <c r="P32" s="97"/>
      <c r="Q32" s="103"/>
      <c r="R32" s="103"/>
      <c r="S32" s="103"/>
      <c r="T32" s="103"/>
      <c r="U32" s="103"/>
      <c r="V32" s="103"/>
      <c r="W32" s="103"/>
      <c r="X32" s="103"/>
      <c r="Y32" s="103"/>
    </row>
    <row r="33" spans="1:25" ht="16.5" x14ac:dyDescent="0.3">
      <c r="A33" s="97"/>
      <c r="B33" s="41"/>
      <c r="C33" s="95"/>
      <c r="D33" s="108">
        <v>5</v>
      </c>
      <c r="E33" s="732">
        <f>IFERROR(VLOOKUP($K$1,EKSKUL!$B$8:$P$57,11,FALSE),"-")</f>
        <v>0</v>
      </c>
      <c r="F33" s="733"/>
      <c r="G33" s="734"/>
      <c r="H33" s="731">
        <f>IFERROR(VLOOKUP($K$1,EKSKUL!$B$8:$P$57,12,FALSE),"-")</f>
        <v>0</v>
      </c>
      <c r="I33" s="731"/>
      <c r="J33" s="41"/>
      <c r="K33" s="97"/>
      <c r="L33" s="97"/>
      <c r="M33" s="97"/>
      <c r="N33" s="97"/>
      <c r="O33" s="97"/>
      <c r="P33" s="97"/>
      <c r="Q33" s="103"/>
      <c r="R33" s="103"/>
      <c r="S33" s="103"/>
      <c r="T33" s="103"/>
      <c r="U33" s="103"/>
      <c r="V33" s="103"/>
      <c r="W33" s="103"/>
      <c r="X33" s="103"/>
      <c r="Y33" s="103"/>
    </row>
    <row r="34" spans="1:25" ht="16.5" x14ac:dyDescent="0.3">
      <c r="A34" s="97"/>
      <c r="B34" s="41"/>
      <c r="C34" s="95"/>
      <c r="D34" s="95"/>
      <c r="E34" s="95"/>
      <c r="F34" s="95"/>
      <c r="G34" s="95"/>
      <c r="H34" s="95"/>
      <c r="I34" s="95"/>
      <c r="J34" s="41"/>
      <c r="K34" s="97"/>
      <c r="L34" s="97"/>
      <c r="M34" s="97"/>
      <c r="N34" s="97"/>
      <c r="O34" s="97"/>
      <c r="P34" s="97"/>
      <c r="Q34" s="103"/>
      <c r="R34" s="103"/>
      <c r="S34" s="103"/>
      <c r="T34" s="103"/>
      <c r="U34" s="103"/>
      <c r="V34" s="103"/>
      <c r="W34" s="103"/>
      <c r="X34" s="103"/>
      <c r="Y34" s="103"/>
    </row>
    <row r="35" spans="1:25" ht="16.5" x14ac:dyDescent="0.3">
      <c r="A35" s="97"/>
      <c r="B35" s="41"/>
      <c r="C35" s="95"/>
      <c r="D35" s="729" t="s">
        <v>806</v>
      </c>
      <c r="E35" s="729"/>
      <c r="F35" s="729"/>
      <c r="G35" s="729"/>
      <c r="H35" s="95"/>
      <c r="I35" s="95"/>
      <c r="J35" s="41"/>
      <c r="K35" s="97"/>
      <c r="L35" s="97"/>
      <c r="M35" s="97"/>
      <c r="N35" s="97"/>
      <c r="O35" s="97"/>
      <c r="P35" s="97"/>
      <c r="Q35" s="103"/>
      <c r="R35" s="103"/>
      <c r="S35" s="103"/>
      <c r="T35" s="103"/>
      <c r="U35" s="103"/>
      <c r="V35" s="103"/>
      <c r="W35" s="103"/>
      <c r="X35" s="103"/>
      <c r="Y35" s="103"/>
    </row>
    <row r="36" spans="1:25" ht="16.5" x14ac:dyDescent="0.3">
      <c r="A36" s="97"/>
      <c r="B36" s="41"/>
      <c r="C36" s="95"/>
      <c r="D36" s="108">
        <v>1</v>
      </c>
      <c r="E36" s="110" t="s">
        <v>782</v>
      </c>
      <c r="F36" s="108">
        <f>IFERROR(VLOOKUP($K$1,EKSKUL!$B$8:$P$57,13,FALSE),"-")</f>
        <v>3</v>
      </c>
      <c r="G36" s="110" t="s">
        <v>783</v>
      </c>
      <c r="H36" s="95"/>
      <c r="I36" s="95"/>
      <c r="J36" s="41"/>
      <c r="K36" s="97"/>
      <c r="L36" s="97"/>
      <c r="M36" s="97"/>
      <c r="N36" s="97"/>
      <c r="O36" s="97"/>
      <c r="P36" s="97"/>
      <c r="Q36" s="103"/>
      <c r="R36" s="103"/>
      <c r="S36" s="103"/>
      <c r="T36" s="103"/>
      <c r="U36" s="103"/>
      <c r="V36" s="103"/>
      <c r="W36" s="103"/>
      <c r="X36" s="103"/>
      <c r="Y36" s="103"/>
    </row>
    <row r="37" spans="1:25" ht="16.5" x14ac:dyDescent="0.3">
      <c r="A37" s="97"/>
      <c r="B37" s="41"/>
      <c r="C37" s="95"/>
      <c r="D37" s="108">
        <v>2</v>
      </c>
      <c r="E37" s="110" t="s">
        <v>784</v>
      </c>
      <c r="F37" s="108">
        <f>IFERROR(VLOOKUP($K$1,EKSKUL!$B$8:$P$57,14,FALSE),"-")</f>
        <v>0</v>
      </c>
      <c r="G37" s="110" t="s">
        <v>783</v>
      </c>
      <c r="H37" s="95"/>
      <c r="I37" s="95"/>
      <c r="J37" s="41"/>
      <c r="K37" s="97"/>
      <c r="L37" s="97"/>
      <c r="M37" s="97"/>
      <c r="N37" s="97"/>
      <c r="O37" s="97"/>
      <c r="P37" s="97"/>
      <c r="Q37" s="103"/>
      <c r="R37" s="103"/>
      <c r="S37" s="103"/>
      <c r="T37" s="103"/>
      <c r="U37" s="103"/>
      <c r="V37" s="103"/>
      <c r="W37" s="103"/>
      <c r="X37" s="103"/>
      <c r="Y37" s="103"/>
    </row>
    <row r="38" spans="1:25" ht="16.5" x14ac:dyDescent="0.3">
      <c r="A38" s="97"/>
      <c r="B38" s="41"/>
      <c r="C38" s="95"/>
      <c r="D38" s="108">
        <v>3</v>
      </c>
      <c r="E38" s="110" t="s">
        <v>785</v>
      </c>
      <c r="F38" s="108">
        <f>IFERROR(VLOOKUP($K$1,EKSKUL!$B$8:$P$57,15,FALSE),"-")</f>
        <v>0</v>
      </c>
      <c r="G38" s="110" t="s">
        <v>783</v>
      </c>
      <c r="H38" s="95"/>
      <c r="I38" s="95"/>
      <c r="J38" s="41"/>
      <c r="K38" s="97"/>
      <c r="L38" s="97"/>
      <c r="M38" s="97"/>
      <c r="N38" s="97"/>
      <c r="O38" s="97"/>
      <c r="P38" s="97"/>
      <c r="Q38" s="103"/>
      <c r="R38" s="103"/>
      <c r="S38" s="103"/>
      <c r="T38" s="103"/>
      <c r="U38" s="103"/>
      <c r="V38" s="103"/>
      <c r="W38" s="103"/>
      <c r="X38" s="103"/>
      <c r="Y38" s="103"/>
    </row>
    <row r="39" spans="1:25" ht="16.5" x14ac:dyDescent="0.3">
      <c r="A39" s="97"/>
      <c r="B39" s="41"/>
      <c r="C39" s="95"/>
      <c r="D39" s="95"/>
      <c r="E39" s="95"/>
      <c r="F39" s="95"/>
      <c r="G39" s="95"/>
      <c r="H39" s="95"/>
      <c r="I39" s="95"/>
      <c r="J39" s="41"/>
      <c r="K39" s="97"/>
      <c r="L39" s="97"/>
      <c r="M39" s="97"/>
      <c r="N39" s="97"/>
      <c r="O39" s="97"/>
      <c r="P39" s="97"/>
      <c r="Q39" s="103"/>
      <c r="R39" s="103"/>
      <c r="S39" s="103"/>
      <c r="T39" s="103"/>
      <c r="U39" s="103"/>
      <c r="V39" s="103"/>
      <c r="W39" s="103"/>
      <c r="X39" s="103"/>
      <c r="Y39" s="103"/>
    </row>
    <row r="40" spans="1:25" x14ac:dyDescent="0.25">
      <c r="A40" s="97"/>
      <c r="B40" s="41"/>
      <c r="C40" s="41"/>
      <c r="D40" s="41"/>
      <c r="E40" s="41"/>
      <c r="F40" s="41"/>
      <c r="G40" s="41"/>
      <c r="H40" s="41"/>
      <c r="I40" s="41"/>
      <c r="J40" s="41"/>
      <c r="K40" s="97"/>
      <c r="L40" s="97"/>
      <c r="M40" s="97"/>
      <c r="N40" s="97"/>
      <c r="O40" s="97"/>
      <c r="P40" s="97"/>
      <c r="Q40" s="103"/>
      <c r="R40" s="103"/>
      <c r="S40" s="103"/>
      <c r="T40" s="103"/>
      <c r="U40" s="103"/>
      <c r="V40" s="103"/>
      <c r="W40" s="103"/>
      <c r="X40" s="103"/>
      <c r="Y40" s="103"/>
    </row>
    <row r="41" spans="1:25" hidden="1" x14ac:dyDescent="0.25">
      <c r="B41" s="41"/>
      <c r="C41" s="41"/>
      <c r="D41" s="41"/>
      <c r="E41" s="41"/>
      <c r="F41" s="41"/>
      <c r="G41" s="41"/>
      <c r="H41" s="41"/>
      <c r="I41" s="41"/>
      <c r="J41" s="41"/>
      <c r="K41" s="103"/>
      <c r="L41" s="103"/>
      <c r="M41" s="103"/>
      <c r="N41" s="103"/>
      <c r="O41" s="103"/>
      <c r="P41" s="103"/>
      <c r="Q41" s="103"/>
      <c r="R41" s="103"/>
      <c r="S41" s="103"/>
      <c r="T41" s="103"/>
      <c r="U41" s="103"/>
      <c r="V41" s="103"/>
      <c r="W41" s="103"/>
      <c r="X41" s="103"/>
      <c r="Y41" s="103"/>
    </row>
    <row r="42" spans="1:25" hidden="1" x14ac:dyDescent="0.25">
      <c r="B42" s="41"/>
      <c r="C42" s="41"/>
      <c r="D42" s="41"/>
      <c r="E42" s="41"/>
      <c r="F42" s="41"/>
      <c r="G42" s="41"/>
      <c r="H42" s="41"/>
      <c r="I42" s="41"/>
      <c r="J42" s="41"/>
      <c r="K42" s="103"/>
      <c r="L42" s="103"/>
      <c r="M42" s="103"/>
      <c r="N42" s="103"/>
      <c r="O42" s="103"/>
      <c r="P42" s="103"/>
      <c r="Q42" s="103"/>
      <c r="R42" s="103"/>
      <c r="S42" s="103"/>
      <c r="T42" s="103"/>
      <c r="U42" s="103"/>
      <c r="V42" s="103"/>
      <c r="W42" s="103"/>
      <c r="X42" s="103"/>
      <c r="Y42" s="103"/>
    </row>
    <row r="43" spans="1:25" hidden="1" x14ac:dyDescent="0.25">
      <c r="B43" s="41"/>
      <c r="C43" s="41"/>
      <c r="D43" s="41"/>
      <c r="E43" s="41"/>
      <c r="F43" s="41"/>
      <c r="G43" s="41"/>
      <c r="H43" s="41"/>
      <c r="I43" s="41"/>
      <c r="J43" s="41"/>
      <c r="K43" s="103"/>
      <c r="L43" s="103"/>
      <c r="M43" s="103"/>
      <c r="N43" s="103"/>
      <c r="O43" s="103"/>
      <c r="P43" s="103"/>
      <c r="Q43" s="103"/>
      <c r="R43" s="103"/>
      <c r="S43" s="103"/>
      <c r="T43" s="103"/>
      <c r="U43" s="103"/>
      <c r="V43" s="103"/>
      <c r="W43" s="103"/>
      <c r="X43" s="103"/>
      <c r="Y43" s="103"/>
    </row>
    <row r="44" spans="1:25" hidden="1" x14ac:dyDescent="0.25">
      <c r="B44" s="41"/>
      <c r="C44" s="41"/>
      <c r="D44" s="41"/>
      <c r="E44" s="41"/>
      <c r="F44" s="41"/>
      <c r="G44" s="41"/>
      <c r="H44" s="41"/>
      <c r="I44" s="41"/>
      <c r="J44" s="41"/>
      <c r="K44" s="103"/>
      <c r="L44" s="103"/>
      <c r="M44" s="103"/>
      <c r="N44" s="103"/>
      <c r="O44" s="103"/>
      <c r="P44" s="103"/>
      <c r="Q44" s="103"/>
      <c r="R44" s="103"/>
      <c r="S44" s="103"/>
      <c r="T44" s="103"/>
      <c r="U44" s="103"/>
      <c r="V44" s="103"/>
      <c r="W44" s="103"/>
      <c r="X44" s="103"/>
      <c r="Y44" s="103"/>
    </row>
    <row r="45" spans="1:25" hidden="1" x14ac:dyDescent="0.25">
      <c r="B45" s="41"/>
      <c r="C45" s="41"/>
      <c r="D45" s="41"/>
      <c r="E45" s="41"/>
      <c r="F45" s="41"/>
      <c r="G45" s="41"/>
      <c r="H45" s="41"/>
      <c r="I45" s="41"/>
      <c r="J45" s="41"/>
      <c r="K45" s="103"/>
      <c r="L45" s="103"/>
      <c r="M45" s="103"/>
      <c r="N45" s="103"/>
      <c r="O45" s="103"/>
      <c r="P45" s="103"/>
      <c r="Q45" s="103"/>
      <c r="R45" s="103"/>
      <c r="S45" s="103"/>
      <c r="T45" s="103"/>
      <c r="U45" s="103"/>
      <c r="V45" s="103"/>
      <c r="W45" s="103"/>
      <c r="X45" s="103"/>
      <c r="Y45" s="103"/>
    </row>
    <row r="46" spans="1:25" hidden="1" x14ac:dyDescent="0.25">
      <c r="B46" s="41"/>
      <c r="C46" s="41"/>
      <c r="D46" s="41"/>
      <c r="E46" s="41"/>
      <c r="F46" s="41"/>
      <c r="G46" s="41"/>
      <c r="H46" s="41"/>
      <c r="I46" s="41"/>
      <c r="J46" s="41"/>
      <c r="K46" s="103"/>
      <c r="L46" s="103"/>
      <c r="M46" s="103"/>
      <c r="N46" s="103"/>
      <c r="O46" s="103"/>
      <c r="P46" s="103"/>
      <c r="Q46" s="103"/>
      <c r="R46" s="103"/>
      <c r="S46" s="103"/>
      <c r="T46" s="103"/>
      <c r="U46" s="103"/>
      <c r="V46" s="103"/>
      <c r="W46" s="103"/>
      <c r="X46" s="103"/>
      <c r="Y46" s="103"/>
    </row>
    <row r="47" spans="1:25" hidden="1" x14ac:dyDescent="0.25">
      <c r="B47" s="41"/>
      <c r="C47" s="41"/>
      <c r="D47" s="41"/>
      <c r="E47" s="41"/>
      <c r="F47" s="41"/>
      <c r="G47" s="41"/>
      <c r="H47" s="41"/>
      <c r="I47" s="41"/>
      <c r="J47" s="41"/>
      <c r="K47" s="103"/>
      <c r="L47" s="103"/>
      <c r="M47" s="103"/>
      <c r="N47" s="103"/>
      <c r="O47" s="103"/>
      <c r="P47" s="103"/>
      <c r="Q47" s="103"/>
      <c r="R47" s="103"/>
      <c r="S47" s="103"/>
      <c r="T47" s="103"/>
      <c r="U47" s="103"/>
      <c r="V47" s="103"/>
      <c r="W47" s="103"/>
      <c r="X47" s="103"/>
      <c r="Y47" s="103"/>
    </row>
    <row r="48" spans="1:25" hidden="1" x14ac:dyDescent="0.25">
      <c r="B48" s="41"/>
      <c r="C48" s="41"/>
      <c r="D48" s="41"/>
      <c r="E48" s="41"/>
      <c r="F48" s="41"/>
      <c r="G48" s="41"/>
      <c r="H48" s="41"/>
      <c r="I48" s="41"/>
      <c r="J48" s="41"/>
      <c r="K48" s="103"/>
      <c r="L48" s="103"/>
      <c r="M48" s="103"/>
      <c r="N48" s="103"/>
      <c r="O48" s="103"/>
      <c r="P48" s="103"/>
      <c r="Q48" s="103"/>
      <c r="R48" s="103"/>
      <c r="S48" s="103"/>
      <c r="T48" s="103"/>
      <c r="U48" s="103"/>
      <c r="V48" s="103"/>
      <c r="W48" s="103"/>
      <c r="X48" s="103"/>
      <c r="Y48" s="103"/>
    </row>
    <row r="49" spans="2:25" hidden="1" x14ac:dyDescent="0.25">
      <c r="B49" s="41"/>
      <c r="C49" s="41"/>
      <c r="D49" s="41"/>
      <c r="E49" s="41"/>
      <c r="F49" s="41"/>
      <c r="G49" s="41"/>
      <c r="H49" s="41"/>
      <c r="I49" s="41"/>
      <c r="J49" s="41"/>
      <c r="K49" s="103"/>
      <c r="L49" s="103"/>
      <c r="M49" s="103"/>
      <c r="N49" s="103"/>
      <c r="O49" s="103"/>
      <c r="P49" s="103"/>
      <c r="Q49" s="103"/>
      <c r="R49" s="103"/>
      <c r="S49" s="103"/>
      <c r="T49" s="103"/>
      <c r="U49" s="103"/>
      <c r="V49" s="103"/>
      <c r="W49" s="103"/>
      <c r="X49" s="103"/>
      <c r="Y49" s="103"/>
    </row>
    <row r="50" spans="2:25" hidden="1" x14ac:dyDescent="0.25">
      <c r="B50" s="41"/>
      <c r="C50" s="41"/>
      <c r="D50" s="41"/>
      <c r="E50" s="41"/>
      <c r="F50" s="41"/>
      <c r="G50" s="41"/>
      <c r="H50" s="41"/>
      <c r="I50" s="41"/>
      <c r="J50" s="41"/>
      <c r="K50" s="103"/>
      <c r="L50" s="103"/>
      <c r="M50" s="103"/>
      <c r="N50" s="103"/>
      <c r="O50" s="103"/>
      <c r="P50" s="103"/>
      <c r="Q50" s="103"/>
      <c r="R50" s="103"/>
      <c r="S50" s="103"/>
      <c r="T50" s="103"/>
      <c r="U50" s="103"/>
      <c r="V50" s="103"/>
      <c r="W50" s="103"/>
      <c r="X50" s="103"/>
      <c r="Y50" s="103"/>
    </row>
    <row r="51" spans="2:25" hidden="1" x14ac:dyDescent="0.25">
      <c r="B51" s="103"/>
      <c r="C51" s="103"/>
      <c r="D51" s="103"/>
      <c r="E51" s="103"/>
      <c r="F51" s="103"/>
      <c r="G51" s="103"/>
      <c r="H51" s="103"/>
      <c r="I51" s="103"/>
      <c r="J51" s="103"/>
      <c r="K51" s="103"/>
      <c r="L51" s="103"/>
      <c r="M51" s="103"/>
      <c r="N51" s="103"/>
      <c r="O51" s="103"/>
      <c r="P51" s="103"/>
      <c r="Q51" s="103"/>
      <c r="R51" s="103"/>
      <c r="S51" s="103"/>
      <c r="T51" s="103"/>
      <c r="U51" s="103"/>
      <c r="V51" s="103"/>
      <c r="W51" s="103"/>
      <c r="X51" s="103"/>
      <c r="Y51" s="103"/>
    </row>
    <row r="52" spans="2:25" hidden="1" x14ac:dyDescent="0.25">
      <c r="B52" s="103"/>
      <c r="C52" s="103"/>
      <c r="D52" s="103"/>
      <c r="E52" s="103"/>
      <c r="F52" s="103"/>
      <c r="G52" s="103"/>
      <c r="H52" s="103"/>
      <c r="I52" s="103"/>
      <c r="J52" s="103"/>
      <c r="K52" s="103"/>
      <c r="L52" s="103"/>
      <c r="M52" s="103"/>
      <c r="N52" s="103"/>
      <c r="O52" s="103"/>
      <c r="P52" s="103"/>
      <c r="Q52" s="103"/>
      <c r="R52" s="103"/>
      <c r="S52" s="103"/>
      <c r="T52" s="103"/>
      <c r="U52" s="103"/>
      <c r="V52" s="103"/>
      <c r="W52" s="103"/>
      <c r="X52" s="103"/>
      <c r="Y52" s="103"/>
    </row>
    <row r="53" spans="2:25" hidden="1" x14ac:dyDescent="0.25">
      <c r="B53" s="103"/>
      <c r="C53" s="103"/>
      <c r="D53" s="103"/>
      <c r="E53" s="103"/>
      <c r="F53" s="103"/>
      <c r="G53" s="103"/>
      <c r="H53" s="103"/>
      <c r="I53" s="103"/>
      <c r="J53" s="103"/>
      <c r="K53" s="103"/>
      <c r="L53" s="103"/>
      <c r="M53" s="103"/>
      <c r="N53" s="103"/>
      <c r="O53" s="103"/>
      <c r="P53" s="103"/>
      <c r="Q53" s="103"/>
      <c r="R53" s="103"/>
      <c r="S53" s="103"/>
      <c r="T53" s="103"/>
      <c r="U53" s="103"/>
      <c r="V53" s="103"/>
      <c r="W53" s="103"/>
      <c r="X53" s="103"/>
      <c r="Y53" s="103"/>
    </row>
    <row r="54" spans="2:25" hidden="1" x14ac:dyDescent="0.25">
      <c r="B54" s="103"/>
      <c r="C54" s="103"/>
      <c r="D54" s="103"/>
      <c r="E54" s="103"/>
      <c r="F54" s="103"/>
      <c r="G54" s="103"/>
      <c r="H54" s="103"/>
      <c r="I54" s="103"/>
      <c r="J54" s="103"/>
      <c r="K54" s="103"/>
      <c r="L54" s="103"/>
      <c r="M54" s="103"/>
      <c r="N54" s="103"/>
      <c r="O54" s="103"/>
      <c r="P54" s="103"/>
      <c r="Q54" s="103"/>
      <c r="R54" s="103"/>
      <c r="S54" s="103"/>
      <c r="T54" s="103"/>
      <c r="U54" s="103"/>
      <c r="V54" s="103"/>
      <c r="W54" s="103"/>
      <c r="X54" s="103"/>
      <c r="Y54" s="103"/>
    </row>
    <row r="55" spans="2:25" hidden="1" x14ac:dyDescent="0.25">
      <c r="B55" s="103"/>
      <c r="C55" s="103"/>
      <c r="D55" s="103"/>
      <c r="E55" s="103"/>
      <c r="F55" s="103"/>
      <c r="G55" s="103"/>
      <c r="H55" s="103"/>
      <c r="I55" s="103"/>
      <c r="J55" s="103"/>
      <c r="K55" s="103"/>
      <c r="L55" s="103"/>
      <c r="M55" s="103"/>
      <c r="N55" s="103"/>
      <c r="O55" s="103"/>
      <c r="P55" s="103"/>
      <c r="Q55" s="103"/>
      <c r="R55" s="103"/>
      <c r="S55" s="103"/>
      <c r="T55" s="103"/>
      <c r="U55" s="103"/>
      <c r="V55" s="103"/>
      <c r="W55" s="103"/>
      <c r="X55" s="103"/>
      <c r="Y55" s="103"/>
    </row>
    <row r="56" spans="2:25" hidden="1" x14ac:dyDescent="0.25">
      <c r="B56" s="103"/>
      <c r="C56" s="103"/>
      <c r="D56" s="103"/>
      <c r="E56" s="103"/>
      <c r="F56" s="103"/>
      <c r="G56" s="103"/>
      <c r="H56" s="103"/>
      <c r="I56" s="103"/>
      <c r="J56" s="103"/>
      <c r="K56" s="103"/>
      <c r="L56" s="103"/>
      <c r="M56" s="103"/>
      <c r="N56" s="103"/>
      <c r="O56" s="103"/>
      <c r="P56" s="103"/>
      <c r="Q56" s="103"/>
      <c r="R56" s="103"/>
      <c r="S56" s="103"/>
      <c r="T56" s="103"/>
      <c r="U56" s="103"/>
      <c r="V56" s="103"/>
      <c r="W56" s="103"/>
      <c r="X56" s="103"/>
      <c r="Y56" s="103"/>
    </row>
    <row r="57" spans="2:25" hidden="1" x14ac:dyDescent="0.25">
      <c r="B57" s="103"/>
      <c r="C57" s="103"/>
      <c r="D57" s="103"/>
      <c r="E57" s="103"/>
      <c r="F57" s="103"/>
      <c r="G57" s="103"/>
      <c r="H57" s="103"/>
      <c r="I57" s="103"/>
      <c r="J57" s="103"/>
      <c r="K57" s="103"/>
      <c r="L57" s="103"/>
      <c r="M57" s="103"/>
      <c r="N57" s="103"/>
      <c r="O57" s="103"/>
      <c r="P57" s="103"/>
      <c r="Q57" s="103"/>
      <c r="R57" s="103"/>
      <c r="S57" s="103"/>
      <c r="T57" s="103"/>
      <c r="U57" s="103"/>
      <c r="V57" s="103"/>
      <c r="W57" s="103"/>
      <c r="X57" s="103"/>
      <c r="Y57" s="103"/>
    </row>
    <row r="58" spans="2:25" hidden="1" x14ac:dyDescent="0.25">
      <c r="B58" s="103"/>
      <c r="C58" s="103"/>
      <c r="D58" s="103"/>
      <c r="E58" s="103"/>
      <c r="F58" s="103"/>
      <c r="G58" s="103"/>
      <c r="H58" s="103"/>
      <c r="I58" s="103"/>
      <c r="J58" s="103"/>
      <c r="K58" s="103"/>
      <c r="L58" s="103"/>
      <c r="M58" s="103"/>
      <c r="N58" s="103"/>
      <c r="O58" s="103"/>
      <c r="P58" s="103"/>
      <c r="Q58" s="103"/>
      <c r="R58" s="103"/>
      <c r="S58" s="103"/>
      <c r="T58" s="103"/>
      <c r="U58" s="103"/>
      <c r="V58" s="103"/>
      <c r="W58" s="103"/>
      <c r="X58" s="103"/>
      <c r="Y58" s="103"/>
    </row>
    <row r="59" spans="2:25" hidden="1" x14ac:dyDescent="0.25">
      <c r="B59" s="103"/>
      <c r="C59" s="103"/>
      <c r="D59" s="103"/>
      <c r="E59" s="103"/>
      <c r="F59" s="103"/>
      <c r="G59" s="103"/>
      <c r="H59" s="103"/>
      <c r="I59" s="103"/>
      <c r="J59" s="103"/>
      <c r="K59" s="103"/>
      <c r="L59" s="103"/>
      <c r="M59" s="103"/>
      <c r="N59" s="103"/>
      <c r="O59" s="103"/>
      <c r="P59" s="103"/>
      <c r="Q59" s="103"/>
      <c r="R59" s="103"/>
      <c r="S59" s="103"/>
      <c r="T59" s="103"/>
      <c r="U59" s="103"/>
      <c r="V59" s="103"/>
      <c r="W59" s="103"/>
      <c r="X59" s="103"/>
      <c r="Y59" s="103"/>
    </row>
    <row r="60" spans="2:25" hidden="1" x14ac:dyDescent="0.25">
      <c r="B60" s="103"/>
      <c r="C60" s="103"/>
      <c r="D60" s="103"/>
      <c r="E60" s="103"/>
      <c r="F60" s="103"/>
      <c r="G60" s="103"/>
      <c r="H60" s="103"/>
      <c r="I60" s="103"/>
      <c r="J60" s="103"/>
      <c r="K60" s="103"/>
      <c r="L60" s="103"/>
      <c r="M60" s="103"/>
      <c r="N60" s="103"/>
      <c r="O60" s="103"/>
      <c r="P60" s="103"/>
      <c r="Q60" s="103"/>
      <c r="R60" s="103"/>
      <c r="S60" s="103"/>
      <c r="T60" s="103"/>
      <c r="U60" s="103"/>
      <c r="V60" s="103"/>
      <c r="W60" s="103"/>
      <c r="X60" s="103"/>
      <c r="Y60" s="103"/>
    </row>
    <row r="61" spans="2:25" hidden="1" x14ac:dyDescent="0.25">
      <c r="B61" s="103"/>
      <c r="C61" s="103"/>
      <c r="D61" s="103"/>
      <c r="E61" s="103"/>
      <c r="F61" s="103"/>
      <c r="G61" s="103"/>
      <c r="H61" s="103"/>
      <c r="I61" s="103"/>
      <c r="J61" s="103"/>
      <c r="K61" s="103"/>
      <c r="L61" s="103"/>
      <c r="M61" s="103"/>
      <c r="N61" s="103"/>
      <c r="O61" s="103"/>
      <c r="P61" s="103"/>
      <c r="Q61" s="103"/>
      <c r="R61" s="103"/>
      <c r="S61" s="103"/>
      <c r="T61" s="103"/>
      <c r="U61" s="103"/>
      <c r="V61" s="103"/>
      <c r="W61" s="103"/>
      <c r="X61" s="103"/>
      <c r="Y61" s="103"/>
    </row>
    <row r="62" spans="2:25" hidden="1" x14ac:dyDescent="0.25">
      <c r="B62" s="103"/>
      <c r="C62" s="103"/>
      <c r="D62" s="103"/>
      <c r="E62" s="103"/>
      <c r="F62" s="103"/>
      <c r="G62" s="103"/>
      <c r="H62" s="103"/>
      <c r="I62" s="103"/>
      <c r="J62" s="103"/>
      <c r="K62" s="103"/>
      <c r="L62" s="103"/>
      <c r="M62" s="103"/>
      <c r="N62" s="103"/>
      <c r="O62" s="103"/>
      <c r="P62" s="103"/>
      <c r="Q62" s="103"/>
      <c r="R62" s="103"/>
      <c r="S62" s="103"/>
      <c r="T62" s="103"/>
      <c r="U62" s="103"/>
      <c r="V62" s="103"/>
      <c r="W62" s="103"/>
      <c r="X62" s="103"/>
      <c r="Y62" s="103"/>
    </row>
    <row r="63" spans="2:25" hidden="1" x14ac:dyDescent="0.25">
      <c r="B63" s="103"/>
      <c r="C63" s="103"/>
      <c r="D63" s="103"/>
      <c r="E63" s="103"/>
      <c r="F63" s="103"/>
      <c r="G63" s="103"/>
      <c r="H63" s="103"/>
      <c r="I63" s="103"/>
      <c r="J63" s="103"/>
      <c r="K63" s="103"/>
      <c r="L63" s="103"/>
      <c r="M63" s="103"/>
      <c r="N63" s="103"/>
      <c r="O63" s="103"/>
      <c r="P63" s="103"/>
      <c r="Q63" s="103"/>
      <c r="R63" s="103"/>
      <c r="S63" s="103"/>
      <c r="T63" s="103"/>
      <c r="U63" s="103"/>
      <c r="V63" s="103"/>
      <c r="W63" s="103"/>
      <c r="X63" s="103"/>
      <c r="Y63" s="103"/>
    </row>
    <row r="64" spans="2:25" hidden="1" x14ac:dyDescent="0.25">
      <c r="B64" s="103"/>
      <c r="C64" s="103"/>
      <c r="D64" s="103"/>
      <c r="E64" s="103"/>
      <c r="F64" s="103"/>
      <c r="G64" s="103"/>
      <c r="H64" s="103"/>
      <c r="I64" s="103"/>
      <c r="J64" s="103"/>
      <c r="K64" s="103"/>
      <c r="L64" s="103"/>
      <c r="M64" s="103"/>
      <c r="N64" s="103"/>
      <c r="O64" s="103"/>
      <c r="P64" s="103"/>
      <c r="Q64" s="103"/>
      <c r="R64" s="103"/>
      <c r="S64" s="103"/>
      <c r="T64" s="103"/>
      <c r="U64" s="103"/>
      <c r="V64" s="103"/>
      <c r="W64" s="103"/>
      <c r="X64" s="103"/>
      <c r="Y64" s="103"/>
    </row>
    <row r="65" spans="2:25" hidden="1" x14ac:dyDescent="0.25">
      <c r="B65" s="103"/>
      <c r="C65" s="103"/>
      <c r="D65" s="103"/>
      <c r="E65" s="103"/>
      <c r="F65" s="103"/>
      <c r="G65" s="103"/>
      <c r="H65" s="103"/>
      <c r="I65" s="103"/>
      <c r="J65" s="103"/>
      <c r="K65" s="103"/>
      <c r="L65" s="103"/>
      <c r="M65" s="103"/>
      <c r="N65" s="103"/>
      <c r="O65" s="103"/>
      <c r="P65" s="103"/>
      <c r="Q65" s="103"/>
      <c r="R65" s="103"/>
      <c r="S65" s="103"/>
      <c r="T65" s="103"/>
      <c r="U65" s="103"/>
      <c r="V65" s="103"/>
      <c r="W65" s="103"/>
      <c r="X65" s="103"/>
      <c r="Y65" s="103"/>
    </row>
  </sheetData>
  <mergeCells count="30">
    <mergeCell ref="D35:G35"/>
    <mergeCell ref="E29:G29"/>
    <mergeCell ref="H29:I29"/>
    <mergeCell ref="E30:G30"/>
    <mergeCell ref="H30:I30"/>
    <mergeCell ref="E31:G31"/>
    <mergeCell ref="H31:I31"/>
    <mergeCell ref="E32:G32"/>
    <mergeCell ref="H32:I32"/>
    <mergeCell ref="E33:G33"/>
    <mergeCell ref="H33:I33"/>
    <mergeCell ref="B3:J3"/>
    <mergeCell ref="E11:H11"/>
    <mergeCell ref="E12:H12"/>
    <mergeCell ref="E13:H13"/>
    <mergeCell ref="E14:H14"/>
    <mergeCell ref="D24:I24"/>
    <mergeCell ref="E25:H25"/>
    <mergeCell ref="E26:H26"/>
    <mergeCell ref="E28:G28"/>
    <mergeCell ref="E15:H15"/>
    <mergeCell ref="E17:H17"/>
    <mergeCell ref="E18:H18"/>
    <mergeCell ref="E19:H19"/>
    <mergeCell ref="E20:H20"/>
    <mergeCell ref="H28:I28"/>
    <mergeCell ref="E16:H16"/>
    <mergeCell ref="E21:H21"/>
    <mergeCell ref="E22:H22"/>
    <mergeCell ref="E23:H23"/>
  </mergeCells>
  <pageMargins left="0.7" right="0.7" top="0.75" bottom="0.75" header="0.3" footer="0.3"/>
  <pageSetup scale="68" orientation="portrait" r:id="rId1"/>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Spinner 1">
              <controlPr defaultSize="0" autoPict="0">
                <anchor moveWithCells="1" sizeWithCells="1">
                  <from>
                    <xdr:col>10</xdr:col>
                    <xdr:colOff>590550</xdr:colOff>
                    <xdr:row>0</xdr:row>
                    <xdr:rowOff>0</xdr:rowOff>
                  </from>
                  <to>
                    <xdr:col>11</xdr:col>
                    <xdr:colOff>352425</xdr:colOff>
                    <xdr:row>1</xdr:row>
                    <xdr:rowOff>19050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B1:K92"/>
  <sheetViews>
    <sheetView showRowColHeaders="0" view="pageBreakPreview" zoomScaleNormal="100" zoomScaleSheetLayoutView="100" workbookViewId="0">
      <pane xSplit="1" ySplit="1" topLeftCell="B2" activePane="bottomRight" state="frozen"/>
      <selection pane="topRight" activeCell="B1" sqref="B1"/>
      <selection pane="bottomLeft" activeCell="A2" sqref="A2"/>
      <selection pane="bottomRight" activeCell="H11" sqref="H11"/>
    </sheetView>
  </sheetViews>
  <sheetFormatPr defaultRowHeight="13.5" x14ac:dyDescent="0.25"/>
  <cols>
    <col min="1" max="1" width="47.7109375" style="113" customWidth="1"/>
    <col min="2" max="2" width="6.42578125" style="113" customWidth="1"/>
    <col min="3" max="3" width="9.140625" style="113"/>
    <col min="4" max="4" width="14.140625" style="113" customWidth="1"/>
    <col min="5" max="5" width="24.28515625" style="113" customWidth="1"/>
    <col min="6" max="6" width="39.28515625" style="113" customWidth="1"/>
    <col min="7" max="257" width="9.140625" style="113"/>
    <col min="258" max="258" width="6.42578125" style="113" customWidth="1"/>
    <col min="259" max="259" width="9.140625" style="113"/>
    <col min="260" max="260" width="14.140625" style="113" customWidth="1"/>
    <col min="261" max="261" width="24.28515625" style="113" customWidth="1"/>
    <col min="262" max="262" width="38.7109375" style="113" customWidth="1"/>
    <col min="263" max="513" width="9.140625" style="113"/>
    <col min="514" max="514" width="6.42578125" style="113" customWidth="1"/>
    <col min="515" max="515" width="9.140625" style="113"/>
    <col min="516" max="516" width="14.140625" style="113" customWidth="1"/>
    <col min="517" max="517" width="24.28515625" style="113" customWidth="1"/>
    <col min="518" max="518" width="38.7109375" style="113" customWidth="1"/>
    <col min="519" max="769" width="9.140625" style="113"/>
    <col min="770" max="770" width="6.42578125" style="113" customWidth="1"/>
    <col min="771" max="771" width="9.140625" style="113"/>
    <col min="772" max="772" width="14.140625" style="113" customWidth="1"/>
    <col min="773" max="773" width="24.28515625" style="113" customWidth="1"/>
    <col min="774" max="774" width="38.7109375" style="113" customWidth="1"/>
    <col min="775" max="1025" width="9.140625" style="113"/>
    <col min="1026" max="1026" width="6.42578125" style="113" customWidth="1"/>
    <col min="1027" max="1027" width="9.140625" style="113"/>
    <col min="1028" max="1028" width="14.140625" style="113" customWidth="1"/>
    <col min="1029" max="1029" width="24.28515625" style="113" customWidth="1"/>
    <col min="1030" max="1030" width="38.7109375" style="113" customWidth="1"/>
    <col min="1031" max="1281" width="9.140625" style="113"/>
    <col min="1282" max="1282" width="6.42578125" style="113" customWidth="1"/>
    <col min="1283" max="1283" width="9.140625" style="113"/>
    <col min="1284" max="1284" width="14.140625" style="113" customWidth="1"/>
    <col min="1285" max="1285" width="24.28515625" style="113" customWidth="1"/>
    <col min="1286" max="1286" width="38.7109375" style="113" customWidth="1"/>
    <col min="1287" max="1537" width="9.140625" style="113"/>
    <col min="1538" max="1538" width="6.42578125" style="113" customWidth="1"/>
    <col min="1539" max="1539" width="9.140625" style="113"/>
    <col min="1540" max="1540" width="14.140625" style="113" customWidth="1"/>
    <col min="1541" max="1541" width="24.28515625" style="113" customWidth="1"/>
    <col min="1542" max="1542" width="38.7109375" style="113" customWidth="1"/>
    <col min="1543" max="1793" width="9.140625" style="113"/>
    <col min="1794" max="1794" width="6.42578125" style="113" customWidth="1"/>
    <col min="1795" max="1795" width="9.140625" style="113"/>
    <col min="1796" max="1796" width="14.140625" style="113" customWidth="1"/>
    <col min="1797" max="1797" width="24.28515625" style="113" customWidth="1"/>
    <col min="1798" max="1798" width="38.7109375" style="113" customWidth="1"/>
    <col min="1799" max="2049" width="9.140625" style="113"/>
    <col min="2050" max="2050" width="6.42578125" style="113" customWidth="1"/>
    <col min="2051" max="2051" width="9.140625" style="113"/>
    <col min="2052" max="2052" width="14.140625" style="113" customWidth="1"/>
    <col min="2053" max="2053" width="24.28515625" style="113" customWidth="1"/>
    <col min="2054" max="2054" width="38.7109375" style="113" customWidth="1"/>
    <col min="2055" max="2305" width="9.140625" style="113"/>
    <col min="2306" max="2306" width="6.42578125" style="113" customWidth="1"/>
    <col min="2307" max="2307" width="9.140625" style="113"/>
    <col min="2308" max="2308" width="14.140625" style="113" customWidth="1"/>
    <col min="2309" max="2309" width="24.28515625" style="113" customWidth="1"/>
    <col min="2310" max="2310" width="38.7109375" style="113" customWidth="1"/>
    <col min="2311" max="2561" width="9.140625" style="113"/>
    <col min="2562" max="2562" width="6.42578125" style="113" customWidth="1"/>
    <col min="2563" max="2563" width="9.140625" style="113"/>
    <col min="2564" max="2564" width="14.140625" style="113" customWidth="1"/>
    <col min="2565" max="2565" width="24.28515625" style="113" customWidth="1"/>
    <col min="2566" max="2566" width="38.7109375" style="113" customWidth="1"/>
    <col min="2567" max="2817" width="9.140625" style="113"/>
    <col min="2818" max="2818" width="6.42578125" style="113" customWidth="1"/>
    <col min="2819" max="2819" width="9.140625" style="113"/>
    <col min="2820" max="2820" width="14.140625" style="113" customWidth="1"/>
    <col min="2821" max="2821" width="24.28515625" style="113" customWidth="1"/>
    <col min="2822" max="2822" width="38.7109375" style="113" customWidth="1"/>
    <col min="2823" max="3073" width="9.140625" style="113"/>
    <col min="3074" max="3074" width="6.42578125" style="113" customWidth="1"/>
    <col min="3075" max="3075" width="9.140625" style="113"/>
    <col min="3076" max="3076" width="14.140625" style="113" customWidth="1"/>
    <col min="3077" max="3077" width="24.28515625" style="113" customWidth="1"/>
    <col min="3078" max="3078" width="38.7109375" style="113" customWidth="1"/>
    <col min="3079" max="3329" width="9.140625" style="113"/>
    <col min="3330" max="3330" width="6.42578125" style="113" customWidth="1"/>
    <col min="3331" max="3331" width="9.140625" style="113"/>
    <col min="3332" max="3332" width="14.140625" style="113" customWidth="1"/>
    <col min="3333" max="3333" width="24.28515625" style="113" customWidth="1"/>
    <col min="3334" max="3334" width="38.7109375" style="113" customWidth="1"/>
    <col min="3335" max="3585" width="9.140625" style="113"/>
    <col min="3586" max="3586" width="6.42578125" style="113" customWidth="1"/>
    <col min="3587" max="3587" width="9.140625" style="113"/>
    <col min="3588" max="3588" width="14.140625" style="113" customWidth="1"/>
    <col min="3589" max="3589" width="24.28515625" style="113" customWidth="1"/>
    <col min="3590" max="3590" width="38.7109375" style="113" customWidth="1"/>
    <col min="3591" max="3841" width="9.140625" style="113"/>
    <col min="3842" max="3842" width="6.42578125" style="113" customWidth="1"/>
    <col min="3843" max="3843" width="9.140625" style="113"/>
    <col min="3844" max="3844" width="14.140625" style="113" customWidth="1"/>
    <col min="3845" max="3845" width="24.28515625" style="113" customWidth="1"/>
    <col min="3846" max="3846" width="38.7109375" style="113" customWidth="1"/>
    <col min="3847" max="4097" width="9.140625" style="113"/>
    <col min="4098" max="4098" width="6.42578125" style="113" customWidth="1"/>
    <col min="4099" max="4099" width="9.140625" style="113"/>
    <col min="4100" max="4100" width="14.140625" style="113" customWidth="1"/>
    <col min="4101" max="4101" width="24.28515625" style="113" customWidth="1"/>
    <col min="4102" max="4102" width="38.7109375" style="113" customWidth="1"/>
    <col min="4103" max="4353" width="9.140625" style="113"/>
    <col min="4354" max="4354" width="6.42578125" style="113" customWidth="1"/>
    <col min="4355" max="4355" width="9.140625" style="113"/>
    <col min="4356" max="4356" width="14.140625" style="113" customWidth="1"/>
    <col min="4357" max="4357" width="24.28515625" style="113" customWidth="1"/>
    <col min="4358" max="4358" width="38.7109375" style="113" customWidth="1"/>
    <col min="4359" max="4609" width="9.140625" style="113"/>
    <col min="4610" max="4610" width="6.42578125" style="113" customWidth="1"/>
    <col min="4611" max="4611" width="9.140625" style="113"/>
    <col min="4612" max="4612" width="14.140625" style="113" customWidth="1"/>
    <col min="4613" max="4613" width="24.28515625" style="113" customWidth="1"/>
    <col min="4614" max="4614" width="38.7109375" style="113" customWidth="1"/>
    <col min="4615" max="4865" width="9.140625" style="113"/>
    <col min="4866" max="4866" width="6.42578125" style="113" customWidth="1"/>
    <col min="4867" max="4867" width="9.140625" style="113"/>
    <col min="4868" max="4868" width="14.140625" style="113" customWidth="1"/>
    <col min="4869" max="4869" width="24.28515625" style="113" customWidth="1"/>
    <col min="4870" max="4870" width="38.7109375" style="113" customWidth="1"/>
    <col min="4871" max="5121" width="9.140625" style="113"/>
    <col min="5122" max="5122" width="6.42578125" style="113" customWidth="1"/>
    <col min="5123" max="5123" width="9.140625" style="113"/>
    <col min="5124" max="5124" width="14.140625" style="113" customWidth="1"/>
    <col min="5125" max="5125" width="24.28515625" style="113" customWidth="1"/>
    <col min="5126" max="5126" width="38.7109375" style="113" customWidth="1"/>
    <col min="5127" max="5377" width="9.140625" style="113"/>
    <col min="5378" max="5378" width="6.42578125" style="113" customWidth="1"/>
    <col min="5379" max="5379" width="9.140625" style="113"/>
    <col min="5380" max="5380" width="14.140625" style="113" customWidth="1"/>
    <col min="5381" max="5381" width="24.28515625" style="113" customWidth="1"/>
    <col min="5382" max="5382" width="38.7109375" style="113" customWidth="1"/>
    <col min="5383" max="5633" width="9.140625" style="113"/>
    <col min="5634" max="5634" width="6.42578125" style="113" customWidth="1"/>
    <col min="5635" max="5635" width="9.140625" style="113"/>
    <col min="5636" max="5636" width="14.140625" style="113" customWidth="1"/>
    <col min="5637" max="5637" width="24.28515625" style="113" customWidth="1"/>
    <col min="5638" max="5638" width="38.7109375" style="113" customWidth="1"/>
    <col min="5639" max="5889" width="9.140625" style="113"/>
    <col min="5890" max="5890" width="6.42578125" style="113" customWidth="1"/>
    <col min="5891" max="5891" width="9.140625" style="113"/>
    <col min="5892" max="5892" width="14.140625" style="113" customWidth="1"/>
    <col min="5893" max="5893" width="24.28515625" style="113" customWidth="1"/>
    <col min="5894" max="5894" width="38.7109375" style="113" customWidth="1"/>
    <col min="5895" max="6145" width="9.140625" style="113"/>
    <col min="6146" max="6146" width="6.42578125" style="113" customWidth="1"/>
    <col min="6147" max="6147" width="9.140625" style="113"/>
    <col min="6148" max="6148" width="14.140625" style="113" customWidth="1"/>
    <col min="6149" max="6149" width="24.28515625" style="113" customWidth="1"/>
    <col min="6150" max="6150" width="38.7109375" style="113" customWidth="1"/>
    <col min="6151" max="6401" width="9.140625" style="113"/>
    <col min="6402" max="6402" width="6.42578125" style="113" customWidth="1"/>
    <col min="6403" max="6403" width="9.140625" style="113"/>
    <col min="6404" max="6404" width="14.140625" style="113" customWidth="1"/>
    <col min="6405" max="6405" width="24.28515625" style="113" customWidth="1"/>
    <col min="6406" max="6406" width="38.7109375" style="113" customWidth="1"/>
    <col min="6407" max="6657" width="9.140625" style="113"/>
    <col min="6658" max="6658" width="6.42578125" style="113" customWidth="1"/>
    <col min="6659" max="6659" width="9.140625" style="113"/>
    <col min="6660" max="6660" width="14.140625" style="113" customWidth="1"/>
    <col min="6661" max="6661" width="24.28515625" style="113" customWidth="1"/>
    <col min="6662" max="6662" width="38.7109375" style="113" customWidth="1"/>
    <col min="6663" max="6913" width="9.140625" style="113"/>
    <col min="6914" max="6914" width="6.42578125" style="113" customWidth="1"/>
    <col min="6915" max="6915" width="9.140625" style="113"/>
    <col min="6916" max="6916" width="14.140625" style="113" customWidth="1"/>
    <col min="6917" max="6917" width="24.28515625" style="113" customWidth="1"/>
    <col min="6918" max="6918" width="38.7109375" style="113" customWidth="1"/>
    <col min="6919" max="7169" width="9.140625" style="113"/>
    <col min="7170" max="7170" width="6.42578125" style="113" customWidth="1"/>
    <col min="7171" max="7171" width="9.140625" style="113"/>
    <col min="7172" max="7172" width="14.140625" style="113" customWidth="1"/>
    <col min="7173" max="7173" width="24.28515625" style="113" customWidth="1"/>
    <col min="7174" max="7174" width="38.7109375" style="113" customWidth="1"/>
    <col min="7175" max="7425" width="9.140625" style="113"/>
    <col min="7426" max="7426" width="6.42578125" style="113" customWidth="1"/>
    <col min="7427" max="7427" width="9.140625" style="113"/>
    <col min="7428" max="7428" width="14.140625" style="113" customWidth="1"/>
    <col min="7429" max="7429" width="24.28515625" style="113" customWidth="1"/>
    <col min="7430" max="7430" width="38.7109375" style="113" customWidth="1"/>
    <col min="7431" max="7681" width="9.140625" style="113"/>
    <col min="7682" max="7682" width="6.42578125" style="113" customWidth="1"/>
    <col min="7683" max="7683" width="9.140625" style="113"/>
    <col min="7684" max="7684" width="14.140625" style="113" customWidth="1"/>
    <col min="7685" max="7685" width="24.28515625" style="113" customWidth="1"/>
    <col min="7686" max="7686" width="38.7109375" style="113" customWidth="1"/>
    <col min="7687" max="7937" width="9.140625" style="113"/>
    <col min="7938" max="7938" width="6.42578125" style="113" customWidth="1"/>
    <col min="7939" max="7939" width="9.140625" style="113"/>
    <col min="7940" max="7940" width="14.140625" style="113" customWidth="1"/>
    <col min="7941" max="7941" width="24.28515625" style="113" customWidth="1"/>
    <col min="7942" max="7942" width="38.7109375" style="113" customWidth="1"/>
    <col min="7943" max="8193" width="9.140625" style="113"/>
    <col min="8194" max="8194" width="6.42578125" style="113" customWidth="1"/>
    <col min="8195" max="8195" width="9.140625" style="113"/>
    <col min="8196" max="8196" width="14.140625" style="113" customWidth="1"/>
    <col min="8197" max="8197" width="24.28515625" style="113" customWidth="1"/>
    <col min="8198" max="8198" width="38.7109375" style="113" customWidth="1"/>
    <col min="8199" max="8449" width="9.140625" style="113"/>
    <col min="8450" max="8450" width="6.42578125" style="113" customWidth="1"/>
    <col min="8451" max="8451" width="9.140625" style="113"/>
    <col min="8452" max="8452" width="14.140625" style="113" customWidth="1"/>
    <col min="8453" max="8453" width="24.28515625" style="113" customWidth="1"/>
    <col min="8454" max="8454" width="38.7109375" style="113" customWidth="1"/>
    <col min="8455" max="8705" width="9.140625" style="113"/>
    <col min="8706" max="8706" width="6.42578125" style="113" customWidth="1"/>
    <col min="8707" max="8707" width="9.140625" style="113"/>
    <col min="8708" max="8708" width="14.140625" style="113" customWidth="1"/>
    <col min="8709" max="8709" width="24.28515625" style="113" customWidth="1"/>
    <col min="8710" max="8710" width="38.7109375" style="113" customWidth="1"/>
    <col min="8711" max="8961" width="9.140625" style="113"/>
    <col min="8962" max="8962" width="6.42578125" style="113" customWidth="1"/>
    <col min="8963" max="8963" width="9.140625" style="113"/>
    <col min="8964" max="8964" width="14.140625" style="113" customWidth="1"/>
    <col min="8965" max="8965" width="24.28515625" style="113" customWidth="1"/>
    <col min="8966" max="8966" width="38.7109375" style="113" customWidth="1"/>
    <col min="8967" max="9217" width="9.140625" style="113"/>
    <col min="9218" max="9218" width="6.42578125" style="113" customWidth="1"/>
    <col min="9219" max="9219" width="9.140625" style="113"/>
    <col min="9220" max="9220" width="14.140625" style="113" customWidth="1"/>
    <col min="9221" max="9221" width="24.28515625" style="113" customWidth="1"/>
    <col min="9222" max="9222" width="38.7109375" style="113" customWidth="1"/>
    <col min="9223" max="9473" width="9.140625" style="113"/>
    <col min="9474" max="9474" width="6.42578125" style="113" customWidth="1"/>
    <col min="9475" max="9475" width="9.140625" style="113"/>
    <col min="9476" max="9476" width="14.140625" style="113" customWidth="1"/>
    <col min="9477" max="9477" width="24.28515625" style="113" customWidth="1"/>
    <col min="9478" max="9478" width="38.7109375" style="113" customWidth="1"/>
    <col min="9479" max="9729" width="9.140625" style="113"/>
    <col min="9730" max="9730" width="6.42578125" style="113" customWidth="1"/>
    <col min="9731" max="9731" width="9.140625" style="113"/>
    <col min="9732" max="9732" width="14.140625" style="113" customWidth="1"/>
    <col min="9733" max="9733" width="24.28515625" style="113" customWidth="1"/>
    <col min="9734" max="9734" width="38.7109375" style="113" customWidth="1"/>
    <col min="9735" max="9985" width="9.140625" style="113"/>
    <col min="9986" max="9986" width="6.42578125" style="113" customWidth="1"/>
    <col min="9987" max="9987" width="9.140625" style="113"/>
    <col min="9988" max="9988" width="14.140625" style="113" customWidth="1"/>
    <col min="9989" max="9989" width="24.28515625" style="113" customWidth="1"/>
    <col min="9990" max="9990" width="38.7109375" style="113" customWidth="1"/>
    <col min="9991" max="10241" width="9.140625" style="113"/>
    <col min="10242" max="10242" width="6.42578125" style="113" customWidth="1"/>
    <col min="10243" max="10243" width="9.140625" style="113"/>
    <col min="10244" max="10244" width="14.140625" style="113" customWidth="1"/>
    <col min="10245" max="10245" width="24.28515625" style="113" customWidth="1"/>
    <col min="10246" max="10246" width="38.7109375" style="113" customWidth="1"/>
    <col min="10247" max="10497" width="9.140625" style="113"/>
    <col min="10498" max="10498" width="6.42578125" style="113" customWidth="1"/>
    <col min="10499" max="10499" width="9.140625" style="113"/>
    <col min="10500" max="10500" width="14.140625" style="113" customWidth="1"/>
    <col min="10501" max="10501" width="24.28515625" style="113" customWidth="1"/>
    <col min="10502" max="10502" width="38.7109375" style="113" customWidth="1"/>
    <col min="10503" max="10753" width="9.140625" style="113"/>
    <col min="10754" max="10754" width="6.42578125" style="113" customWidth="1"/>
    <col min="10755" max="10755" width="9.140625" style="113"/>
    <col min="10756" max="10756" width="14.140625" style="113" customWidth="1"/>
    <col min="10757" max="10757" width="24.28515625" style="113" customWidth="1"/>
    <col min="10758" max="10758" width="38.7109375" style="113" customWidth="1"/>
    <col min="10759" max="11009" width="9.140625" style="113"/>
    <col min="11010" max="11010" width="6.42578125" style="113" customWidth="1"/>
    <col min="11011" max="11011" width="9.140625" style="113"/>
    <col min="11012" max="11012" width="14.140625" style="113" customWidth="1"/>
    <col min="11013" max="11013" width="24.28515625" style="113" customWidth="1"/>
    <col min="11014" max="11014" width="38.7109375" style="113" customWidth="1"/>
    <col min="11015" max="11265" width="9.140625" style="113"/>
    <col min="11266" max="11266" width="6.42578125" style="113" customWidth="1"/>
    <col min="11267" max="11267" width="9.140625" style="113"/>
    <col min="11268" max="11268" width="14.140625" style="113" customWidth="1"/>
    <col min="11269" max="11269" width="24.28515625" style="113" customWidth="1"/>
    <col min="11270" max="11270" width="38.7109375" style="113" customWidth="1"/>
    <col min="11271" max="11521" width="9.140625" style="113"/>
    <col min="11522" max="11522" width="6.42578125" style="113" customWidth="1"/>
    <col min="11523" max="11523" width="9.140625" style="113"/>
    <col min="11524" max="11524" width="14.140625" style="113" customWidth="1"/>
    <col min="11525" max="11525" width="24.28515625" style="113" customWidth="1"/>
    <col min="11526" max="11526" width="38.7109375" style="113" customWidth="1"/>
    <col min="11527" max="11777" width="9.140625" style="113"/>
    <col min="11778" max="11778" width="6.42578125" style="113" customWidth="1"/>
    <col min="11779" max="11779" width="9.140625" style="113"/>
    <col min="11780" max="11780" width="14.140625" style="113" customWidth="1"/>
    <col min="11781" max="11781" width="24.28515625" style="113" customWidth="1"/>
    <col min="11782" max="11782" width="38.7109375" style="113" customWidth="1"/>
    <col min="11783" max="12033" width="9.140625" style="113"/>
    <col min="12034" max="12034" width="6.42578125" style="113" customWidth="1"/>
    <col min="12035" max="12035" width="9.140625" style="113"/>
    <col min="12036" max="12036" width="14.140625" style="113" customWidth="1"/>
    <col min="12037" max="12037" width="24.28515625" style="113" customWidth="1"/>
    <col min="12038" max="12038" width="38.7109375" style="113" customWidth="1"/>
    <col min="12039" max="12289" width="9.140625" style="113"/>
    <col min="12290" max="12290" width="6.42578125" style="113" customWidth="1"/>
    <col min="12291" max="12291" width="9.140625" style="113"/>
    <col min="12292" max="12292" width="14.140625" style="113" customWidth="1"/>
    <col min="12293" max="12293" width="24.28515625" style="113" customWidth="1"/>
    <col min="12294" max="12294" width="38.7109375" style="113" customWidth="1"/>
    <col min="12295" max="12545" width="9.140625" style="113"/>
    <col min="12546" max="12546" width="6.42578125" style="113" customWidth="1"/>
    <col min="12547" max="12547" width="9.140625" style="113"/>
    <col min="12548" max="12548" width="14.140625" style="113" customWidth="1"/>
    <col min="12549" max="12549" width="24.28515625" style="113" customWidth="1"/>
    <col min="12550" max="12550" width="38.7109375" style="113" customWidth="1"/>
    <col min="12551" max="12801" width="9.140625" style="113"/>
    <col min="12802" max="12802" width="6.42578125" style="113" customWidth="1"/>
    <col min="12803" max="12803" width="9.140625" style="113"/>
    <col min="12804" max="12804" width="14.140625" style="113" customWidth="1"/>
    <col min="12805" max="12805" width="24.28515625" style="113" customWidth="1"/>
    <col min="12806" max="12806" width="38.7109375" style="113" customWidth="1"/>
    <col min="12807" max="13057" width="9.140625" style="113"/>
    <col min="13058" max="13058" width="6.42578125" style="113" customWidth="1"/>
    <col min="13059" max="13059" width="9.140625" style="113"/>
    <col min="13060" max="13060" width="14.140625" style="113" customWidth="1"/>
    <col min="13061" max="13061" width="24.28515625" style="113" customWidth="1"/>
    <col min="13062" max="13062" width="38.7109375" style="113" customWidth="1"/>
    <col min="13063" max="13313" width="9.140625" style="113"/>
    <col min="13314" max="13314" width="6.42578125" style="113" customWidth="1"/>
    <col min="13315" max="13315" width="9.140625" style="113"/>
    <col min="13316" max="13316" width="14.140625" style="113" customWidth="1"/>
    <col min="13317" max="13317" width="24.28515625" style="113" customWidth="1"/>
    <col min="13318" max="13318" width="38.7109375" style="113" customWidth="1"/>
    <col min="13319" max="13569" width="9.140625" style="113"/>
    <col min="13570" max="13570" width="6.42578125" style="113" customWidth="1"/>
    <col min="13571" max="13571" width="9.140625" style="113"/>
    <col min="13572" max="13572" width="14.140625" style="113" customWidth="1"/>
    <col min="13573" max="13573" width="24.28515625" style="113" customWidth="1"/>
    <col min="13574" max="13574" width="38.7109375" style="113" customWidth="1"/>
    <col min="13575" max="13825" width="9.140625" style="113"/>
    <col min="13826" max="13826" width="6.42578125" style="113" customWidth="1"/>
    <col min="13827" max="13827" width="9.140625" style="113"/>
    <col min="13828" max="13828" width="14.140625" style="113" customWidth="1"/>
    <col min="13829" max="13829" width="24.28515625" style="113" customWidth="1"/>
    <col min="13830" max="13830" width="38.7109375" style="113" customWidth="1"/>
    <col min="13831" max="14081" width="9.140625" style="113"/>
    <col min="14082" max="14082" width="6.42578125" style="113" customWidth="1"/>
    <col min="14083" max="14083" width="9.140625" style="113"/>
    <col min="14084" max="14084" width="14.140625" style="113" customWidth="1"/>
    <col min="14085" max="14085" width="24.28515625" style="113" customWidth="1"/>
    <col min="14086" max="14086" width="38.7109375" style="113" customWidth="1"/>
    <col min="14087" max="14337" width="9.140625" style="113"/>
    <col min="14338" max="14338" width="6.42578125" style="113" customWidth="1"/>
    <col min="14339" max="14339" width="9.140625" style="113"/>
    <col min="14340" max="14340" width="14.140625" style="113" customWidth="1"/>
    <col min="14341" max="14341" width="24.28515625" style="113" customWidth="1"/>
    <col min="14342" max="14342" width="38.7109375" style="113" customWidth="1"/>
    <col min="14343" max="14593" width="9.140625" style="113"/>
    <col min="14594" max="14594" width="6.42578125" style="113" customWidth="1"/>
    <col min="14595" max="14595" width="9.140625" style="113"/>
    <col min="14596" max="14596" width="14.140625" style="113" customWidth="1"/>
    <col min="14597" max="14597" width="24.28515625" style="113" customWidth="1"/>
    <col min="14598" max="14598" width="38.7109375" style="113" customWidth="1"/>
    <col min="14599" max="14849" width="9.140625" style="113"/>
    <col min="14850" max="14850" width="6.42578125" style="113" customWidth="1"/>
    <col min="14851" max="14851" width="9.140625" style="113"/>
    <col min="14852" max="14852" width="14.140625" style="113" customWidth="1"/>
    <col min="14853" max="14853" width="24.28515625" style="113" customWidth="1"/>
    <col min="14854" max="14854" width="38.7109375" style="113" customWidth="1"/>
    <col min="14855" max="15105" width="9.140625" style="113"/>
    <col min="15106" max="15106" width="6.42578125" style="113" customWidth="1"/>
    <col min="15107" max="15107" width="9.140625" style="113"/>
    <col min="15108" max="15108" width="14.140625" style="113" customWidth="1"/>
    <col min="15109" max="15109" width="24.28515625" style="113" customWidth="1"/>
    <col min="15110" max="15110" width="38.7109375" style="113" customWidth="1"/>
    <col min="15111" max="15361" width="9.140625" style="113"/>
    <col min="15362" max="15362" width="6.42578125" style="113" customWidth="1"/>
    <col min="15363" max="15363" width="9.140625" style="113"/>
    <col min="15364" max="15364" width="14.140625" style="113" customWidth="1"/>
    <col min="15365" max="15365" width="24.28515625" style="113" customWidth="1"/>
    <col min="15366" max="15366" width="38.7109375" style="113" customWidth="1"/>
    <col min="15367" max="15617" width="9.140625" style="113"/>
    <col min="15618" max="15618" width="6.42578125" style="113" customWidth="1"/>
    <col min="15619" max="15619" width="9.140625" style="113"/>
    <col min="15620" max="15620" width="14.140625" style="113" customWidth="1"/>
    <col min="15621" max="15621" width="24.28515625" style="113" customWidth="1"/>
    <col min="15622" max="15622" width="38.7109375" style="113" customWidth="1"/>
    <col min="15623" max="15873" width="9.140625" style="113"/>
    <col min="15874" max="15874" width="6.42578125" style="113" customWidth="1"/>
    <col min="15875" max="15875" width="9.140625" style="113"/>
    <col min="15876" max="15876" width="14.140625" style="113" customWidth="1"/>
    <col min="15877" max="15877" width="24.28515625" style="113" customWidth="1"/>
    <col min="15878" max="15878" width="38.7109375" style="113" customWidth="1"/>
    <col min="15879" max="16129" width="9.140625" style="113"/>
    <col min="16130" max="16130" width="6.42578125" style="113" customWidth="1"/>
    <col min="16131" max="16131" width="9.140625" style="113"/>
    <col min="16132" max="16132" width="14.140625" style="113" customWidth="1"/>
    <col min="16133" max="16133" width="24.28515625" style="113" customWidth="1"/>
    <col min="16134" max="16134" width="38.7109375" style="113" customWidth="1"/>
    <col min="16135" max="16384" width="9.140625" style="113"/>
  </cols>
  <sheetData>
    <row r="1" spans="2:7" ht="35.25" customHeight="1" x14ac:dyDescent="0.25"/>
    <row r="2" spans="2:7" x14ac:dyDescent="0.25">
      <c r="B2" s="115"/>
      <c r="C2" s="115"/>
      <c r="D2" s="115"/>
      <c r="E2" s="115"/>
      <c r="F2" s="115"/>
      <c r="G2" s="115"/>
    </row>
    <row r="3" spans="2:7" ht="18.75" x14ac:dyDescent="0.3">
      <c r="B3" s="737" t="s">
        <v>839</v>
      </c>
      <c r="C3" s="737"/>
      <c r="D3" s="737"/>
      <c r="E3" s="737"/>
      <c r="F3" s="737"/>
      <c r="G3" s="115"/>
    </row>
    <row r="4" spans="2:7" ht="18.75" x14ac:dyDescent="0.3">
      <c r="B4" s="116"/>
      <c r="C4" s="116"/>
      <c r="D4" s="116"/>
      <c r="E4" s="116"/>
      <c r="F4" s="116"/>
      <c r="G4" s="115"/>
    </row>
    <row r="5" spans="2:7" x14ac:dyDescent="0.25">
      <c r="B5" s="117"/>
      <c r="C5" s="117"/>
      <c r="D5" s="117"/>
      <c r="E5" s="117"/>
      <c r="F5" s="117"/>
      <c r="G5" s="115"/>
    </row>
    <row r="6" spans="2:7" ht="15" x14ac:dyDescent="0.25">
      <c r="B6" s="118" t="s">
        <v>840</v>
      </c>
      <c r="C6" s="117"/>
      <c r="D6" s="117"/>
      <c r="E6" s="117"/>
      <c r="F6" s="117"/>
      <c r="G6" s="115"/>
    </row>
    <row r="7" spans="2:7" x14ac:dyDescent="0.25">
      <c r="B7" s="117"/>
      <c r="C7" s="117"/>
      <c r="D7" s="117"/>
      <c r="E7" s="117"/>
      <c r="F7" s="117"/>
      <c r="G7" s="115"/>
    </row>
    <row r="8" spans="2:7" ht="45" x14ac:dyDescent="0.25">
      <c r="B8" s="738" t="s">
        <v>841</v>
      </c>
      <c r="C8" s="738"/>
      <c r="D8" s="119" t="s">
        <v>842</v>
      </c>
      <c r="E8" s="119" t="s">
        <v>843</v>
      </c>
      <c r="F8" s="119" t="s">
        <v>844</v>
      </c>
      <c r="G8" s="115"/>
    </row>
    <row r="9" spans="2:7" ht="17.25" customHeight="1" x14ac:dyDescent="0.25">
      <c r="B9" s="739"/>
      <c r="C9" s="740"/>
      <c r="D9" s="120"/>
      <c r="E9" s="120"/>
      <c r="F9" s="120"/>
      <c r="G9" s="115"/>
    </row>
    <row r="10" spans="2:7" ht="17.25" customHeight="1" x14ac:dyDescent="0.25">
      <c r="B10" s="735"/>
      <c r="C10" s="736"/>
      <c r="D10" s="121"/>
      <c r="E10" s="121"/>
      <c r="F10" s="121" t="s">
        <v>845</v>
      </c>
      <c r="G10" s="115"/>
    </row>
    <row r="11" spans="2:7" ht="17.25" customHeight="1" x14ac:dyDescent="0.25">
      <c r="B11" s="735"/>
      <c r="C11" s="736"/>
      <c r="D11" s="121"/>
      <c r="E11" s="121"/>
      <c r="F11" s="121" t="s">
        <v>581</v>
      </c>
      <c r="G11" s="115"/>
    </row>
    <row r="12" spans="2:7" ht="17.25" customHeight="1" x14ac:dyDescent="0.25">
      <c r="B12" s="735"/>
      <c r="C12" s="736"/>
      <c r="D12" s="121"/>
      <c r="E12" s="121"/>
      <c r="F12" s="121"/>
      <c r="G12" s="115"/>
    </row>
    <row r="13" spans="2:7" ht="17.25" customHeight="1" x14ac:dyDescent="0.25">
      <c r="B13" s="735"/>
      <c r="C13" s="736"/>
      <c r="D13" s="121"/>
      <c r="E13" s="121"/>
      <c r="F13" s="121" t="s">
        <v>846</v>
      </c>
      <c r="G13" s="115"/>
    </row>
    <row r="14" spans="2:7" ht="17.25" customHeight="1" x14ac:dyDescent="0.25">
      <c r="B14" s="735"/>
      <c r="C14" s="736"/>
      <c r="D14" s="121"/>
      <c r="E14" s="121"/>
      <c r="F14" s="121" t="s">
        <v>847</v>
      </c>
      <c r="G14" s="115"/>
    </row>
    <row r="15" spans="2:7" ht="17.25" customHeight="1" x14ac:dyDescent="0.25">
      <c r="B15" s="735"/>
      <c r="C15" s="736"/>
      <c r="D15" s="121"/>
      <c r="E15" s="121"/>
      <c r="F15" s="121"/>
      <c r="G15" s="115"/>
    </row>
    <row r="16" spans="2:7" ht="17.25" customHeight="1" x14ac:dyDescent="0.25">
      <c r="B16" s="735"/>
      <c r="C16" s="736"/>
      <c r="D16" s="121"/>
      <c r="E16" s="121"/>
      <c r="F16" s="121" t="s">
        <v>848</v>
      </c>
      <c r="G16" s="115"/>
    </row>
    <row r="17" spans="2:7" ht="17.25" customHeight="1" x14ac:dyDescent="0.25">
      <c r="B17" s="735"/>
      <c r="C17" s="736"/>
      <c r="D17" s="121"/>
      <c r="E17" s="121"/>
      <c r="F17" s="121"/>
      <c r="G17" s="115"/>
    </row>
    <row r="18" spans="2:7" ht="17.25" customHeight="1" x14ac:dyDescent="0.25">
      <c r="B18" s="735"/>
      <c r="C18" s="736"/>
      <c r="D18" s="121"/>
      <c r="E18" s="121"/>
      <c r="F18" s="121" t="s">
        <v>846</v>
      </c>
      <c r="G18" s="115"/>
    </row>
    <row r="19" spans="2:7" ht="17.25" customHeight="1" x14ac:dyDescent="0.25">
      <c r="B19" s="741"/>
      <c r="C19" s="742"/>
      <c r="D19" s="122"/>
      <c r="E19" s="122"/>
      <c r="F19" s="122"/>
      <c r="G19" s="115"/>
    </row>
    <row r="20" spans="2:7" ht="17.25" customHeight="1" x14ac:dyDescent="0.25">
      <c r="B20" s="739"/>
      <c r="C20" s="740"/>
      <c r="D20" s="120"/>
      <c r="E20" s="120"/>
      <c r="F20" s="120"/>
      <c r="G20" s="115"/>
    </row>
    <row r="21" spans="2:7" ht="17.25" customHeight="1" x14ac:dyDescent="0.25">
      <c r="B21" s="735"/>
      <c r="C21" s="736"/>
      <c r="D21" s="121"/>
      <c r="E21" s="121"/>
      <c r="F21" s="121" t="s">
        <v>845</v>
      </c>
      <c r="G21" s="115"/>
    </row>
    <row r="22" spans="2:7" ht="17.25" customHeight="1" x14ac:dyDescent="0.25">
      <c r="B22" s="735"/>
      <c r="C22" s="736"/>
      <c r="D22" s="121"/>
      <c r="E22" s="121"/>
      <c r="F22" s="121" t="s">
        <v>581</v>
      </c>
      <c r="G22" s="115"/>
    </row>
    <row r="23" spans="2:7" ht="17.25" customHeight="1" x14ac:dyDescent="0.25">
      <c r="B23" s="735"/>
      <c r="C23" s="736"/>
      <c r="D23" s="121"/>
      <c r="E23" s="121"/>
      <c r="F23" s="121"/>
      <c r="G23" s="115"/>
    </row>
    <row r="24" spans="2:7" ht="17.25" customHeight="1" x14ac:dyDescent="0.25">
      <c r="B24" s="735"/>
      <c r="C24" s="736"/>
      <c r="D24" s="121"/>
      <c r="E24" s="121"/>
      <c r="F24" s="121" t="s">
        <v>846</v>
      </c>
      <c r="G24" s="115"/>
    </row>
    <row r="25" spans="2:7" ht="17.25" customHeight="1" x14ac:dyDescent="0.25">
      <c r="B25" s="735"/>
      <c r="C25" s="736"/>
      <c r="D25" s="121"/>
      <c r="E25" s="121"/>
      <c r="F25" s="121" t="s">
        <v>847</v>
      </c>
      <c r="G25" s="115"/>
    </row>
    <row r="26" spans="2:7" ht="17.25" customHeight="1" x14ac:dyDescent="0.25">
      <c r="B26" s="735"/>
      <c r="C26" s="736"/>
      <c r="D26" s="121"/>
      <c r="E26" s="121"/>
      <c r="F26" s="121"/>
      <c r="G26" s="115"/>
    </row>
    <row r="27" spans="2:7" ht="17.25" customHeight="1" x14ac:dyDescent="0.25">
      <c r="B27" s="735"/>
      <c r="C27" s="736"/>
      <c r="D27" s="121"/>
      <c r="E27" s="121"/>
      <c r="F27" s="121" t="s">
        <v>848</v>
      </c>
      <c r="G27" s="115"/>
    </row>
    <row r="28" spans="2:7" ht="17.25" customHeight="1" x14ac:dyDescent="0.25">
      <c r="B28" s="735"/>
      <c r="C28" s="736"/>
      <c r="D28" s="121"/>
      <c r="E28" s="121"/>
      <c r="F28" s="121"/>
      <c r="G28" s="115"/>
    </row>
    <row r="29" spans="2:7" ht="17.25" customHeight="1" x14ac:dyDescent="0.25">
      <c r="B29" s="735"/>
      <c r="C29" s="736"/>
      <c r="D29" s="121"/>
      <c r="E29" s="121"/>
      <c r="F29" s="121" t="s">
        <v>846</v>
      </c>
      <c r="G29" s="115"/>
    </row>
    <row r="30" spans="2:7" ht="17.25" customHeight="1" x14ac:dyDescent="0.25">
      <c r="B30" s="741"/>
      <c r="C30" s="742"/>
      <c r="D30" s="122"/>
      <c r="E30" s="122"/>
      <c r="F30" s="122"/>
      <c r="G30" s="115"/>
    </row>
    <row r="31" spans="2:7" ht="17.25" customHeight="1" x14ac:dyDescent="0.25">
      <c r="B31" s="739"/>
      <c r="C31" s="740"/>
      <c r="D31" s="120"/>
      <c r="E31" s="120"/>
      <c r="F31" s="120"/>
      <c r="G31" s="115"/>
    </row>
    <row r="32" spans="2:7" ht="17.25" customHeight="1" x14ac:dyDescent="0.25">
      <c r="B32" s="735"/>
      <c r="C32" s="736"/>
      <c r="D32" s="121"/>
      <c r="E32" s="121"/>
      <c r="F32" s="121" t="s">
        <v>845</v>
      </c>
      <c r="G32" s="115"/>
    </row>
    <row r="33" spans="2:7" ht="17.25" customHeight="1" x14ac:dyDescent="0.25">
      <c r="B33" s="735"/>
      <c r="C33" s="736"/>
      <c r="D33" s="121"/>
      <c r="E33" s="121"/>
      <c r="F33" s="121" t="s">
        <v>581</v>
      </c>
      <c r="G33" s="115"/>
    </row>
    <row r="34" spans="2:7" ht="17.25" customHeight="1" x14ac:dyDescent="0.25">
      <c r="B34" s="735"/>
      <c r="C34" s="736"/>
      <c r="D34" s="121"/>
      <c r="E34" s="121"/>
      <c r="F34" s="121"/>
      <c r="G34" s="115"/>
    </row>
    <row r="35" spans="2:7" ht="17.25" customHeight="1" x14ac:dyDescent="0.25">
      <c r="B35" s="735"/>
      <c r="C35" s="736"/>
      <c r="D35" s="121"/>
      <c r="E35" s="121"/>
      <c r="F35" s="121" t="s">
        <v>846</v>
      </c>
      <c r="G35" s="115"/>
    </row>
    <row r="36" spans="2:7" ht="17.25" customHeight="1" x14ac:dyDescent="0.25">
      <c r="B36" s="735"/>
      <c r="C36" s="736"/>
      <c r="D36" s="121"/>
      <c r="E36" s="121"/>
      <c r="F36" s="121" t="s">
        <v>847</v>
      </c>
      <c r="G36" s="115"/>
    </row>
    <row r="37" spans="2:7" ht="17.25" customHeight="1" x14ac:dyDescent="0.25">
      <c r="B37" s="735"/>
      <c r="C37" s="736"/>
      <c r="D37" s="121"/>
      <c r="E37" s="121"/>
      <c r="F37" s="121"/>
      <c r="G37" s="115"/>
    </row>
    <row r="38" spans="2:7" ht="17.25" customHeight="1" x14ac:dyDescent="0.25">
      <c r="B38" s="735"/>
      <c r="C38" s="736"/>
      <c r="D38" s="121"/>
      <c r="E38" s="121"/>
      <c r="F38" s="121" t="s">
        <v>848</v>
      </c>
      <c r="G38" s="115"/>
    </row>
    <row r="39" spans="2:7" ht="17.25" customHeight="1" x14ac:dyDescent="0.25">
      <c r="B39" s="735"/>
      <c r="C39" s="736"/>
      <c r="D39" s="121"/>
      <c r="E39" s="121"/>
      <c r="F39" s="121"/>
      <c r="G39" s="115"/>
    </row>
    <row r="40" spans="2:7" ht="17.25" customHeight="1" x14ac:dyDescent="0.25">
      <c r="B40" s="735"/>
      <c r="C40" s="736"/>
      <c r="D40" s="121"/>
      <c r="E40" s="121"/>
      <c r="F40" s="121" t="s">
        <v>846</v>
      </c>
      <c r="G40" s="115"/>
    </row>
    <row r="41" spans="2:7" ht="17.25" customHeight="1" x14ac:dyDescent="0.25">
      <c r="B41" s="741"/>
      <c r="C41" s="742"/>
      <c r="D41" s="122"/>
      <c r="E41" s="122"/>
      <c r="F41" s="122"/>
      <c r="G41" s="115"/>
    </row>
    <row r="42" spans="2:7" x14ac:dyDescent="0.25">
      <c r="B42" s="117"/>
      <c r="C42" s="117"/>
      <c r="D42" s="117"/>
      <c r="E42" s="117"/>
      <c r="F42" s="117"/>
      <c r="G42" s="115"/>
    </row>
    <row r="43" spans="2:7" ht="18.75" x14ac:dyDescent="0.3">
      <c r="B43" s="737" t="s">
        <v>839</v>
      </c>
      <c r="C43" s="737"/>
      <c r="D43" s="737"/>
      <c r="E43" s="737"/>
      <c r="F43" s="737"/>
      <c r="G43" s="115"/>
    </row>
    <row r="44" spans="2:7" x14ac:dyDescent="0.25">
      <c r="B44" s="117"/>
      <c r="C44" s="117"/>
      <c r="D44" s="117"/>
      <c r="E44" s="117"/>
      <c r="F44" s="117"/>
      <c r="G44" s="115"/>
    </row>
    <row r="45" spans="2:7" ht="15" x14ac:dyDescent="0.25">
      <c r="B45" s="118" t="s">
        <v>840</v>
      </c>
      <c r="C45" s="117"/>
      <c r="D45" s="117"/>
      <c r="E45" s="117"/>
      <c r="F45" s="117"/>
      <c r="G45" s="115"/>
    </row>
    <row r="46" spans="2:7" x14ac:dyDescent="0.25">
      <c r="B46" s="117"/>
      <c r="C46" s="117"/>
      <c r="D46" s="117"/>
      <c r="E46" s="117"/>
      <c r="F46" s="117"/>
      <c r="G46" s="115"/>
    </row>
    <row r="47" spans="2:7" ht="15" x14ac:dyDescent="0.25">
      <c r="B47" s="123" t="s">
        <v>644</v>
      </c>
      <c r="C47" s="744" t="s">
        <v>849</v>
      </c>
      <c r="D47" s="744"/>
      <c r="E47" s="744"/>
      <c r="F47" s="744"/>
      <c r="G47" s="115"/>
    </row>
    <row r="48" spans="2:7" ht="13.5" customHeight="1" x14ac:dyDescent="0.25">
      <c r="B48" s="120"/>
      <c r="C48" s="124"/>
      <c r="D48" s="124"/>
      <c r="E48" s="120"/>
      <c r="F48" s="120"/>
      <c r="G48" s="115"/>
    </row>
    <row r="49" spans="2:7" ht="13.5" customHeight="1" x14ac:dyDescent="0.25">
      <c r="B49" s="125" t="s">
        <v>850</v>
      </c>
      <c r="C49" s="743" t="s">
        <v>770</v>
      </c>
      <c r="D49" s="743"/>
      <c r="E49" s="126"/>
      <c r="F49" s="121"/>
      <c r="G49" s="115"/>
    </row>
    <row r="50" spans="2:7" ht="13.5" customHeight="1" x14ac:dyDescent="0.25">
      <c r="B50" s="125"/>
      <c r="C50" s="743" t="s">
        <v>851</v>
      </c>
      <c r="D50" s="743"/>
      <c r="E50" s="127"/>
      <c r="F50" s="121" t="s">
        <v>845</v>
      </c>
      <c r="G50" s="115"/>
    </row>
    <row r="51" spans="2:7" ht="13.5" customHeight="1" x14ac:dyDescent="0.25">
      <c r="B51" s="125"/>
      <c r="C51" s="743" t="s">
        <v>593</v>
      </c>
      <c r="D51" s="743"/>
      <c r="E51" s="127"/>
      <c r="F51" s="121" t="s">
        <v>581</v>
      </c>
      <c r="G51" s="115"/>
    </row>
    <row r="52" spans="2:7" ht="13.5" customHeight="1" x14ac:dyDescent="0.25">
      <c r="B52" s="125"/>
      <c r="C52" s="743" t="s">
        <v>597</v>
      </c>
      <c r="D52" s="743"/>
      <c r="E52" s="127"/>
      <c r="F52" s="121"/>
      <c r="G52" s="115"/>
    </row>
    <row r="53" spans="2:7" ht="13.5" customHeight="1" x14ac:dyDescent="0.25">
      <c r="B53" s="125"/>
      <c r="C53" s="743" t="s">
        <v>852</v>
      </c>
      <c r="D53" s="743"/>
      <c r="E53" s="121"/>
      <c r="F53" s="121"/>
      <c r="G53" s="115"/>
    </row>
    <row r="54" spans="2:7" ht="13.5" customHeight="1" x14ac:dyDescent="0.25">
      <c r="B54" s="125"/>
      <c r="C54" s="743" t="s">
        <v>853</v>
      </c>
      <c r="D54" s="743"/>
      <c r="E54" s="126"/>
      <c r="F54" s="121" t="s">
        <v>846</v>
      </c>
      <c r="G54" s="115"/>
    </row>
    <row r="55" spans="2:7" ht="13.5" customHeight="1" x14ac:dyDescent="0.25">
      <c r="B55" s="125"/>
      <c r="C55" s="743" t="s">
        <v>854</v>
      </c>
      <c r="D55" s="743"/>
      <c r="E55" s="127"/>
      <c r="F55" s="121" t="s">
        <v>847</v>
      </c>
      <c r="G55" s="115"/>
    </row>
    <row r="56" spans="2:7" ht="13.5" customHeight="1" x14ac:dyDescent="0.25">
      <c r="B56" s="125"/>
      <c r="C56" s="743" t="s">
        <v>855</v>
      </c>
      <c r="D56" s="743"/>
      <c r="E56" s="127"/>
      <c r="F56" s="121"/>
      <c r="G56" s="115"/>
    </row>
    <row r="57" spans="2:7" ht="13.5" customHeight="1" x14ac:dyDescent="0.25">
      <c r="B57" s="128"/>
      <c r="C57" s="129"/>
      <c r="D57" s="129"/>
      <c r="E57" s="122"/>
      <c r="F57" s="122"/>
      <c r="G57" s="115"/>
    </row>
    <row r="58" spans="2:7" ht="13.5" customHeight="1" x14ac:dyDescent="0.25">
      <c r="B58" s="130"/>
      <c r="C58" s="124"/>
      <c r="D58" s="124"/>
      <c r="E58" s="120"/>
      <c r="F58" s="120"/>
      <c r="G58" s="115"/>
    </row>
    <row r="59" spans="2:7" ht="13.5" customHeight="1" x14ac:dyDescent="0.25">
      <c r="B59" s="125" t="s">
        <v>850</v>
      </c>
      <c r="C59" s="743" t="s">
        <v>770</v>
      </c>
      <c r="D59" s="743"/>
      <c r="E59" s="126"/>
      <c r="F59" s="121"/>
      <c r="G59" s="115"/>
    </row>
    <row r="60" spans="2:7" ht="13.5" customHeight="1" x14ac:dyDescent="0.25">
      <c r="B60" s="125"/>
      <c r="C60" s="743" t="s">
        <v>851</v>
      </c>
      <c r="D60" s="743"/>
      <c r="E60" s="127"/>
      <c r="F60" s="121" t="s">
        <v>845</v>
      </c>
      <c r="G60" s="115"/>
    </row>
    <row r="61" spans="2:7" ht="13.5" customHeight="1" x14ac:dyDescent="0.25">
      <c r="B61" s="125"/>
      <c r="C61" s="743" t="s">
        <v>593</v>
      </c>
      <c r="D61" s="743"/>
      <c r="E61" s="127"/>
      <c r="F61" s="121" t="s">
        <v>581</v>
      </c>
      <c r="G61" s="115"/>
    </row>
    <row r="62" spans="2:7" ht="13.5" customHeight="1" x14ac:dyDescent="0.25">
      <c r="B62" s="125"/>
      <c r="C62" s="743" t="s">
        <v>597</v>
      </c>
      <c r="D62" s="743"/>
      <c r="E62" s="127"/>
      <c r="F62" s="121"/>
      <c r="G62" s="115"/>
    </row>
    <row r="63" spans="2:7" ht="13.5" customHeight="1" x14ac:dyDescent="0.25">
      <c r="B63" s="125"/>
      <c r="C63" s="743" t="s">
        <v>852</v>
      </c>
      <c r="D63" s="743"/>
      <c r="E63" s="121"/>
      <c r="F63" s="121"/>
      <c r="G63" s="115"/>
    </row>
    <row r="64" spans="2:7" ht="13.5" customHeight="1" x14ac:dyDescent="0.25">
      <c r="B64" s="125"/>
      <c r="C64" s="743" t="s">
        <v>853</v>
      </c>
      <c r="D64" s="743"/>
      <c r="E64" s="126"/>
      <c r="F64" s="121" t="s">
        <v>846</v>
      </c>
      <c r="G64" s="115"/>
    </row>
    <row r="65" spans="2:7" ht="13.5" customHeight="1" x14ac:dyDescent="0.25">
      <c r="B65" s="125"/>
      <c r="C65" s="743" t="s">
        <v>854</v>
      </c>
      <c r="D65" s="743"/>
      <c r="E65" s="127"/>
      <c r="F65" s="121" t="s">
        <v>847</v>
      </c>
      <c r="G65" s="115"/>
    </row>
    <row r="66" spans="2:7" ht="13.5" customHeight="1" x14ac:dyDescent="0.25">
      <c r="B66" s="125"/>
      <c r="C66" s="743" t="s">
        <v>855</v>
      </c>
      <c r="D66" s="743"/>
      <c r="E66" s="127"/>
      <c r="F66" s="121"/>
      <c r="G66" s="115"/>
    </row>
    <row r="67" spans="2:7" ht="13.5" customHeight="1" x14ac:dyDescent="0.25">
      <c r="B67" s="128"/>
      <c r="C67" s="129"/>
      <c r="D67" s="129"/>
      <c r="E67" s="122"/>
      <c r="F67" s="122"/>
      <c r="G67" s="115"/>
    </row>
    <row r="68" spans="2:7" ht="13.5" customHeight="1" x14ac:dyDescent="0.25">
      <c r="B68" s="130"/>
      <c r="C68" s="124"/>
      <c r="D68" s="124"/>
      <c r="E68" s="120"/>
      <c r="F68" s="120"/>
      <c r="G68" s="115"/>
    </row>
    <row r="69" spans="2:7" ht="13.5" customHeight="1" x14ac:dyDescent="0.25">
      <c r="B69" s="125" t="s">
        <v>850</v>
      </c>
      <c r="C69" s="743" t="s">
        <v>770</v>
      </c>
      <c r="D69" s="743"/>
      <c r="E69" s="126"/>
      <c r="F69" s="121"/>
      <c r="G69" s="115"/>
    </row>
    <row r="70" spans="2:7" ht="13.5" customHeight="1" x14ac:dyDescent="0.25">
      <c r="B70" s="125"/>
      <c r="C70" s="743" t="s">
        <v>851</v>
      </c>
      <c r="D70" s="743"/>
      <c r="E70" s="127"/>
      <c r="F70" s="121" t="s">
        <v>845</v>
      </c>
      <c r="G70" s="115"/>
    </row>
    <row r="71" spans="2:7" ht="13.5" customHeight="1" x14ac:dyDescent="0.25">
      <c r="B71" s="125"/>
      <c r="C71" s="743" t="s">
        <v>593</v>
      </c>
      <c r="D71" s="743"/>
      <c r="E71" s="127"/>
      <c r="F71" s="121" t="s">
        <v>581</v>
      </c>
      <c r="G71" s="115"/>
    </row>
    <row r="72" spans="2:7" ht="13.5" customHeight="1" x14ac:dyDescent="0.25">
      <c r="B72" s="125"/>
      <c r="C72" s="743" t="s">
        <v>597</v>
      </c>
      <c r="D72" s="743"/>
      <c r="E72" s="127"/>
      <c r="F72" s="121"/>
      <c r="G72" s="115"/>
    </row>
    <row r="73" spans="2:7" ht="13.5" customHeight="1" x14ac:dyDescent="0.25">
      <c r="B73" s="121"/>
      <c r="C73" s="743" t="s">
        <v>852</v>
      </c>
      <c r="D73" s="743"/>
      <c r="E73" s="121"/>
      <c r="F73" s="121"/>
      <c r="G73" s="115"/>
    </row>
    <row r="74" spans="2:7" ht="13.5" customHeight="1" x14ac:dyDescent="0.25">
      <c r="B74" s="121"/>
      <c r="C74" s="743" t="s">
        <v>853</v>
      </c>
      <c r="D74" s="743"/>
      <c r="E74" s="126"/>
      <c r="F74" s="121" t="s">
        <v>846</v>
      </c>
      <c r="G74" s="115"/>
    </row>
    <row r="75" spans="2:7" ht="13.5" customHeight="1" x14ac:dyDescent="0.25">
      <c r="B75" s="121"/>
      <c r="C75" s="743" t="s">
        <v>854</v>
      </c>
      <c r="D75" s="743"/>
      <c r="E75" s="127"/>
      <c r="F75" s="121" t="s">
        <v>847</v>
      </c>
      <c r="G75" s="115"/>
    </row>
    <row r="76" spans="2:7" ht="13.5" customHeight="1" x14ac:dyDescent="0.25">
      <c r="B76" s="121"/>
      <c r="C76" s="743" t="s">
        <v>855</v>
      </c>
      <c r="D76" s="743"/>
      <c r="E76" s="127"/>
      <c r="F76" s="121"/>
      <c r="G76" s="115"/>
    </row>
    <row r="77" spans="2:7" ht="13.5" customHeight="1" x14ac:dyDescent="0.25">
      <c r="B77" s="122"/>
      <c r="C77" s="129"/>
      <c r="D77" s="129"/>
      <c r="E77" s="122"/>
      <c r="F77" s="122"/>
      <c r="G77" s="115"/>
    </row>
    <row r="78" spans="2:7" x14ac:dyDescent="0.25">
      <c r="B78" s="117"/>
      <c r="C78" s="117"/>
      <c r="D78" s="117"/>
      <c r="E78" s="117"/>
      <c r="F78" s="117"/>
      <c r="G78" s="115"/>
    </row>
    <row r="79" spans="2:7" ht="21.75" customHeight="1" x14ac:dyDescent="0.25">
      <c r="B79" s="745" t="s">
        <v>856</v>
      </c>
      <c r="C79" s="745"/>
      <c r="D79" s="745"/>
      <c r="E79" s="117"/>
      <c r="F79" s="131" t="s">
        <v>857</v>
      </c>
      <c r="G79" s="115"/>
    </row>
    <row r="80" spans="2:7" ht="21.75" customHeight="1" x14ac:dyDescent="0.25">
      <c r="B80" s="745" t="s">
        <v>848</v>
      </c>
      <c r="C80" s="745"/>
      <c r="D80" s="745"/>
      <c r="E80" s="117"/>
      <c r="F80" s="131" t="s">
        <v>858</v>
      </c>
      <c r="G80" s="115"/>
    </row>
    <row r="81" spans="2:11" ht="21.75" customHeight="1" x14ac:dyDescent="0.25">
      <c r="B81" s="117"/>
      <c r="C81" s="117"/>
      <c r="D81" s="117"/>
      <c r="E81" s="117"/>
      <c r="F81" s="131"/>
      <c r="G81" s="115"/>
    </row>
    <row r="82" spans="2:11" ht="21.75" customHeight="1" x14ac:dyDescent="0.25">
      <c r="B82" s="117"/>
      <c r="C82" s="117"/>
      <c r="D82" s="117"/>
      <c r="E82" s="117"/>
      <c r="F82" s="131"/>
      <c r="G82" s="115"/>
    </row>
    <row r="83" spans="2:11" ht="21.75" customHeight="1" x14ac:dyDescent="0.3">
      <c r="B83" s="745" t="s">
        <v>787</v>
      </c>
      <c r="C83" s="745"/>
      <c r="D83" s="745"/>
      <c r="E83" s="117"/>
      <c r="F83" s="322" t="str">
        <f>HOME!$E$11</f>
        <v>MANIS ARI WAHYUNI,S.Pd</v>
      </c>
      <c r="G83" s="300"/>
      <c r="H83" s="300"/>
      <c r="I83" s="300"/>
      <c r="J83" s="300"/>
      <c r="K83" s="300"/>
    </row>
    <row r="84" spans="2:11" ht="21.75" customHeight="1" x14ac:dyDescent="0.3">
      <c r="B84" s="117"/>
      <c r="C84" s="117"/>
      <c r="D84" s="117"/>
      <c r="E84" s="117"/>
      <c r="F84" s="306" t="str">
        <f>"NIP. "&amp;HOME!E12</f>
        <v>NIP. 197210092025212003</v>
      </c>
      <c r="H84" s="299"/>
      <c r="I84" s="299"/>
      <c r="J84" s="299"/>
      <c r="K84" s="299"/>
    </row>
    <row r="85" spans="2:11" ht="21.75" customHeight="1" x14ac:dyDescent="0.25">
      <c r="B85" s="117"/>
      <c r="C85" s="117"/>
      <c r="D85" s="117"/>
      <c r="E85" s="117"/>
      <c r="F85" s="117"/>
      <c r="G85" s="115"/>
    </row>
    <row r="86" spans="2:11" ht="21.75" customHeight="1" x14ac:dyDescent="0.25">
      <c r="B86" s="117"/>
      <c r="C86" s="117"/>
      <c r="D86" s="117"/>
      <c r="E86" s="131" t="s">
        <v>856</v>
      </c>
      <c r="F86" s="117"/>
      <c r="G86" s="115"/>
    </row>
    <row r="87" spans="2:11" ht="21.75" customHeight="1" x14ac:dyDescent="0.25">
      <c r="B87" s="117"/>
      <c r="C87" s="117"/>
      <c r="D87" s="117"/>
      <c r="E87" s="131" t="s">
        <v>581</v>
      </c>
      <c r="F87" s="117"/>
      <c r="G87" s="115"/>
    </row>
    <row r="88" spans="2:11" ht="21.75" customHeight="1" x14ac:dyDescent="0.25">
      <c r="B88" s="117"/>
      <c r="C88" s="117"/>
      <c r="D88" s="117"/>
      <c r="E88" s="131"/>
      <c r="F88" s="117"/>
      <c r="G88" s="115"/>
    </row>
    <row r="89" spans="2:11" ht="21.75" customHeight="1" x14ac:dyDescent="0.25">
      <c r="B89" s="117"/>
      <c r="C89" s="117"/>
      <c r="D89" s="117"/>
      <c r="E89" s="131"/>
      <c r="F89" s="117"/>
      <c r="G89" s="115"/>
    </row>
    <row r="90" spans="2:11" ht="21.75" customHeight="1" x14ac:dyDescent="0.3">
      <c r="B90" s="117"/>
      <c r="C90" s="117"/>
      <c r="D90" s="117"/>
      <c r="E90" s="322" t="str">
        <f>HOME!E13</f>
        <v>SUYATI,S.Pd</v>
      </c>
      <c r="F90" s="300"/>
      <c r="G90" s="300"/>
      <c r="H90" s="300"/>
      <c r="I90" s="300"/>
    </row>
    <row r="91" spans="2:11" ht="21.75" customHeight="1" x14ac:dyDescent="0.3">
      <c r="B91" s="117"/>
      <c r="C91" s="117"/>
      <c r="D91" s="117"/>
      <c r="E91" s="299" t="str">
        <f>"NIP. "&amp;HOME!E14</f>
        <v>NIP. 198405052019032012</v>
      </c>
      <c r="G91" s="299"/>
      <c r="H91" s="299"/>
      <c r="I91" s="299"/>
    </row>
    <row r="92" spans="2:11" x14ac:dyDescent="0.25">
      <c r="B92" s="115"/>
      <c r="C92" s="115"/>
      <c r="D92" s="115"/>
      <c r="E92" s="115"/>
      <c r="F92" s="115"/>
      <c r="G92" s="115"/>
    </row>
  </sheetData>
  <mergeCells count="64">
    <mergeCell ref="C76:D76"/>
    <mergeCell ref="B79:D79"/>
    <mergeCell ref="B80:D80"/>
    <mergeCell ref="B83:D83"/>
    <mergeCell ref="C70:D70"/>
    <mergeCell ref="C71:D71"/>
    <mergeCell ref="C72:D72"/>
    <mergeCell ref="C73:D73"/>
    <mergeCell ref="C74:D74"/>
    <mergeCell ref="C75:D75"/>
    <mergeCell ref="C69:D69"/>
    <mergeCell ref="C54:D54"/>
    <mergeCell ref="C55:D55"/>
    <mergeCell ref="C56:D56"/>
    <mergeCell ref="C59:D59"/>
    <mergeCell ref="C60:D60"/>
    <mergeCell ref="C61:D61"/>
    <mergeCell ref="C62:D62"/>
    <mergeCell ref="C63:D63"/>
    <mergeCell ref="C64:D64"/>
    <mergeCell ref="C65:D65"/>
    <mergeCell ref="C66:D66"/>
    <mergeCell ref="C53:D53"/>
    <mergeCell ref="B37:C37"/>
    <mergeCell ref="B38:C38"/>
    <mergeCell ref="B39:C39"/>
    <mergeCell ref="B40:C40"/>
    <mergeCell ref="B41:C41"/>
    <mergeCell ref="B43:F43"/>
    <mergeCell ref="C47:F47"/>
    <mergeCell ref="C49:D49"/>
    <mergeCell ref="C50:D50"/>
    <mergeCell ref="C51:D51"/>
    <mergeCell ref="C52:D52"/>
    <mergeCell ref="B36:C36"/>
    <mergeCell ref="B25:C25"/>
    <mergeCell ref="B26:C26"/>
    <mergeCell ref="B27:C27"/>
    <mergeCell ref="B28:C28"/>
    <mergeCell ref="B29:C29"/>
    <mergeCell ref="B30:C30"/>
    <mergeCell ref="B31:C31"/>
    <mergeCell ref="B32:C32"/>
    <mergeCell ref="B33:C33"/>
    <mergeCell ref="B34:C34"/>
    <mergeCell ref="B35:C35"/>
    <mergeCell ref="B24:C24"/>
    <mergeCell ref="B13:C13"/>
    <mergeCell ref="B14:C14"/>
    <mergeCell ref="B15:C15"/>
    <mergeCell ref="B16:C16"/>
    <mergeCell ref="B17:C17"/>
    <mergeCell ref="B18:C18"/>
    <mergeCell ref="B19:C19"/>
    <mergeCell ref="B20:C20"/>
    <mergeCell ref="B21:C21"/>
    <mergeCell ref="B22:C22"/>
    <mergeCell ref="B23:C23"/>
    <mergeCell ref="B12:C12"/>
    <mergeCell ref="B3:F3"/>
    <mergeCell ref="B8:C8"/>
    <mergeCell ref="B9:C9"/>
    <mergeCell ref="B10:C10"/>
    <mergeCell ref="B11:C11"/>
  </mergeCells>
  <pageMargins left="0.7" right="0.7" top="0.75" bottom="0.75" header="0.3" footer="0.3"/>
  <pageSetup scale="89" orientation="portrait" r:id="rId1"/>
  <rowBreaks count="1" manualBreakCount="1">
    <brk id="42" min="1" max="5" man="1"/>
  </rowBreaks>
  <colBreaks count="1" manualBreakCount="1">
    <brk id="6" min="1" max="91" man="1"/>
  </col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A50"/>
  <sheetViews>
    <sheetView showRowColHeaders="0" workbookViewId="0">
      <pane ySplit="1" topLeftCell="A2" activePane="bottomLeft" state="frozen"/>
      <selection pane="bottomLeft" activeCell="B9" sqref="B9"/>
    </sheetView>
  </sheetViews>
  <sheetFormatPr defaultColWidth="0" defaultRowHeight="15" zeroHeight="1" x14ac:dyDescent="0.25"/>
  <cols>
    <col min="1" max="1" width="5.28515625" customWidth="1"/>
    <col min="2" max="2" width="77.42578125" customWidth="1"/>
    <col min="3" max="3" width="98.5703125" customWidth="1"/>
    <col min="4" max="9" width="9.140625" hidden="1" customWidth="1"/>
    <col min="10" max="10" width="9.140625" customWidth="1"/>
    <col min="11" max="27" width="0" hidden="1" customWidth="1"/>
    <col min="28" max="16384" width="9.140625" hidden="1"/>
  </cols>
  <sheetData>
    <row r="1" spans="1:27" ht="33.75" x14ac:dyDescent="0.25">
      <c r="A1" s="2"/>
      <c r="B1" s="202" t="s">
        <v>1214</v>
      </c>
      <c r="C1" s="2"/>
      <c r="D1" s="2"/>
      <c r="E1" s="2"/>
      <c r="F1" s="2"/>
      <c r="G1" s="2"/>
      <c r="H1" s="2"/>
      <c r="I1" s="2"/>
      <c r="J1" s="2"/>
      <c r="K1" s="2"/>
      <c r="L1" s="2"/>
      <c r="M1" s="2"/>
      <c r="N1" s="2"/>
      <c r="O1" s="2"/>
      <c r="P1" s="2"/>
      <c r="Q1" s="2"/>
      <c r="R1" s="2"/>
      <c r="S1" s="2"/>
      <c r="T1" s="2"/>
      <c r="U1" s="2"/>
      <c r="V1" s="2"/>
      <c r="W1" s="2"/>
      <c r="X1" s="2"/>
      <c r="Y1" s="2"/>
      <c r="Z1" s="2"/>
      <c r="AA1" s="2"/>
    </row>
    <row r="2" spans="1:27" ht="8.25" customHeight="1" x14ac:dyDescent="0.25">
      <c r="A2" s="5"/>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41"/>
      <c r="B3" s="41"/>
      <c r="C3" s="41"/>
      <c r="D3" s="41"/>
      <c r="E3" s="41"/>
      <c r="F3" s="41"/>
      <c r="G3" s="41"/>
      <c r="H3" s="41"/>
      <c r="I3" s="41"/>
      <c r="J3" s="41"/>
    </row>
    <row r="4" spans="1:27" ht="18.75" x14ac:dyDescent="0.3">
      <c r="A4" s="41"/>
      <c r="B4" s="422" t="s">
        <v>1245</v>
      </c>
      <c r="C4" s="41"/>
      <c r="D4" s="41"/>
      <c r="E4" s="41"/>
      <c r="F4" s="41"/>
      <c r="G4" s="41"/>
      <c r="H4" s="41"/>
      <c r="I4" s="41"/>
      <c r="J4" s="41"/>
    </row>
    <row r="5" spans="1:27" x14ac:dyDescent="0.25">
      <c r="A5" s="41"/>
      <c r="B5" s="41"/>
      <c r="C5" s="41"/>
      <c r="D5" s="41"/>
      <c r="E5" s="41"/>
      <c r="F5" s="41"/>
      <c r="G5" s="41"/>
      <c r="H5" s="41"/>
      <c r="I5" s="41"/>
      <c r="J5" s="41"/>
    </row>
    <row r="6" spans="1:27" x14ac:dyDescent="0.25">
      <c r="A6" s="41"/>
      <c r="B6" s="41"/>
      <c r="C6" s="41"/>
      <c r="D6" s="41"/>
      <c r="E6" s="41"/>
      <c r="F6" s="41"/>
      <c r="G6" s="41"/>
      <c r="H6" s="41"/>
      <c r="I6" s="41"/>
      <c r="J6" s="41"/>
    </row>
    <row r="7" spans="1:27" x14ac:dyDescent="0.25">
      <c r="A7" s="41"/>
      <c r="B7" s="437" t="s">
        <v>1250</v>
      </c>
      <c r="C7" s="41"/>
      <c r="D7" s="41"/>
      <c r="E7" s="41"/>
      <c r="F7" s="41"/>
      <c r="G7" s="41"/>
      <c r="H7" s="41"/>
      <c r="I7" s="41"/>
      <c r="J7" s="41"/>
    </row>
    <row r="8" spans="1:27" x14ac:dyDescent="0.25">
      <c r="A8" s="41"/>
      <c r="B8" s="41"/>
      <c r="C8" s="41"/>
      <c r="D8" s="41"/>
      <c r="E8" s="41"/>
      <c r="F8" s="41"/>
      <c r="G8" s="41"/>
      <c r="H8" s="41"/>
      <c r="I8" s="41"/>
      <c r="J8" s="41"/>
    </row>
    <row r="9" spans="1:27" x14ac:dyDescent="0.25">
      <c r="A9" s="41"/>
      <c r="B9" s="437" t="s">
        <v>1249</v>
      </c>
      <c r="C9" s="41"/>
      <c r="D9" s="41"/>
      <c r="E9" s="41"/>
      <c r="F9" s="41"/>
      <c r="G9" s="41"/>
      <c r="H9" s="41"/>
      <c r="I9" s="41"/>
      <c r="J9" s="41"/>
    </row>
    <row r="10" spans="1:27" ht="18" customHeight="1" x14ac:dyDescent="0.35">
      <c r="A10" s="41"/>
      <c r="B10" s="353" t="s">
        <v>1215</v>
      </c>
      <c r="C10" s="203"/>
      <c r="D10" s="41"/>
      <c r="E10" s="41"/>
      <c r="F10" s="41"/>
      <c r="G10" s="41"/>
      <c r="H10" s="41"/>
      <c r="I10" s="41"/>
      <c r="J10" s="41"/>
    </row>
    <row r="11" spans="1:27" ht="18" customHeight="1" x14ac:dyDescent="0.35">
      <c r="A11" s="41"/>
      <c r="B11" s="354" t="s">
        <v>1216</v>
      </c>
      <c r="C11" s="203"/>
      <c r="D11" s="41"/>
      <c r="E11" s="41"/>
      <c r="F11" s="41"/>
      <c r="G11" s="41"/>
      <c r="H11" s="41"/>
      <c r="I11" s="41"/>
      <c r="J11" s="41"/>
    </row>
    <row r="12" spans="1:27" ht="18" customHeight="1" x14ac:dyDescent="0.35">
      <c r="A12" s="41"/>
      <c r="B12" s="354" t="s">
        <v>1217</v>
      </c>
      <c r="C12" s="203"/>
      <c r="D12" s="41"/>
      <c r="E12" s="41"/>
      <c r="F12" s="41"/>
      <c r="G12" s="41"/>
      <c r="H12" s="41"/>
      <c r="I12" s="41"/>
      <c r="J12" s="41"/>
    </row>
    <row r="13" spans="1:27" ht="18" customHeight="1" x14ac:dyDescent="0.35">
      <c r="A13" s="41"/>
      <c r="B13" s="354"/>
      <c r="C13" s="203"/>
      <c r="D13" s="41"/>
      <c r="E13" s="41"/>
      <c r="F13" s="41"/>
      <c r="G13" s="41"/>
      <c r="H13" s="41"/>
      <c r="I13" s="41"/>
      <c r="J13" s="41"/>
    </row>
    <row r="14" spans="1:27" ht="18" customHeight="1" x14ac:dyDescent="0.35">
      <c r="A14" s="41"/>
      <c r="B14" s="354"/>
      <c r="C14" s="203"/>
      <c r="D14" s="41"/>
      <c r="E14" s="41"/>
      <c r="F14" s="41"/>
      <c r="G14" s="41"/>
      <c r="H14" s="41"/>
      <c r="I14" s="41"/>
      <c r="J14" s="41"/>
    </row>
    <row r="15" spans="1:27" ht="18" customHeight="1" x14ac:dyDescent="0.35">
      <c r="A15" s="41"/>
      <c r="B15" s="354"/>
      <c r="C15" s="203"/>
      <c r="D15" s="41"/>
      <c r="E15" s="41"/>
      <c r="F15" s="41"/>
      <c r="G15" s="41"/>
      <c r="H15" s="41"/>
      <c r="I15" s="41"/>
      <c r="J15" s="41"/>
    </row>
    <row r="16" spans="1:27" ht="18" customHeight="1" x14ac:dyDescent="0.35">
      <c r="A16" s="41"/>
      <c r="B16" s="354"/>
      <c r="C16" s="203"/>
      <c r="D16" s="41"/>
      <c r="E16" s="41"/>
      <c r="F16" s="41"/>
      <c r="G16" s="41"/>
      <c r="H16" s="41"/>
      <c r="I16" s="41"/>
      <c r="J16" s="41"/>
    </row>
    <row r="17" spans="1:10" ht="18" customHeight="1" x14ac:dyDescent="0.35">
      <c r="A17" s="41"/>
      <c r="B17" s="353" t="s">
        <v>1218</v>
      </c>
      <c r="C17" s="203"/>
      <c r="D17" s="41"/>
      <c r="E17" s="41"/>
      <c r="F17" s="41"/>
      <c r="G17" s="41"/>
      <c r="H17" s="41"/>
      <c r="I17" s="41"/>
      <c r="J17" s="41"/>
    </row>
    <row r="18" spans="1:10" ht="18" customHeight="1" x14ac:dyDescent="0.35">
      <c r="A18" s="41"/>
      <c r="B18" s="354" t="s">
        <v>1219</v>
      </c>
      <c r="C18" s="203"/>
      <c r="D18" s="41"/>
      <c r="E18" s="41"/>
      <c r="F18" s="41"/>
      <c r="G18" s="41"/>
      <c r="H18" s="41"/>
      <c r="I18" s="41"/>
      <c r="J18" s="41"/>
    </row>
    <row r="19" spans="1:10" ht="18" customHeight="1" x14ac:dyDescent="0.35">
      <c r="A19" s="41"/>
      <c r="B19" s="354"/>
      <c r="C19" s="203"/>
      <c r="D19" s="41"/>
      <c r="E19" s="41"/>
      <c r="F19" s="41"/>
      <c r="G19" s="41"/>
      <c r="H19" s="41"/>
      <c r="I19" s="41"/>
      <c r="J19" s="41"/>
    </row>
    <row r="20" spans="1:10" ht="18" customHeight="1" x14ac:dyDescent="0.35">
      <c r="A20" s="41"/>
      <c r="B20" s="353" t="s">
        <v>1220</v>
      </c>
      <c r="C20" s="203"/>
      <c r="D20" s="41"/>
      <c r="E20" s="41"/>
      <c r="F20" s="41"/>
      <c r="G20" s="41"/>
      <c r="H20" s="41"/>
      <c r="I20" s="41"/>
      <c r="J20" s="41"/>
    </row>
    <row r="21" spans="1:10" ht="18" customHeight="1" x14ac:dyDescent="0.35">
      <c r="A21" s="41"/>
      <c r="B21" s="354" t="s">
        <v>1219</v>
      </c>
      <c r="C21" s="203"/>
      <c r="D21" s="41"/>
      <c r="E21" s="41"/>
      <c r="F21" s="41"/>
      <c r="G21" s="41"/>
      <c r="H21" s="41"/>
      <c r="I21" s="41"/>
      <c r="J21" s="41"/>
    </row>
    <row r="22" spans="1:10" ht="18" customHeight="1" x14ac:dyDescent="0.35">
      <c r="A22" s="41"/>
      <c r="B22" s="354" t="s">
        <v>1221</v>
      </c>
      <c r="C22" s="203"/>
      <c r="D22" s="41"/>
      <c r="E22" s="41"/>
      <c r="F22" s="41"/>
      <c r="G22" s="41"/>
      <c r="H22" s="41"/>
      <c r="I22" s="41"/>
      <c r="J22" s="41"/>
    </row>
    <row r="23" spans="1:10" ht="18" customHeight="1" x14ac:dyDescent="0.35">
      <c r="A23" s="41"/>
      <c r="B23" s="354"/>
      <c r="C23" s="203"/>
      <c r="D23" s="41"/>
      <c r="E23" s="41"/>
      <c r="F23" s="41"/>
      <c r="G23" s="41"/>
      <c r="H23" s="41"/>
      <c r="I23" s="41"/>
      <c r="J23" s="41"/>
    </row>
    <row r="24" spans="1:10" ht="18" customHeight="1" x14ac:dyDescent="0.35">
      <c r="A24" s="41"/>
      <c r="B24" s="353" t="s">
        <v>1222</v>
      </c>
      <c r="C24" s="203"/>
      <c r="D24" s="41"/>
      <c r="E24" s="41"/>
      <c r="F24" s="41"/>
      <c r="G24" s="41"/>
      <c r="H24" s="41"/>
      <c r="I24" s="41"/>
      <c r="J24" s="41"/>
    </row>
    <row r="25" spans="1:10" ht="18" customHeight="1" x14ac:dyDescent="0.35">
      <c r="A25" s="41"/>
      <c r="B25" s="354" t="s">
        <v>1223</v>
      </c>
      <c r="C25" s="203"/>
      <c r="D25" s="41"/>
      <c r="E25" s="41"/>
      <c r="F25" s="41"/>
      <c r="G25" s="41"/>
      <c r="H25" s="41"/>
      <c r="I25" s="41"/>
      <c r="J25" s="41"/>
    </row>
    <row r="26" spans="1:10" ht="18" customHeight="1" x14ac:dyDescent="0.35">
      <c r="A26" s="41"/>
      <c r="B26" s="354" t="s">
        <v>1224</v>
      </c>
      <c r="C26" s="203"/>
      <c r="D26" s="41"/>
      <c r="E26" s="41"/>
      <c r="F26" s="41"/>
      <c r="G26" s="41"/>
      <c r="H26" s="41"/>
      <c r="I26" s="41"/>
      <c r="J26" s="41"/>
    </row>
    <row r="27" spans="1:10" ht="18" customHeight="1" x14ac:dyDescent="0.35">
      <c r="A27" s="41"/>
      <c r="B27" s="354" t="s">
        <v>1226</v>
      </c>
      <c r="C27" s="203"/>
      <c r="D27" s="41"/>
      <c r="E27" s="41"/>
      <c r="F27" s="41"/>
      <c r="G27" s="41"/>
      <c r="H27" s="41"/>
      <c r="I27" s="41"/>
      <c r="J27" s="41"/>
    </row>
    <row r="28" spans="1:10" ht="18.75" x14ac:dyDescent="0.3">
      <c r="A28" s="41"/>
      <c r="B28" s="354"/>
      <c r="C28" s="41"/>
      <c r="D28" s="41"/>
      <c r="E28" s="41"/>
      <c r="F28" s="41"/>
      <c r="G28" s="41"/>
      <c r="H28" s="41"/>
      <c r="I28" s="41"/>
      <c r="J28" s="41"/>
    </row>
    <row r="29" spans="1:10" ht="18.75" x14ac:dyDescent="0.3">
      <c r="A29" s="41"/>
      <c r="B29" s="353" t="s">
        <v>1241</v>
      </c>
      <c r="C29" s="41"/>
      <c r="D29" s="41"/>
      <c r="E29" s="41"/>
      <c r="F29" s="41"/>
      <c r="G29" s="41"/>
      <c r="H29" s="41"/>
      <c r="I29" s="41"/>
      <c r="J29" s="41"/>
    </row>
    <row r="30" spans="1:10" ht="18.75" x14ac:dyDescent="0.3">
      <c r="A30" s="41"/>
      <c r="B30" s="354" t="s">
        <v>1227</v>
      </c>
      <c r="C30" s="41"/>
      <c r="D30" s="41"/>
      <c r="E30" s="41"/>
      <c r="F30" s="41"/>
      <c r="G30" s="41"/>
      <c r="H30" s="41"/>
      <c r="I30" s="41"/>
      <c r="J30" s="41"/>
    </row>
    <row r="31" spans="1:10" ht="18.75" x14ac:dyDescent="0.3">
      <c r="A31" s="41"/>
      <c r="B31" s="355" t="s">
        <v>1228</v>
      </c>
      <c r="C31" s="41"/>
      <c r="D31" s="41"/>
      <c r="E31" s="41"/>
      <c r="F31" s="41"/>
      <c r="G31" s="41"/>
      <c r="H31" s="41"/>
      <c r="I31" s="41"/>
      <c r="J31" s="41"/>
    </row>
    <row r="32" spans="1:10" ht="18.75" x14ac:dyDescent="0.3">
      <c r="A32" s="41"/>
      <c r="B32" s="354" t="s">
        <v>1229</v>
      </c>
      <c r="C32" s="41"/>
      <c r="D32" s="41"/>
      <c r="E32" s="41"/>
      <c r="F32" s="41"/>
      <c r="G32" s="41"/>
      <c r="H32" s="41"/>
      <c r="I32" s="41"/>
      <c r="J32" s="41"/>
    </row>
    <row r="33" spans="1:10" ht="18.75" x14ac:dyDescent="0.3">
      <c r="A33" s="41"/>
      <c r="B33" s="354" t="s">
        <v>1230</v>
      </c>
      <c r="C33" s="41"/>
      <c r="D33" s="41"/>
      <c r="E33" s="41"/>
      <c r="F33" s="41"/>
      <c r="G33" s="41"/>
      <c r="H33" s="41"/>
      <c r="I33" s="41"/>
      <c r="J33" s="41"/>
    </row>
    <row r="34" spans="1:10" ht="18.75" x14ac:dyDescent="0.3">
      <c r="A34" s="41"/>
      <c r="B34" s="354" t="s">
        <v>1231</v>
      </c>
      <c r="C34" s="41"/>
      <c r="D34" s="41"/>
      <c r="E34" s="41"/>
      <c r="F34" s="41"/>
      <c r="G34" s="41"/>
      <c r="H34" s="41"/>
      <c r="I34" s="41"/>
      <c r="J34" s="41"/>
    </row>
    <row r="35" spans="1:10" ht="18.75" x14ac:dyDescent="0.3">
      <c r="A35" s="41"/>
      <c r="B35" s="354"/>
      <c r="C35" s="41"/>
      <c r="D35" s="41"/>
      <c r="E35" s="41"/>
      <c r="F35" s="41"/>
      <c r="G35" s="41"/>
      <c r="H35" s="41"/>
      <c r="I35" s="41"/>
      <c r="J35" s="41"/>
    </row>
    <row r="36" spans="1:10" ht="18.75" x14ac:dyDescent="0.3">
      <c r="A36" s="41"/>
      <c r="B36" s="353" t="s">
        <v>1232</v>
      </c>
      <c r="C36" s="41"/>
      <c r="D36" s="41"/>
      <c r="E36" s="41"/>
      <c r="F36" s="41"/>
      <c r="G36" s="41"/>
      <c r="H36" s="41"/>
      <c r="I36" s="41"/>
      <c r="J36" s="41"/>
    </row>
    <row r="37" spans="1:10" ht="18.75" x14ac:dyDescent="0.3">
      <c r="A37" s="41"/>
      <c r="B37" s="354" t="s">
        <v>1233</v>
      </c>
      <c r="C37" s="41"/>
      <c r="D37" s="41"/>
      <c r="E37" s="41"/>
      <c r="F37" s="41"/>
      <c r="G37" s="41"/>
      <c r="H37" s="41"/>
      <c r="I37" s="41"/>
      <c r="J37" s="41"/>
    </row>
    <row r="38" spans="1:10" ht="18.75" x14ac:dyDescent="0.3">
      <c r="A38" s="41"/>
      <c r="B38" s="354" t="s">
        <v>1234</v>
      </c>
      <c r="C38" s="41"/>
      <c r="D38" s="41"/>
      <c r="E38" s="41"/>
      <c r="F38" s="41"/>
      <c r="G38" s="41"/>
      <c r="H38" s="41"/>
      <c r="I38" s="41"/>
      <c r="J38" s="41"/>
    </row>
    <row r="39" spans="1:10" ht="18.75" x14ac:dyDescent="0.3">
      <c r="A39" s="41"/>
      <c r="B39" s="354" t="s">
        <v>1235</v>
      </c>
      <c r="C39" s="41"/>
      <c r="D39" s="41"/>
      <c r="E39" s="41"/>
      <c r="F39" s="41"/>
      <c r="G39" s="41"/>
      <c r="H39" s="41"/>
      <c r="I39" s="41"/>
      <c r="J39" s="41"/>
    </row>
    <row r="40" spans="1:10" ht="18.75" x14ac:dyDescent="0.3">
      <c r="A40" s="41"/>
      <c r="B40" s="354" t="s">
        <v>1236</v>
      </c>
      <c r="C40" s="41"/>
      <c r="D40" s="41"/>
      <c r="E40" s="41"/>
      <c r="F40" s="41"/>
      <c r="G40" s="41"/>
      <c r="H40" s="41"/>
      <c r="I40" s="41"/>
      <c r="J40" s="41"/>
    </row>
    <row r="41" spans="1:10" ht="18.75" x14ac:dyDescent="0.3">
      <c r="A41" s="41"/>
      <c r="B41" s="354"/>
      <c r="C41" s="41"/>
      <c r="D41" s="41"/>
      <c r="E41" s="41"/>
      <c r="F41" s="41"/>
      <c r="G41" s="41"/>
      <c r="H41" s="41"/>
      <c r="I41" s="41"/>
      <c r="J41" s="41"/>
    </row>
    <row r="42" spans="1:10" ht="18.75" x14ac:dyDescent="0.3">
      <c r="A42" s="41"/>
      <c r="B42" s="353" t="s">
        <v>1237</v>
      </c>
      <c r="C42" s="41"/>
      <c r="D42" s="41"/>
      <c r="E42" s="41"/>
      <c r="F42" s="41"/>
      <c r="G42" s="41"/>
      <c r="H42" s="41"/>
      <c r="I42" s="41"/>
      <c r="J42" s="41"/>
    </row>
    <row r="43" spans="1:10" ht="18.75" x14ac:dyDescent="0.3">
      <c r="A43" s="41"/>
      <c r="B43" s="354" t="s">
        <v>1238</v>
      </c>
      <c r="C43" s="41"/>
      <c r="D43" s="41"/>
      <c r="E43" s="41"/>
      <c r="F43" s="41"/>
      <c r="G43" s="41"/>
      <c r="H43" s="41"/>
      <c r="I43" s="41"/>
      <c r="J43" s="41"/>
    </row>
    <row r="44" spans="1:10" ht="18.75" x14ac:dyDescent="0.3">
      <c r="A44" s="41"/>
      <c r="B44" s="354" t="s">
        <v>1239</v>
      </c>
      <c r="C44" s="41"/>
      <c r="D44" s="41"/>
      <c r="E44" s="41"/>
      <c r="F44" s="41"/>
      <c r="G44" s="41"/>
      <c r="H44" s="41"/>
      <c r="I44" s="41"/>
      <c r="J44" s="41"/>
    </row>
    <row r="45" spans="1:10" ht="18.75" x14ac:dyDescent="0.3">
      <c r="A45" s="41"/>
      <c r="B45" s="354" t="s">
        <v>1240</v>
      </c>
      <c r="C45" s="41"/>
      <c r="D45" s="41"/>
      <c r="E45" s="41"/>
      <c r="F45" s="41"/>
      <c r="G45" s="41"/>
      <c r="H45" s="41"/>
      <c r="I45" s="41"/>
      <c r="J45" s="41"/>
    </row>
    <row r="46" spans="1:10" ht="18.75" x14ac:dyDescent="0.3">
      <c r="A46" s="41"/>
      <c r="B46" s="354" t="s">
        <v>1242</v>
      </c>
      <c r="C46" s="41"/>
      <c r="D46" s="41"/>
      <c r="E46" s="41"/>
      <c r="F46" s="41"/>
      <c r="G46" s="41"/>
      <c r="H46" s="41"/>
      <c r="I46" s="41"/>
      <c r="J46" s="41"/>
    </row>
    <row r="47" spans="1:10" ht="18.75" x14ac:dyDescent="0.3">
      <c r="A47" s="41"/>
      <c r="B47" s="354" t="s">
        <v>1243</v>
      </c>
      <c r="C47" s="41"/>
      <c r="D47" s="41"/>
      <c r="E47" s="41"/>
      <c r="F47" s="41"/>
      <c r="G47" s="41"/>
      <c r="H47" s="41"/>
      <c r="I47" s="41"/>
      <c r="J47" s="41"/>
    </row>
    <row r="48" spans="1:10" ht="18.75" x14ac:dyDescent="0.3">
      <c r="A48" s="41"/>
      <c r="B48" s="354" t="s">
        <v>1244</v>
      </c>
      <c r="C48" s="41"/>
      <c r="D48" s="41"/>
      <c r="E48" s="41"/>
      <c r="F48" s="41"/>
      <c r="G48" s="41"/>
      <c r="H48" s="41"/>
      <c r="I48" s="41"/>
      <c r="J48" s="41"/>
    </row>
    <row r="49" spans="1:10" hidden="1" x14ac:dyDescent="0.25">
      <c r="A49" s="41"/>
      <c r="B49" s="41"/>
      <c r="C49" s="41"/>
      <c r="D49" s="41"/>
      <c r="E49" s="41"/>
      <c r="F49" s="41"/>
      <c r="G49" s="41"/>
      <c r="H49" s="41"/>
      <c r="I49" s="41"/>
      <c r="J49" s="41"/>
    </row>
    <row r="50" spans="1:10" hidden="1" x14ac:dyDescent="0.25">
      <c r="B50" s="41"/>
      <c r="C50" s="41"/>
      <c r="D50" s="41"/>
      <c r="E50" s="41"/>
      <c r="F50" s="41"/>
      <c r="G50" s="41"/>
      <c r="H50" s="41"/>
      <c r="I50" s="41"/>
      <c r="J50" s="41"/>
    </row>
  </sheetData>
  <sheetProtection algorithmName="SHA-512" hashValue="y+m/0xofHaJIhR4Ad6JWgw1IhGImXEJhOjqYI0pBy3ihn0L1Se3CSYgyXDB3u9GZFIwww1l0rY+p7EDh6fGRFg==" saltValue="CRKGnTM4EXlliVRxKrI5jg==" spinCount="100000" sheet="1" objects="1" scenarios="1"/>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F7"/>
  <sheetViews>
    <sheetView workbookViewId="0">
      <selection activeCell="B6" sqref="B6"/>
    </sheetView>
  </sheetViews>
  <sheetFormatPr defaultRowHeight="15" x14ac:dyDescent="0.25"/>
  <sheetData>
    <row r="2" spans="2:6" x14ac:dyDescent="0.25">
      <c r="B2" s="78" t="str">
        <f>HOME!E8</f>
        <v>I</v>
      </c>
    </row>
    <row r="3" spans="2:6" x14ac:dyDescent="0.25">
      <c r="B3" s="78">
        <f>HOME!E10</f>
        <v>2</v>
      </c>
    </row>
    <row r="4" spans="2:6" x14ac:dyDescent="0.25">
      <c r="B4" t="str">
        <f>IF($B$36=3,"Keputusan","")</f>
        <v/>
      </c>
    </row>
    <row r="5" spans="2:6" x14ac:dyDescent="0.25">
      <c r="B5" t="str">
        <f>IF($B$3=2,"Berdasarkan pencapaian tujuan pembelajaran pada semester ganjil dan genap, peserta didik ditetapkan :","")</f>
        <v>Berdasarkan pencapaian tujuan pembelajaran pada semester ganjil dan genap, peserta didik ditetapkan :</v>
      </c>
    </row>
    <row r="6" spans="2:6" x14ac:dyDescent="0.25">
      <c r="B6" t="str">
        <f>IF($B$3=2,"Naik kelas","")</f>
        <v>Naik kelas</v>
      </c>
      <c r="D6" t="s">
        <v>600</v>
      </c>
      <c r="E6" t="str">
        <f>IF(B2="I","2 (Dua)",IF(B2="II","3 (Tiga)",IF(B2="III","4(Empat)",IF(B2="IV","5 (Lima)",IF(B2="V","6 (Enam)","")))))</f>
        <v>2 (Dua)</v>
      </c>
      <c r="F6" t="str">
        <f>IF(B3=2,E6,"")</f>
        <v>2 (Dua)</v>
      </c>
    </row>
    <row r="7" spans="2:6" x14ac:dyDescent="0.25">
      <c r="B7" t="str">
        <f>IF($B$3=2,"Tinggal kelas ","")</f>
        <v xml:space="preserve">Tinggal kelas </v>
      </c>
      <c r="D7" t="s">
        <v>600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3:G23"/>
  <sheetViews>
    <sheetView workbookViewId="0">
      <selection activeCell="B25" sqref="B25:B26"/>
    </sheetView>
  </sheetViews>
  <sheetFormatPr defaultRowHeight="15" x14ac:dyDescent="0.25"/>
  <cols>
    <col min="1" max="1" width="9.140625" style="36"/>
    <col min="2" max="7" width="21.42578125" style="36" customWidth="1"/>
    <col min="8" max="17" width="19.85546875" style="36" customWidth="1"/>
    <col min="18" max="16384" width="9.140625" style="36"/>
  </cols>
  <sheetData>
    <row r="3" spans="2:7" s="34" customFormat="1" ht="60" x14ac:dyDescent="0.25">
      <c r="B3" s="34" t="s">
        <v>294</v>
      </c>
      <c r="C3" s="34" t="s">
        <v>292</v>
      </c>
      <c r="D3" s="34" t="s">
        <v>290</v>
      </c>
      <c r="E3" s="34" t="s">
        <v>288</v>
      </c>
      <c r="F3" s="34" t="s">
        <v>286</v>
      </c>
      <c r="G3" s="34" t="s">
        <v>284</v>
      </c>
    </row>
    <row r="4" spans="2:7" ht="45" customHeight="1" x14ac:dyDescent="0.25">
      <c r="B4" s="36" t="s">
        <v>278</v>
      </c>
      <c r="C4" s="36" t="s">
        <v>268</v>
      </c>
      <c r="D4" s="36" t="s">
        <v>264</v>
      </c>
      <c r="E4" s="36" t="s">
        <v>262</v>
      </c>
      <c r="F4" s="36" t="s">
        <v>260</v>
      </c>
      <c r="G4" s="36" t="s">
        <v>181</v>
      </c>
    </row>
    <row r="5" spans="2:7" ht="60" x14ac:dyDescent="0.25">
      <c r="B5" s="36" t="s">
        <v>276</v>
      </c>
      <c r="C5" s="36" t="s">
        <v>267</v>
      </c>
      <c r="D5" s="36" t="s">
        <v>263</v>
      </c>
      <c r="E5" s="36" t="s">
        <v>261</v>
      </c>
      <c r="F5" s="36" t="s">
        <v>185</v>
      </c>
      <c r="G5" s="36" t="s">
        <v>179</v>
      </c>
    </row>
    <row r="6" spans="2:7" ht="60" x14ac:dyDescent="0.25">
      <c r="B6" s="36" t="s">
        <v>274</v>
      </c>
      <c r="C6" s="36" t="s">
        <v>266</v>
      </c>
      <c r="D6" s="36" t="s">
        <v>199</v>
      </c>
      <c r="F6" s="36" t="s">
        <v>259</v>
      </c>
      <c r="G6" s="36" t="s">
        <v>177</v>
      </c>
    </row>
    <row r="7" spans="2:7" x14ac:dyDescent="0.25">
      <c r="B7" s="36" t="s">
        <v>272</v>
      </c>
      <c r="C7" s="36" t="s">
        <v>265</v>
      </c>
    </row>
    <row r="8" spans="2:7" x14ac:dyDescent="0.25">
      <c r="B8" s="36" t="s">
        <v>270</v>
      </c>
    </row>
    <row r="10" spans="2:7" x14ac:dyDescent="0.25">
      <c r="B10" s="36" t="s">
        <v>293</v>
      </c>
    </row>
    <row r="11" spans="2:7" x14ac:dyDescent="0.25">
      <c r="B11" s="36" t="s">
        <v>291</v>
      </c>
    </row>
    <row r="12" spans="2:7" x14ac:dyDescent="0.25">
      <c r="B12" s="36" t="s">
        <v>289</v>
      </c>
    </row>
    <row r="13" spans="2:7" x14ac:dyDescent="0.25">
      <c r="B13" s="36" t="s">
        <v>287</v>
      </c>
    </row>
    <row r="14" spans="2:7" x14ac:dyDescent="0.25">
      <c r="B14" s="36" t="s">
        <v>285</v>
      </c>
    </row>
    <row r="15" spans="2:7" x14ac:dyDescent="0.25">
      <c r="B15" s="36" t="s">
        <v>283</v>
      </c>
    </row>
    <row r="16" spans="2:7" x14ac:dyDescent="0.25">
      <c r="B16" s="36" t="s">
        <v>282</v>
      </c>
    </row>
    <row r="17" spans="2:2" x14ac:dyDescent="0.25">
      <c r="B17" s="36" t="s">
        <v>281</v>
      </c>
    </row>
    <row r="18" spans="2:2" x14ac:dyDescent="0.25">
      <c r="B18" s="36" t="s">
        <v>279</v>
      </c>
    </row>
    <row r="19" spans="2:2" x14ac:dyDescent="0.25">
      <c r="B19" s="36" t="s">
        <v>277</v>
      </c>
    </row>
    <row r="20" spans="2:2" x14ac:dyDescent="0.25">
      <c r="B20" s="36" t="s">
        <v>275</v>
      </c>
    </row>
    <row r="21" spans="2:2" x14ac:dyDescent="0.25">
      <c r="B21" s="36" t="s">
        <v>273</v>
      </c>
    </row>
    <row r="22" spans="2:2" x14ac:dyDescent="0.25">
      <c r="B22" s="36" t="s">
        <v>271</v>
      </c>
    </row>
    <row r="23" spans="2:2" x14ac:dyDescent="0.25">
      <c r="B23" s="36" t="s">
        <v>269</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I81"/>
  <sheetViews>
    <sheetView topLeftCell="A2" workbookViewId="0">
      <selection activeCell="B4" sqref="B4:B9"/>
    </sheetView>
  </sheetViews>
  <sheetFormatPr defaultRowHeight="15" x14ac:dyDescent="0.25"/>
  <cols>
    <col min="1" max="1" width="9.140625" style="11"/>
    <col min="2" max="2" width="66.85546875" style="11" customWidth="1"/>
    <col min="3" max="3" width="8.42578125" style="11" customWidth="1"/>
    <col min="4" max="4" width="8.5703125" style="11" customWidth="1"/>
    <col min="5" max="5" width="7.85546875" style="11" customWidth="1"/>
    <col min="6" max="6" width="6.42578125" style="11" customWidth="1"/>
    <col min="7" max="9" width="24.28515625" style="11" customWidth="1"/>
    <col min="10" max="16384" width="9.140625" style="11"/>
  </cols>
  <sheetData>
    <row r="3" spans="1:6" ht="30" x14ac:dyDescent="0.25">
      <c r="B3" s="35" t="s">
        <v>296</v>
      </c>
      <c r="C3" s="35" t="s">
        <v>295</v>
      </c>
      <c r="D3" s="35" t="s">
        <v>8</v>
      </c>
      <c r="E3" s="11" t="s">
        <v>679</v>
      </c>
    </row>
    <row r="4" spans="1:6" x14ac:dyDescent="0.25">
      <c r="B4" s="11" t="s">
        <v>294</v>
      </c>
      <c r="C4" s="11" t="s">
        <v>256</v>
      </c>
      <c r="D4" s="11" t="s">
        <v>289</v>
      </c>
      <c r="E4" s="11">
        <v>1</v>
      </c>
      <c r="F4" s="36">
        <v>10</v>
      </c>
    </row>
    <row r="5" spans="1:6" x14ac:dyDescent="0.25">
      <c r="B5" s="11" t="s">
        <v>292</v>
      </c>
      <c r="C5" s="11" t="s">
        <v>255</v>
      </c>
      <c r="D5" s="11" t="s">
        <v>287</v>
      </c>
      <c r="E5" s="11">
        <v>2</v>
      </c>
      <c r="F5" s="36">
        <v>20</v>
      </c>
    </row>
    <row r="6" spans="1:6" x14ac:dyDescent="0.25">
      <c r="B6" s="11" t="s">
        <v>290</v>
      </c>
      <c r="C6" s="11" t="s">
        <v>254</v>
      </c>
      <c r="D6" s="11" t="s">
        <v>285</v>
      </c>
      <c r="F6" s="36">
        <v>30</v>
      </c>
    </row>
    <row r="7" spans="1:6" x14ac:dyDescent="0.25">
      <c r="B7" s="11" t="s">
        <v>288</v>
      </c>
      <c r="D7" s="11" t="s">
        <v>283</v>
      </c>
      <c r="F7" s="36">
        <v>40</v>
      </c>
    </row>
    <row r="8" spans="1:6" x14ac:dyDescent="0.25">
      <c r="B8" s="11" t="s">
        <v>286</v>
      </c>
      <c r="D8" s="11" t="s">
        <v>282</v>
      </c>
      <c r="F8" s="36">
        <v>50</v>
      </c>
    </row>
    <row r="9" spans="1:6" x14ac:dyDescent="0.25">
      <c r="B9" s="11" t="s">
        <v>284</v>
      </c>
      <c r="D9" s="11" t="s">
        <v>281</v>
      </c>
      <c r="F9" s="36">
        <v>60</v>
      </c>
    </row>
    <row r="10" spans="1:6" x14ac:dyDescent="0.25">
      <c r="F10" s="36">
        <v>70</v>
      </c>
    </row>
    <row r="11" spans="1:6" x14ac:dyDescent="0.25">
      <c r="F11" s="36"/>
    </row>
    <row r="12" spans="1:6" x14ac:dyDescent="0.25">
      <c r="B12" s="35" t="s">
        <v>280</v>
      </c>
      <c r="C12" s="35"/>
      <c r="F12" s="36"/>
    </row>
    <row r="13" spans="1:6" x14ac:dyDescent="0.25">
      <c r="A13" s="11">
        <v>1</v>
      </c>
      <c r="B13" s="11" t="s">
        <v>278</v>
      </c>
      <c r="F13" s="36"/>
    </row>
    <row r="14" spans="1:6" x14ac:dyDescent="0.25">
      <c r="B14" s="11" t="s">
        <v>276</v>
      </c>
      <c r="F14" s="36"/>
    </row>
    <row r="15" spans="1:6" x14ac:dyDescent="0.25">
      <c r="B15" s="11" t="s">
        <v>274</v>
      </c>
      <c r="F15" s="36"/>
    </row>
    <row r="16" spans="1:6" x14ac:dyDescent="0.25">
      <c r="B16" s="11" t="s">
        <v>272</v>
      </c>
      <c r="F16" s="36"/>
    </row>
    <row r="17" spans="1:6" x14ac:dyDescent="0.25">
      <c r="B17" s="11" t="s">
        <v>270</v>
      </c>
      <c r="F17" s="36"/>
    </row>
    <row r="18" spans="1:6" x14ac:dyDescent="0.25">
      <c r="A18" s="11">
        <v>2</v>
      </c>
      <c r="B18" s="11" t="s">
        <v>268</v>
      </c>
    </row>
    <row r="19" spans="1:6" x14ac:dyDescent="0.25">
      <c r="B19" s="11" t="s">
        <v>267</v>
      </c>
    </row>
    <row r="20" spans="1:6" x14ac:dyDescent="0.25">
      <c r="B20" s="11" t="s">
        <v>266</v>
      </c>
    </row>
    <row r="21" spans="1:6" x14ac:dyDescent="0.25">
      <c r="B21" s="11" t="s">
        <v>265</v>
      </c>
    </row>
    <row r="22" spans="1:6" x14ac:dyDescent="0.25">
      <c r="A22" s="11">
        <v>3</v>
      </c>
      <c r="B22" s="11" t="s">
        <v>264</v>
      </c>
    </row>
    <row r="23" spans="1:6" x14ac:dyDescent="0.25">
      <c r="B23" s="11" t="s">
        <v>263</v>
      </c>
    </row>
    <row r="24" spans="1:6" x14ac:dyDescent="0.25">
      <c r="B24" s="11" t="s">
        <v>199</v>
      </c>
    </row>
    <row r="25" spans="1:6" x14ac:dyDescent="0.25">
      <c r="A25" s="11">
        <v>4</v>
      </c>
      <c r="B25" s="11" t="s">
        <v>262</v>
      </c>
    </row>
    <row r="26" spans="1:6" x14ac:dyDescent="0.25">
      <c r="B26" s="11" t="s">
        <v>261</v>
      </c>
    </row>
    <row r="27" spans="1:6" x14ac:dyDescent="0.25">
      <c r="A27" s="11">
        <v>5</v>
      </c>
      <c r="B27" s="11" t="s">
        <v>260</v>
      </c>
    </row>
    <row r="28" spans="1:6" x14ac:dyDescent="0.25">
      <c r="B28" s="11" t="s">
        <v>185</v>
      </c>
    </row>
    <row r="29" spans="1:6" x14ac:dyDescent="0.25">
      <c r="B29" s="11" t="s">
        <v>259</v>
      </c>
    </row>
    <row r="30" spans="1:6" x14ac:dyDescent="0.25">
      <c r="A30" s="11">
        <v>6</v>
      </c>
      <c r="B30" s="11" t="s">
        <v>181</v>
      </c>
    </row>
    <row r="31" spans="1:6" x14ac:dyDescent="0.25">
      <c r="B31" s="11" t="s">
        <v>179</v>
      </c>
    </row>
    <row r="32" spans="1:6" ht="30" x14ac:dyDescent="0.25">
      <c r="B32" s="11" t="s">
        <v>177</v>
      </c>
    </row>
    <row r="34" spans="1:9" x14ac:dyDescent="0.25">
      <c r="B34" s="35" t="s">
        <v>258</v>
      </c>
      <c r="C34" s="34" t="s">
        <v>257</v>
      </c>
      <c r="D34" s="34" t="s">
        <v>256</v>
      </c>
      <c r="E34" s="34" t="s">
        <v>255</v>
      </c>
      <c r="F34" s="34" t="s">
        <v>254</v>
      </c>
      <c r="G34" s="34" t="s">
        <v>253</v>
      </c>
      <c r="H34" s="34" t="s">
        <v>252</v>
      </c>
      <c r="I34" s="34" t="s">
        <v>251</v>
      </c>
    </row>
    <row r="35" spans="1:9" ht="409.5" x14ac:dyDescent="0.25">
      <c r="A35" s="11" t="s">
        <v>250</v>
      </c>
      <c r="B35" s="11" t="s">
        <v>249</v>
      </c>
      <c r="C35" s="11" t="s">
        <v>248</v>
      </c>
      <c r="D35" s="11" t="s">
        <v>247</v>
      </c>
      <c r="E35" s="11" t="s">
        <v>246</v>
      </c>
      <c r="F35" s="11" t="s">
        <v>245</v>
      </c>
      <c r="G35" s="11" t="s">
        <v>244</v>
      </c>
      <c r="H35" s="11" t="s">
        <v>243</v>
      </c>
    </row>
    <row r="36" spans="1:9" ht="409.5" x14ac:dyDescent="0.25">
      <c r="B36" s="11" t="s">
        <v>242</v>
      </c>
      <c r="C36" s="11" t="s">
        <v>241</v>
      </c>
      <c r="D36" s="11" t="s">
        <v>240</v>
      </c>
      <c r="E36" s="11" t="s">
        <v>239</v>
      </c>
      <c r="F36" s="11" t="s">
        <v>238</v>
      </c>
      <c r="G36" s="11" t="s">
        <v>237</v>
      </c>
      <c r="H36" s="11" t="s">
        <v>236</v>
      </c>
    </row>
    <row r="37" spans="1:9" x14ac:dyDescent="0.25">
      <c r="B37" s="11" t="s">
        <v>235</v>
      </c>
    </row>
    <row r="38" spans="1:9" x14ac:dyDescent="0.25">
      <c r="A38" s="11" t="s">
        <v>234</v>
      </c>
      <c r="B38" s="11" t="s">
        <v>233</v>
      </c>
    </row>
    <row r="39" spans="1:9" x14ac:dyDescent="0.25">
      <c r="B39" s="11" t="s">
        <v>232</v>
      </c>
    </row>
    <row r="40" spans="1:9" ht="30" x14ac:dyDescent="0.25">
      <c r="A40" s="11" t="s">
        <v>231</v>
      </c>
      <c r="B40" s="11" t="s">
        <v>230</v>
      </c>
    </row>
    <row r="41" spans="1:9" x14ac:dyDescent="0.25">
      <c r="B41" s="11" t="s">
        <v>229</v>
      </c>
    </row>
    <row r="42" spans="1:9" x14ac:dyDescent="0.25">
      <c r="A42" s="11" t="s">
        <v>228</v>
      </c>
      <c r="B42" s="11" t="s">
        <v>227</v>
      </c>
    </row>
    <row r="43" spans="1:9" x14ac:dyDescent="0.25">
      <c r="B43" s="11" t="s">
        <v>226</v>
      </c>
    </row>
    <row r="44" spans="1:9" x14ac:dyDescent="0.25">
      <c r="A44" s="11" t="s">
        <v>225</v>
      </c>
      <c r="B44" s="11" t="s">
        <v>224</v>
      </c>
    </row>
    <row r="46" spans="1:9" x14ac:dyDescent="0.25">
      <c r="A46" s="11" t="s">
        <v>223</v>
      </c>
      <c r="B46" s="11" t="s">
        <v>222</v>
      </c>
    </row>
    <row r="47" spans="1:9" ht="30" x14ac:dyDescent="0.25">
      <c r="B47" s="11" t="s">
        <v>221</v>
      </c>
    </row>
    <row r="48" spans="1:9" x14ac:dyDescent="0.25">
      <c r="B48" s="11" t="s">
        <v>220</v>
      </c>
    </row>
    <row r="49" spans="1:2" x14ac:dyDescent="0.25">
      <c r="A49" s="11" t="s">
        <v>219</v>
      </c>
      <c r="B49" s="11" t="s">
        <v>218</v>
      </c>
    </row>
    <row r="50" spans="1:2" x14ac:dyDescent="0.25">
      <c r="B50" s="11" t="s">
        <v>217</v>
      </c>
    </row>
    <row r="51" spans="1:2" x14ac:dyDescent="0.25">
      <c r="A51" s="11" t="s">
        <v>216</v>
      </c>
      <c r="B51" s="11" t="s">
        <v>215</v>
      </c>
    </row>
    <row r="52" spans="1:2" x14ac:dyDescent="0.25">
      <c r="B52" s="11" t="s">
        <v>214</v>
      </c>
    </row>
    <row r="53" spans="1:2" x14ac:dyDescent="0.25">
      <c r="B53" s="11" t="s">
        <v>213</v>
      </c>
    </row>
    <row r="54" spans="1:2" x14ac:dyDescent="0.25">
      <c r="A54" s="11" t="s">
        <v>212</v>
      </c>
      <c r="B54" s="11" t="s">
        <v>211</v>
      </c>
    </row>
    <row r="55" spans="1:2" x14ac:dyDescent="0.25">
      <c r="B55" s="11" t="s">
        <v>210</v>
      </c>
    </row>
    <row r="56" spans="1:2" x14ac:dyDescent="0.25">
      <c r="B56" s="11" t="s">
        <v>209</v>
      </c>
    </row>
    <row r="58" spans="1:2" x14ac:dyDescent="0.25">
      <c r="A58" s="11" t="s">
        <v>208</v>
      </c>
      <c r="B58" s="11" t="s">
        <v>207</v>
      </c>
    </row>
    <row r="59" spans="1:2" x14ac:dyDescent="0.25">
      <c r="B59" s="11" t="s">
        <v>206</v>
      </c>
    </row>
    <row r="60" spans="1:2" x14ac:dyDescent="0.25">
      <c r="B60" s="11" t="s">
        <v>205</v>
      </c>
    </row>
    <row r="61" spans="1:2" x14ac:dyDescent="0.25">
      <c r="B61" s="11" t="s">
        <v>204</v>
      </c>
    </row>
    <row r="62" spans="1:2" x14ac:dyDescent="0.25">
      <c r="A62" s="11" t="s">
        <v>203</v>
      </c>
      <c r="B62" s="11" t="s">
        <v>202</v>
      </c>
    </row>
    <row r="63" spans="1:2" x14ac:dyDescent="0.25">
      <c r="B63" s="11" t="s">
        <v>201</v>
      </c>
    </row>
    <row r="64" spans="1:2" x14ac:dyDescent="0.25">
      <c r="A64" s="11" t="s">
        <v>200</v>
      </c>
      <c r="B64" s="11" t="s">
        <v>199</v>
      </c>
    </row>
    <row r="66" spans="1:2" x14ac:dyDescent="0.25">
      <c r="A66" s="11" t="s">
        <v>198</v>
      </c>
      <c r="B66" s="11" t="s">
        <v>197</v>
      </c>
    </row>
    <row r="67" spans="1:2" x14ac:dyDescent="0.25">
      <c r="B67" s="11" t="s">
        <v>196</v>
      </c>
    </row>
    <row r="68" spans="1:2" x14ac:dyDescent="0.25">
      <c r="A68" s="11" t="s">
        <v>195</v>
      </c>
      <c r="B68" s="11" t="s">
        <v>194</v>
      </c>
    </row>
    <row r="69" spans="1:2" ht="30" x14ac:dyDescent="0.25">
      <c r="B69" s="11" t="s">
        <v>193</v>
      </c>
    </row>
    <row r="70" spans="1:2" x14ac:dyDescent="0.25">
      <c r="B70" s="11" t="s">
        <v>192</v>
      </c>
    </row>
    <row r="71" spans="1:2" x14ac:dyDescent="0.25">
      <c r="B71" s="11" t="s">
        <v>191</v>
      </c>
    </row>
    <row r="72" spans="1:2" x14ac:dyDescent="0.25">
      <c r="B72" s="11" t="s">
        <v>190</v>
      </c>
    </row>
    <row r="74" spans="1:2" x14ac:dyDescent="0.25">
      <c r="A74" s="11" t="s">
        <v>189</v>
      </c>
      <c r="B74" s="11" t="s">
        <v>188</v>
      </c>
    </row>
    <row r="75" spans="1:2" x14ac:dyDescent="0.25">
      <c r="B75" s="11" t="s">
        <v>187</v>
      </c>
    </row>
    <row r="76" spans="1:2" x14ac:dyDescent="0.25">
      <c r="A76" s="11" t="s">
        <v>186</v>
      </c>
      <c r="B76" s="11" t="s">
        <v>185</v>
      </c>
    </row>
    <row r="77" spans="1:2" x14ac:dyDescent="0.25">
      <c r="A77" s="11" t="s">
        <v>184</v>
      </c>
      <c r="B77" s="11" t="s">
        <v>183</v>
      </c>
    </row>
    <row r="79" spans="1:2" x14ac:dyDescent="0.25">
      <c r="A79" s="11" t="s">
        <v>182</v>
      </c>
      <c r="B79" s="11" t="s">
        <v>181</v>
      </c>
    </row>
    <row r="80" spans="1:2" x14ac:dyDescent="0.25">
      <c r="A80" s="11" t="s">
        <v>180</v>
      </c>
      <c r="B80" s="11" t="s">
        <v>179</v>
      </c>
    </row>
    <row r="81" spans="1:2" ht="30" x14ac:dyDescent="0.25">
      <c r="A81" s="11" t="s">
        <v>178</v>
      </c>
      <c r="B81" s="11" t="s">
        <v>177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52"/>
  <sheetViews>
    <sheetView topLeftCell="A28" zoomScale="87" zoomScaleNormal="87" workbookViewId="0">
      <selection activeCell="E11" sqref="E11"/>
    </sheetView>
  </sheetViews>
  <sheetFormatPr defaultRowHeight="15" x14ac:dyDescent="0.25"/>
  <cols>
    <col min="2" max="2" width="46.5703125" customWidth="1"/>
    <col min="3" max="3" width="38" customWidth="1"/>
    <col min="4" max="4" width="45.5703125" customWidth="1"/>
    <col min="10" max="10" width="19.28515625" customWidth="1"/>
  </cols>
  <sheetData>
    <row r="1" spans="1:21" x14ac:dyDescent="0.25">
      <c r="A1" s="37"/>
      <c r="B1" s="37"/>
      <c r="C1" s="37"/>
      <c r="D1" s="37"/>
      <c r="E1" s="37"/>
      <c r="F1" s="37"/>
      <c r="G1" s="37"/>
      <c r="H1" s="37"/>
      <c r="I1" s="37"/>
      <c r="J1" s="37"/>
      <c r="K1" s="37"/>
      <c r="L1" s="37"/>
      <c r="M1" s="37"/>
      <c r="N1" s="37"/>
      <c r="O1" s="37"/>
      <c r="P1" s="37"/>
      <c r="Q1" s="37"/>
      <c r="R1" s="37"/>
      <c r="S1" s="37"/>
      <c r="T1" s="37"/>
      <c r="U1" s="37"/>
    </row>
    <row r="2" spans="1:21" s="39" customFormat="1" x14ac:dyDescent="0.25">
      <c r="A2" s="40"/>
      <c r="B2" s="40">
        <v>1</v>
      </c>
      <c r="C2" s="40"/>
      <c r="D2" s="40"/>
      <c r="E2" s="40"/>
      <c r="F2" s="40"/>
      <c r="G2" s="40">
        <v>2</v>
      </c>
      <c r="H2" s="40"/>
      <c r="I2" s="40"/>
      <c r="J2" s="40"/>
      <c r="K2" s="40">
        <v>3</v>
      </c>
      <c r="L2" s="40"/>
      <c r="M2" s="40"/>
      <c r="N2" s="40">
        <v>4</v>
      </c>
      <c r="O2" s="40"/>
      <c r="P2" s="40">
        <v>5</v>
      </c>
      <c r="Q2" s="40"/>
      <c r="R2" s="40"/>
      <c r="S2" s="40">
        <v>6</v>
      </c>
      <c r="T2" s="40"/>
      <c r="U2" s="40"/>
    </row>
    <row r="3" spans="1:21" x14ac:dyDescent="0.25">
      <c r="A3" s="37"/>
      <c r="B3" s="37" t="s">
        <v>278</v>
      </c>
      <c r="C3" s="37" t="s">
        <v>276</v>
      </c>
      <c r="D3" s="37" t="s">
        <v>274</v>
      </c>
      <c r="E3" s="37" t="s">
        <v>272</v>
      </c>
      <c r="F3" s="37" t="s">
        <v>270</v>
      </c>
      <c r="G3" s="37" t="s">
        <v>268</v>
      </c>
      <c r="H3" s="37" t="s">
        <v>267</v>
      </c>
      <c r="I3" s="37" t="s">
        <v>266</v>
      </c>
      <c r="J3" s="37" t="s">
        <v>265</v>
      </c>
      <c r="K3" s="37" t="s">
        <v>264</v>
      </c>
      <c r="L3" s="37" t="s">
        <v>263</v>
      </c>
      <c r="M3" s="37" t="s">
        <v>199</v>
      </c>
      <c r="N3" s="37" t="s">
        <v>262</v>
      </c>
      <c r="O3" s="37" t="s">
        <v>261</v>
      </c>
      <c r="P3" s="37" t="s">
        <v>260</v>
      </c>
      <c r="Q3" s="37" t="s">
        <v>185</v>
      </c>
      <c r="R3" s="37" t="s">
        <v>259</v>
      </c>
      <c r="S3" s="37" t="s">
        <v>181</v>
      </c>
      <c r="T3" s="37" t="s">
        <v>179</v>
      </c>
      <c r="U3" s="37" t="s">
        <v>177</v>
      </c>
    </row>
    <row r="4" spans="1:21" x14ac:dyDescent="0.25">
      <c r="A4" s="37"/>
      <c r="B4" s="37" t="s">
        <v>249</v>
      </c>
      <c r="C4" s="37" t="s">
        <v>233</v>
      </c>
      <c r="D4" s="37" t="s">
        <v>230</v>
      </c>
      <c r="E4" s="37" t="s">
        <v>227</v>
      </c>
      <c r="F4" t="s">
        <v>224</v>
      </c>
      <c r="G4" t="s">
        <v>222</v>
      </c>
      <c r="H4" t="s">
        <v>218</v>
      </c>
      <c r="I4" t="s">
        <v>215</v>
      </c>
      <c r="J4" t="s">
        <v>211</v>
      </c>
      <c r="K4" t="s">
        <v>207</v>
      </c>
      <c r="L4" t="s">
        <v>202</v>
      </c>
      <c r="M4" t="s">
        <v>199</v>
      </c>
      <c r="N4" t="s">
        <v>197</v>
      </c>
      <c r="O4" t="s">
        <v>194</v>
      </c>
      <c r="P4" t="s">
        <v>188</v>
      </c>
      <c r="Q4" t="s">
        <v>185</v>
      </c>
      <c r="R4" t="s">
        <v>183</v>
      </c>
      <c r="S4" t="s">
        <v>181</v>
      </c>
      <c r="T4" t="s">
        <v>179</v>
      </c>
      <c r="U4" t="s">
        <v>177</v>
      </c>
    </row>
    <row r="5" spans="1:21" x14ac:dyDescent="0.25">
      <c r="A5" s="37"/>
      <c r="B5" s="37" t="s">
        <v>242</v>
      </c>
      <c r="C5" s="37" t="s">
        <v>232</v>
      </c>
      <c r="D5" s="37" t="s">
        <v>229</v>
      </c>
      <c r="E5" s="37" t="s">
        <v>226</v>
      </c>
      <c r="G5" t="s">
        <v>221</v>
      </c>
      <c r="H5" t="s">
        <v>217</v>
      </c>
      <c r="I5" t="s">
        <v>214</v>
      </c>
      <c r="J5" t="s">
        <v>210</v>
      </c>
      <c r="K5" t="s">
        <v>206</v>
      </c>
      <c r="L5" t="s">
        <v>201</v>
      </c>
      <c r="M5" s="37"/>
      <c r="N5" t="s">
        <v>196</v>
      </c>
      <c r="O5" t="s">
        <v>193</v>
      </c>
      <c r="P5" t="s">
        <v>187</v>
      </c>
      <c r="Q5" s="37"/>
      <c r="R5" s="37"/>
      <c r="S5" s="37"/>
      <c r="T5" s="37"/>
      <c r="U5" s="37"/>
    </row>
    <row r="6" spans="1:21" x14ac:dyDescent="0.25">
      <c r="A6" s="37"/>
      <c r="B6" s="37" t="s">
        <v>235</v>
      </c>
      <c r="C6" s="37"/>
      <c r="D6" s="37"/>
      <c r="E6" s="37"/>
      <c r="F6" s="37"/>
      <c r="G6" t="s">
        <v>220</v>
      </c>
      <c r="H6" s="37"/>
      <c r="I6" t="s">
        <v>213</v>
      </c>
      <c r="J6" t="s">
        <v>209</v>
      </c>
      <c r="K6" t="s">
        <v>205</v>
      </c>
      <c r="L6" s="37"/>
      <c r="M6" s="37"/>
      <c r="N6" s="37"/>
      <c r="O6" t="s">
        <v>192</v>
      </c>
      <c r="P6" s="37"/>
      <c r="Q6" s="37"/>
      <c r="R6" s="37"/>
      <c r="S6" s="37"/>
      <c r="T6" s="37"/>
      <c r="U6" s="37"/>
    </row>
    <row r="7" spans="1:21" x14ac:dyDescent="0.25">
      <c r="K7" t="s">
        <v>204</v>
      </c>
      <c r="O7" t="s">
        <v>191</v>
      </c>
    </row>
    <row r="8" spans="1:21" x14ac:dyDescent="0.25">
      <c r="O8" t="s">
        <v>190</v>
      </c>
    </row>
    <row r="10" spans="1:21" x14ac:dyDescent="0.25">
      <c r="B10" t="s">
        <v>548</v>
      </c>
      <c r="C10" t="s">
        <v>257</v>
      </c>
      <c r="D10" t="s">
        <v>256</v>
      </c>
      <c r="E10" t="s">
        <v>255</v>
      </c>
      <c r="F10" t="s">
        <v>254</v>
      </c>
      <c r="G10" t="s">
        <v>253</v>
      </c>
      <c r="H10" t="s">
        <v>252</v>
      </c>
    </row>
    <row r="11" spans="1:21" x14ac:dyDescent="0.25">
      <c r="A11" t="s">
        <v>250</v>
      </c>
      <c r="B11" s="37" t="s">
        <v>249</v>
      </c>
      <c r="C11" t="s">
        <v>547</v>
      </c>
      <c r="D11" t="s">
        <v>546</v>
      </c>
      <c r="E11" t="s">
        <v>545</v>
      </c>
      <c r="F11" t="s">
        <v>544</v>
      </c>
      <c r="G11" t="s">
        <v>543</v>
      </c>
      <c r="H11" t="s">
        <v>542</v>
      </c>
    </row>
    <row r="12" spans="1:21" x14ac:dyDescent="0.25">
      <c r="B12" s="37" t="s">
        <v>242</v>
      </c>
      <c r="C12" t="s">
        <v>541</v>
      </c>
      <c r="D12" t="s">
        <v>540</v>
      </c>
      <c r="E12" t="s">
        <v>539</v>
      </c>
      <c r="F12" t="s">
        <v>538</v>
      </c>
      <c r="G12" t="s">
        <v>537</v>
      </c>
      <c r="H12" t="s">
        <v>536</v>
      </c>
    </row>
    <row r="13" spans="1:21" x14ac:dyDescent="0.25">
      <c r="B13" s="37" t="s">
        <v>235</v>
      </c>
      <c r="C13" t="s">
        <v>535</v>
      </c>
      <c r="D13" t="s">
        <v>534</v>
      </c>
      <c r="E13" t="s">
        <v>533</v>
      </c>
      <c r="F13" t="s">
        <v>532</v>
      </c>
      <c r="G13" t="s">
        <v>531</v>
      </c>
      <c r="H13" t="s">
        <v>530</v>
      </c>
    </row>
    <row r="14" spans="1:21" x14ac:dyDescent="0.25">
      <c r="A14" t="s">
        <v>234</v>
      </c>
      <c r="B14" t="s">
        <v>233</v>
      </c>
      <c r="C14" t="s">
        <v>529</v>
      </c>
      <c r="D14" t="s">
        <v>528</v>
      </c>
      <c r="E14" t="s">
        <v>527</v>
      </c>
      <c r="F14" t="s">
        <v>526</v>
      </c>
      <c r="G14" t="s">
        <v>525</v>
      </c>
      <c r="H14" t="s">
        <v>524</v>
      </c>
    </row>
    <row r="15" spans="1:21" x14ac:dyDescent="0.25">
      <c r="B15" t="s">
        <v>232</v>
      </c>
      <c r="C15" t="s">
        <v>523</v>
      </c>
      <c r="D15" t="s">
        <v>522</v>
      </c>
      <c r="E15" t="s">
        <v>521</v>
      </c>
      <c r="F15" t="s">
        <v>520</v>
      </c>
      <c r="G15" t="s">
        <v>519</v>
      </c>
      <c r="H15" t="s">
        <v>518</v>
      </c>
    </row>
    <row r="16" spans="1:21" x14ac:dyDescent="0.25">
      <c r="A16" t="s">
        <v>231</v>
      </c>
      <c r="B16" t="s">
        <v>230</v>
      </c>
      <c r="C16" t="s">
        <v>517</v>
      </c>
      <c r="D16" t="s">
        <v>516</v>
      </c>
      <c r="E16" t="s">
        <v>515</v>
      </c>
      <c r="F16" t="s">
        <v>514</v>
      </c>
      <c r="G16" t="s">
        <v>513</v>
      </c>
      <c r="H16" t="s">
        <v>512</v>
      </c>
    </row>
    <row r="17" spans="1:8" x14ac:dyDescent="0.25">
      <c r="B17" t="s">
        <v>229</v>
      </c>
      <c r="C17" t="s">
        <v>511</v>
      </c>
      <c r="D17" t="s">
        <v>510</v>
      </c>
      <c r="E17" t="s">
        <v>509</v>
      </c>
      <c r="F17" t="s">
        <v>508</v>
      </c>
      <c r="G17" t="s">
        <v>507</v>
      </c>
      <c r="H17" t="s">
        <v>506</v>
      </c>
    </row>
    <row r="18" spans="1:8" x14ac:dyDescent="0.25">
      <c r="A18" t="s">
        <v>228</v>
      </c>
      <c r="B18" t="s">
        <v>227</v>
      </c>
      <c r="C18" t="s">
        <v>505</v>
      </c>
      <c r="D18" t="s">
        <v>504</v>
      </c>
      <c r="E18" t="s">
        <v>503</v>
      </c>
      <c r="F18" t="s">
        <v>502</v>
      </c>
      <c r="G18" t="s">
        <v>501</v>
      </c>
      <c r="H18" t="s">
        <v>500</v>
      </c>
    </row>
    <row r="19" spans="1:8" x14ac:dyDescent="0.25">
      <c r="B19" t="s">
        <v>226</v>
      </c>
      <c r="C19" t="s">
        <v>499</v>
      </c>
      <c r="D19" t="s">
        <v>498</v>
      </c>
      <c r="E19" t="s">
        <v>497</v>
      </c>
      <c r="F19" t="s">
        <v>496</v>
      </c>
      <c r="G19" t="s">
        <v>495</v>
      </c>
      <c r="H19" t="s">
        <v>494</v>
      </c>
    </row>
    <row r="20" spans="1:8" x14ac:dyDescent="0.25">
      <c r="A20" t="s">
        <v>225</v>
      </c>
      <c r="B20" t="s">
        <v>224</v>
      </c>
      <c r="C20" t="s">
        <v>493</v>
      </c>
      <c r="D20" t="s">
        <v>492</v>
      </c>
      <c r="E20" t="s">
        <v>491</v>
      </c>
      <c r="F20" t="s">
        <v>490</v>
      </c>
      <c r="G20" t="s">
        <v>489</v>
      </c>
      <c r="H20" t="s">
        <v>488</v>
      </c>
    </row>
    <row r="21" spans="1:8" x14ac:dyDescent="0.25">
      <c r="A21" t="s">
        <v>223</v>
      </c>
      <c r="B21" t="s">
        <v>222</v>
      </c>
      <c r="C21" t="s">
        <v>487</v>
      </c>
      <c r="D21" t="s">
        <v>486</v>
      </c>
      <c r="E21" t="s">
        <v>485</v>
      </c>
      <c r="F21" t="s">
        <v>484</v>
      </c>
      <c r="G21" t="s">
        <v>483</v>
      </c>
      <c r="H21" t="s">
        <v>482</v>
      </c>
    </row>
    <row r="22" spans="1:8" x14ac:dyDescent="0.25">
      <c r="B22" t="s">
        <v>221</v>
      </c>
      <c r="C22" t="s">
        <v>481</v>
      </c>
      <c r="D22" t="s">
        <v>480</v>
      </c>
      <c r="E22" t="s">
        <v>479</v>
      </c>
      <c r="F22" t="s">
        <v>478</v>
      </c>
      <c r="G22" t="s">
        <v>477</v>
      </c>
      <c r="H22" t="s">
        <v>476</v>
      </c>
    </row>
    <row r="23" spans="1:8" x14ac:dyDescent="0.25">
      <c r="B23" t="s">
        <v>220</v>
      </c>
      <c r="C23" t="s">
        <v>475</v>
      </c>
      <c r="D23" t="s">
        <v>474</v>
      </c>
      <c r="E23" t="s">
        <v>473</v>
      </c>
      <c r="F23" t="s">
        <v>472</v>
      </c>
      <c r="G23" t="s">
        <v>471</v>
      </c>
      <c r="H23" t="s">
        <v>470</v>
      </c>
    </row>
    <row r="24" spans="1:8" x14ac:dyDescent="0.25">
      <c r="A24" t="s">
        <v>219</v>
      </c>
      <c r="B24" t="s">
        <v>218</v>
      </c>
      <c r="C24" t="s">
        <v>469</v>
      </c>
      <c r="D24" t="s">
        <v>468</v>
      </c>
      <c r="E24" t="s">
        <v>467</v>
      </c>
      <c r="F24" t="s">
        <v>466</v>
      </c>
      <c r="G24" t="s">
        <v>465</v>
      </c>
      <c r="H24" t="s">
        <v>464</v>
      </c>
    </row>
    <row r="25" spans="1:8" x14ac:dyDescent="0.25">
      <c r="B25" t="s">
        <v>217</v>
      </c>
      <c r="C25" t="s">
        <v>463</v>
      </c>
      <c r="D25" t="s">
        <v>462</v>
      </c>
      <c r="E25" t="s">
        <v>461</v>
      </c>
      <c r="F25" t="s">
        <v>460</v>
      </c>
      <c r="G25" t="s">
        <v>459</v>
      </c>
      <c r="H25" t="s">
        <v>458</v>
      </c>
    </row>
    <row r="26" spans="1:8" x14ac:dyDescent="0.25">
      <c r="A26" t="s">
        <v>216</v>
      </c>
      <c r="B26" t="s">
        <v>215</v>
      </c>
      <c r="C26" t="s">
        <v>457</v>
      </c>
      <c r="D26" t="s">
        <v>456</v>
      </c>
      <c r="E26" t="s">
        <v>455</v>
      </c>
      <c r="F26" t="s">
        <v>454</v>
      </c>
      <c r="G26" t="s">
        <v>453</v>
      </c>
      <c r="H26" t="s">
        <v>452</v>
      </c>
    </row>
    <row r="27" spans="1:8" x14ac:dyDescent="0.25">
      <c r="B27" t="s">
        <v>214</v>
      </c>
      <c r="C27" t="s">
        <v>451</v>
      </c>
      <c r="D27" t="s">
        <v>450</v>
      </c>
      <c r="E27" t="s">
        <v>449</v>
      </c>
      <c r="F27" t="s">
        <v>448</v>
      </c>
      <c r="G27" t="s">
        <v>442</v>
      </c>
      <c r="H27" t="s">
        <v>447</v>
      </c>
    </row>
    <row r="28" spans="1:8" x14ac:dyDescent="0.25">
      <c r="B28" t="s">
        <v>213</v>
      </c>
      <c r="C28" t="s">
        <v>446</v>
      </c>
      <c r="D28" t="s">
        <v>445</v>
      </c>
      <c r="E28" t="s">
        <v>444</v>
      </c>
      <c r="F28" t="s">
        <v>443</v>
      </c>
      <c r="G28" t="s">
        <v>442</v>
      </c>
      <c r="H28" t="s">
        <v>441</v>
      </c>
    </row>
    <row r="29" spans="1:8" x14ac:dyDescent="0.25">
      <c r="A29" t="s">
        <v>212</v>
      </c>
      <c r="B29" t="s">
        <v>211</v>
      </c>
      <c r="C29" t="s">
        <v>440</v>
      </c>
      <c r="D29" t="s">
        <v>439</v>
      </c>
      <c r="E29" t="s">
        <v>438</v>
      </c>
      <c r="F29" t="s">
        <v>437</v>
      </c>
      <c r="G29" t="s">
        <v>436</v>
      </c>
      <c r="H29" t="s">
        <v>435</v>
      </c>
    </row>
    <row r="30" spans="1:8" x14ac:dyDescent="0.25">
      <c r="B30" t="s">
        <v>210</v>
      </c>
      <c r="C30" t="s">
        <v>434</v>
      </c>
      <c r="D30" t="s">
        <v>433</v>
      </c>
      <c r="E30" t="s">
        <v>432</v>
      </c>
      <c r="F30" t="s">
        <v>431</v>
      </c>
      <c r="G30" t="s">
        <v>430</v>
      </c>
      <c r="H30" t="s">
        <v>429</v>
      </c>
    </row>
    <row r="31" spans="1:8" x14ac:dyDescent="0.25">
      <c r="B31" t="s">
        <v>209</v>
      </c>
      <c r="C31" t="s">
        <v>428</v>
      </c>
      <c r="D31" t="s">
        <v>427</v>
      </c>
      <c r="E31" t="s">
        <v>426</v>
      </c>
      <c r="F31" t="s">
        <v>425</v>
      </c>
      <c r="G31" t="s">
        <v>424</v>
      </c>
      <c r="H31" t="s">
        <v>423</v>
      </c>
    </row>
    <row r="32" spans="1:8" x14ac:dyDescent="0.25">
      <c r="A32" t="s">
        <v>208</v>
      </c>
      <c r="B32" t="s">
        <v>207</v>
      </c>
      <c r="C32" t="s">
        <v>422</v>
      </c>
      <c r="D32" t="s">
        <v>421</v>
      </c>
      <c r="E32" t="s">
        <v>420</v>
      </c>
      <c r="F32" t="s">
        <v>419</v>
      </c>
      <c r="G32" t="s">
        <v>418</v>
      </c>
      <c r="H32" t="s">
        <v>417</v>
      </c>
    </row>
    <row r="33" spans="1:8" x14ac:dyDescent="0.25">
      <c r="B33" t="s">
        <v>206</v>
      </c>
      <c r="C33" t="s">
        <v>416</v>
      </c>
      <c r="D33" t="s">
        <v>415</v>
      </c>
      <c r="E33" t="s">
        <v>414</v>
      </c>
      <c r="F33" t="s">
        <v>413</v>
      </c>
      <c r="G33" t="s">
        <v>412</v>
      </c>
      <c r="H33" t="s">
        <v>411</v>
      </c>
    </row>
    <row r="34" spans="1:8" x14ac:dyDescent="0.25">
      <c r="B34" t="s">
        <v>205</v>
      </c>
      <c r="C34" t="s">
        <v>410</v>
      </c>
      <c r="D34" t="s">
        <v>409</v>
      </c>
      <c r="E34" t="s">
        <v>408</v>
      </c>
      <c r="F34" t="s">
        <v>407</v>
      </c>
      <c r="G34" t="s">
        <v>406</v>
      </c>
      <c r="H34" t="s">
        <v>405</v>
      </c>
    </row>
    <row r="35" spans="1:8" x14ac:dyDescent="0.25">
      <c r="B35" t="s">
        <v>204</v>
      </c>
      <c r="C35" t="s">
        <v>404</v>
      </c>
      <c r="D35" t="s">
        <v>403</v>
      </c>
      <c r="E35" t="s">
        <v>402</v>
      </c>
      <c r="F35" t="s">
        <v>401</v>
      </c>
      <c r="G35" t="s">
        <v>400</v>
      </c>
      <c r="H35" t="s">
        <v>399</v>
      </c>
    </row>
    <row r="36" spans="1:8" x14ac:dyDescent="0.25">
      <c r="A36" t="s">
        <v>203</v>
      </c>
      <c r="B36" t="s">
        <v>202</v>
      </c>
      <c r="C36" t="s">
        <v>398</v>
      </c>
      <c r="D36" t="s">
        <v>397</v>
      </c>
      <c r="E36" t="s">
        <v>396</v>
      </c>
      <c r="F36" t="s">
        <v>395</v>
      </c>
      <c r="G36" t="s">
        <v>394</v>
      </c>
      <c r="H36" t="s">
        <v>393</v>
      </c>
    </row>
    <row r="37" spans="1:8" x14ac:dyDescent="0.25">
      <c r="B37" t="s">
        <v>201</v>
      </c>
      <c r="C37" t="s">
        <v>392</v>
      </c>
      <c r="D37" t="s">
        <v>391</v>
      </c>
      <c r="E37" s="38" t="s">
        <v>390</v>
      </c>
      <c r="F37" t="s">
        <v>389</v>
      </c>
      <c r="G37" t="s">
        <v>388</v>
      </c>
      <c r="H37" t="s">
        <v>387</v>
      </c>
    </row>
    <row r="38" spans="1:8" x14ac:dyDescent="0.25">
      <c r="A38" t="s">
        <v>200</v>
      </c>
      <c r="B38" t="s">
        <v>199</v>
      </c>
      <c r="C38" t="s">
        <v>386</v>
      </c>
      <c r="D38" t="s">
        <v>385</v>
      </c>
      <c r="E38" t="s">
        <v>384</v>
      </c>
      <c r="F38" t="s">
        <v>383</v>
      </c>
      <c r="G38" t="s">
        <v>382</v>
      </c>
      <c r="H38" t="s">
        <v>381</v>
      </c>
    </row>
    <row r="39" spans="1:8" x14ac:dyDescent="0.25">
      <c r="A39" s="37" t="s">
        <v>198</v>
      </c>
      <c r="B39" s="37" t="s">
        <v>197</v>
      </c>
      <c r="C39" s="37" t="s">
        <v>380</v>
      </c>
      <c r="D39" s="37" t="s">
        <v>379</v>
      </c>
      <c r="E39" s="37" t="s">
        <v>378</v>
      </c>
      <c r="F39" s="37" t="s">
        <v>377</v>
      </c>
      <c r="G39" s="37" t="s">
        <v>376</v>
      </c>
      <c r="H39" s="37" t="s">
        <v>375</v>
      </c>
    </row>
    <row r="40" spans="1:8" x14ac:dyDescent="0.25">
      <c r="A40" s="37"/>
      <c r="B40" s="37" t="s">
        <v>196</v>
      </c>
      <c r="C40" t="s">
        <v>374</v>
      </c>
      <c r="D40" t="s">
        <v>373</v>
      </c>
      <c r="E40" t="s">
        <v>372</v>
      </c>
      <c r="F40" t="s">
        <v>371</v>
      </c>
      <c r="G40" t="s">
        <v>370</v>
      </c>
      <c r="H40" t="s">
        <v>369</v>
      </c>
    </row>
    <row r="41" spans="1:8" x14ac:dyDescent="0.25">
      <c r="A41" s="37" t="s">
        <v>195</v>
      </c>
      <c r="B41" s="37" t="s">
        <v>194</v>
      </c>
      <c r="C41" t="s">
        <v>368</v>
      </c>
      <c r="D41" t="s">
        <v>367</v>
      </c>
      <c r="E41" t="s">
        <v>366</v>
      </c>
      <c r="F41" t="s">
        <v>365</v>
      </c>
      <c r="G41" t="s">
        <v>364</v>
      </c>
      <c r="H41" t="s">
        <v>363</v>
      </c>
    </row>
    <row r="42" spans="1:8" x14ac:dyDescent="0.25">
      <c r="A42" s="37"/>
      <c r="B42" s="37" t="s">
        <v>193</v>
      </c>
      <c r="C42" t="s">
        <v>362</v>
      </c>
      <c r="D42" t="s">
        <v>361</v>
      </c>
      <c r="E42" t="s">
        <v>360</v>
      </c>
      <c r="F42" t="s">
        <v>359</v>
      </c>
      <c r="G42" t="s">
        <v>358</v>
      </c>
      <c r="H42" t="s">
        <v>357</v>
      </c>
    </row>
    <row r="43" spans="1:8" x14ac:dyDescent="0.25">
      <c r="A43" s="37"/>
      <c r="B43" s="37" t="s">
        <v>192</v>
      </c>
      <c r="C43" t="s">
        <v>356</v>
      </c>
      <c r="D43" t="s">
        <v>355</v>
      </c>
      <c r="E43" t="s">
        <v>354</v>
      </c>
      <c r="F43" t="s">
        <v>353</v>
      </c>
      <c r="G43" t="s">
        <v>352</v>
      </c>
      <c r="H43" t="s">
        <v>351</v>
      </c>
    </row>
    <row r="44" spans="1:8" x14ac:dyDescent="0.25">
      <c r="A44" s="37"/>
      <c r="B44" s="37" t="s">
        <v>191</v>
      </c>
      <c r="C44" t="s">
        <v>350</v>
      </c>
      <c r="D44" t="s">
        <v>349</v>
      </c>
      <c r="E44" t="s">
        <v>348</v>
      </c>
      <c r="F44" t="s">
        <v>347</v>
      </c>
      <c r="G44" t="s">
        <v>346</v>
      </c>
      <c r="H44" t="s">
        <v>345</v>
      </c>
    </row>
    <row r="45" spans="1:8" x14ac:dyDescent="0.25">
      <c r="A45" s="37"/>
      <c r="B45" s="37" t="s">
        <v>190</v>
      </c>
      <c r="C45" t="s">
        <v>344</v>
      </c>
      <c r="D45" t="s">
        <v>343</v>
      </c>
      <c r="E45" t="s">
        <v>342</v>
      </c>
      <c r="F45" t="s">
        <v>341</v>
      </c>
      <c r="G45" t="s">
        <v>340</v>
      </c>
      <c r="H45" t="s">
        <v>339</v>
      </c>
    </row>
    <row r="46" spans="1:8" x14ac:dyDescent="0.25">
      <c r="A46" t="s">
        <v>189</v>
      </c>
      <c r="B46" t="s">
        <v>188</v>
      </c>
      <c r="C46" t="s">
        <v>338</v>
      </c>
      <c r="D46" t="s">
        <v>337</v>
      </c>
      <c r="E46" t="s">
        <v>336</v>
      </c>
      <c r="F46" t="s">
        <v>335</v>
      </c>
      <c r="G46" t="s">
        <v>334</v>
      </c>
      <c r="H46" t="s">
        <v>333</v>
      </c>
    </row>
    <row r="47" spans="1:8" x14ac:dyDescent="0.25">
      <c r="B47" t="s">
        <v>187</v>
      </c>
      <c r="C47" t="s">
        <v>332</v>
      </c>
      <c r="D47" t="s">
        <v>331</v>
      </c>
      <c r="E47" t="s">
        <v>330</v>
      </c>
      <c r="F47" t="s">
        <v>329</v>
      </c>
      <c r="G47" t="s">
        <v>328</v>
      </c>
      <c r="H47" t="s">
        <v>327</v>
      </c>
    </row>
    <row r="48" spans="1:8" x14ac:dyDescent="0.25">
      <c r="A48" t="s">
        <v>186</v>
      </c>
      <c r="B48" t="s">
        <v>185</v>
      </c>
      <c r="C48" t="s">
        <v>326</v>
      </c>
      <c r="D48" t="s">
        <v>325</v>
      </c>
      <c r="E48" t="s">
        <v>324</v>
      </c>
      <c r="F48" t="s">
        <v>323</v>
      </c>
      <c r="G48" t="s">
        <v>322</v>
      </c>
      <c r="H48" t="s">
        <v>321</v>
      </c>
    </row>
    <row r="49" spans="1:8" x14ac:dyDescent="0.25">
      <c r="A49" t="s">
        <v>184</v>
      </c>
      <c r="B49" t="s">
        <v>183</v>
      </c>
      <c r="C49" t="s">
        <v>320</v>
      </c>
      <c r="D49" t="s">
        <v>319</v>
      </c>
      <c r="E49" t="s">
        <v>318</v>
      </c>
      <c r="F49" s="37" t="s">
        <v>317</v>
      </c>
      <c r="G49" t="s">
        <v>316</v>
      </c>
      <c r="H49" t="s">
        <v>315</v>
      </c>
    </row>
    <row r="50" spans="1:8" x14ac:dyDescent="0.25">
      <c r="A50" s="37" t="s">
        <v>182</v>
      </c>
      <c r="B50" s="37" t="s">
        <v>181</v>
      </c>
      <c r="C50" t="s">
        <v>314</v>
      </c>
      <c r="D50" t="s">
        <v>313</v>
      </c>
      <c r="E50" t="s">
        <v>312</v>
      </c>
      <c r="F50" t="s">
        <v>311</v>
      </c>
      <c r="G50" t="s">
        <v>310</v>
      </c>
      <c r="H50" t="s">
        <v>309</v>
      </c>
    </row>
    <row r="51" spans="1:8" x14ac:dyDescent="0.25">
      <c r="A51" s="37" t="s">
        <v>180</v>
      </c>
      <c r="B51" s="37" t="s">
        <v>179</v>
      </c>
      <c r="C51" t="s">
        <v>308</v>
      </c>
      <c r="D51" t="s">
        <v>307</v>
      </c>
      <c r="E51" t="s">
        <v>306</v>
      </c>
      <c r="F51" t="s">
        <v>305</v>
      </c>
      <c r="G51" t="s">
        <v>304</v>
      </c>
      <c r="H51" t="s">
        <v>303</v>
      </c>
    </row>
    <row r="52" spans="1:8" x14ac:dyDescent="0.25">
      <c r="A52" s="37" t="s">
        <v>178</v>
      </c>
      <c r="B52" s="37" t="s">
        <v>177</v>
      </c>
      <c r="C52" t="s">
        <v>302</v>
      </c>
      <c r="D52" t="s">
        <v>301</v>
      </c>
      <c r="E52" t="s">
        <v>300</v>
      </c>
      <c r="F52" t="s">
        <v>299</v>
      </c>
      <c r="G52" t="s">
        <v>298</v>
      </c>
      <c r="H52" t="s">
        <v>297</v>
      </c>
    </row>
  </sheetData>
  <pageMargins left="0.7" right="0.7" top="0.75" bottom="0.75" header="0.3" footer="0.3"/>
  <pageSetup paperSize="9"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M165"/>
  <sheetViews>
    <sheetView zoomScale="85" zoomScaleNormal="85" workbookViewId="0">
      <selection activeCell="J81" sqref="J81"/>
    </sheetView>
  </sheetViews>
  <sheetFormatPr defaultRowHeight="15" x14ac:dyDescent="0.25"/>
  <cols>
    <col min="2" max="2" width="5.7109375" customWidth="1"/>
    <col min="3" max="3" width="7.5703125" customWidth="1"/>
    <col min="4" max="4" width="51.140625" customWidth="1"/>
    <col min="5" max="6" width="5.5703125" customWidth="1"/>
    <col min="9" max="9" width="7.5703125" customWidth="1"/>
    <col min="10" max="10" width="60.5703125" customWidth="1"/>
    <col min="11" max="12" width="5.5703125" customWidth="1"/>
  </cols>
  <sheetData>
    <row r="1" spans="2:13" ht="39.75" customHeight="1" x14ac:dyDescent="0.25"/>
    <row r="2" spans="2:13" ht="18.75" x14ac:dyDescent="0.3">
      <c r="C2" s="461" t="s">
        <v>34</v>
      </c>
      <c r="D2" s="461"/>
      <c r="E2" s="461"/>
      <c r="F2" s="461"/>
      <c r="G2" s="461"/>
      <c r="H2" s="461"/>
      <c r="I2" s="461"/>
      <c r="J2" s="461"/>
      <c r="K2" s="461"/>
      <c r="L2" s="461"/>
      <c r="M2" s="461"/>
    </row>
    <row r="4" spans="2:13" ht="15" customHeight="1" x14ac:dyDescent="0.25">
      <c r="B4" s="462" t="s">
        <v>66</v>
      </c>
      <c r="C4" s="462" t="s">
        <v>22</v>
      </c>
      <c r="D4" s="464" t="s">
        <v>23</v>
      </c>
      <c r="E4" s="465" t="s">
        <v>24</v>
      </c>
      <c r="F4" s="465" t="s">
        <v>25</v>
      </c>
      <c r="G4" s="462" t="s">
        <v>28</v>
      </c>
      <c r="H4" s="11"/>
      <c r="I4" s="462" t="s">
        <v>22</v>
      </c>
      <c r="J4" s="464" t="s">
        <v>23</v>
      </c>
      <c r="K4" s="465" t="s">
        <v>24</v>
      </c>
      <c r="L4" s="465" t="s">
        <v>25</v>
      </c>
      <c r="M4" s="462" t="s">
        <v>28</v>
      </c>
    </row>
    <row r="5" spans="2:13" x14ac:dyDescent="0.25">
      <c r="B5" s="463"/>
      <c r="C5" s="463"/>
      <c r="D5" s="464"/>
      <c r="E5" s="466"/>
      <c r="F5" s="466"/>
      <c r="G5" s="463"/>
      <c r="I5" s="463"/>
      <c r="J5" s="464"/>
      <c r="K5" s="466"/>
      <c r="L5" s="466"/>
      <c r="M5" s="463"/>
    </row>
    <row r="6" spans="2:13" ht="120" x14ac:dyDescent="0.25">
      <c r="B6" s="9">
        <v>1</v>
      </c>
      <c r="C6" s="9">
        <v>4.0999999999999996</v>
      </c>
      <c r="D6" s="16" t="s">
        <v>68</v>
      </c>
      <c r="E6" s="9">
        <v>4</v>
      </c>
      <c r="F6" s="9">
        <v>1</v>
      </c>
      <c r="G6" s="15">
        <f t="shared" ref="G6:G10" si="0">LEN(D6)</f>
        <v>389</v>
      </c>
      <c r="I6" s="9">
        <v>4.5999999999999996</v>
      </c>
      <c r="J6" s="16" t="s">
        <v>73</v>
      </c>
      <c r="K6" s="9">
        <v>4</v>
      </c>
      <c r="L6" s="9">
        <v>2</v>
      </c>
      <c r="M6" s="15">
        <f t="shared" ref="M6:M10" si="1">LEN(J6)</f>
        <v>374</v>
      </c>
    </row>
    <row r="7" spans="2:13" ht="120" x14ac:dyDescent="0.25">
      <c r="B7" s="9">
        <v>2</v>
      </c>
      <c r="C7" s="9">
        <v>4.2</v>
      </c>
      <c r="D7" s="12" t="s">
        <v>69</v>
      </c>
      <c r="E7" s="9">
        <v>3</v>
      </c>
      <c r="F7" s="9">
        <v>1</v>
      </c>
      <c r="G7" s="15">
        <f t="shared" si="0"/>
        <v>366</v>
      </c>
      <c r="I7" s="9">
        <v>4.7</v>
      </c>
      <c r="J7" s="16" t="s">
        <v>74</v>
      </c>
      <c r="K7" s="9">
        <v>3</v>
      </c>
      <c r="L7" s="9">
        <v>2</v>
      </c>
      <c r="M7" s="15">
        <f t="shared" si="1"/>
        <v>250</v>
      </c>
    </row>
    <row r="8" spans="2:13" ht="120" x14ac:dyDescent="0.25">
      <c r="B8" s="9">
        <v>3</v>
      </c>
      <c r="C8" s="9">
        <v>4.3</v>
      </c>
      <c r="D8" s="16" t="s">
        <v>70</v>
      </c>
      <c r="E8" s="9">
        <v>3</v>
      </c>
      <c r="F8" s="9">
        <v>1</v>
      </c>
      <c r="G8" s="15">
        <f t="shared" si="0"/>
        <v>351</v>
      </c>
      <c r="I8" s="9">
        <v>4.8</v>
      </c>
      <c r="J8" s="16" t="s">
        <v>75</v>
      </c>
      <c r="K8" s="9">
        <v>3</v>
      </c>
      <c r="L8" s="9">
        <v>2</v>
      </c>
      <c r="M8" s="15">
        <f t="shared" si="1"/>
        <v>356</v>
      </c>
    </row>
    <row r="9" spans="2:13" ht="75" x14ac:dyDescent="0.25">
      <c r="B9" s="9">
        <v>4</v>
      </c>
      <c r="C9" s="9">
        <v>4.4000000000000004</v>
      </c>
      <c r="D9" s="16" t="s">
        <v>71</v>
      </c>
      <c r="E9" s="9">
        <v>4</v>
      </c>
      <c r="F9" s="9">
        <v>1</v>
      </c>
      <c r="G9" s="15">
        <f t="shared" si="0"/>
        <v>224</v>
      </c>
      <c r="I9" s="9">
        <v>4.9000000000000004</v>
      </c>
      <c r="J9" s="10" t="s">
        <v>76</v>
      </c>
      <c r="K9" s="9">
        <v>4</v>
      </c>
      <c r="L9" s="9">
        <v>2</v>
      </c>
      <c r="M9" s="15">
        <f t="shared" si="1"/>
        <v>227</v>
      </c>
    </row>
    <row r="10" spans="2:13" ht="90" x14ac:dyDescent="0.25">
      <c r="B10" s="9">
        <v>5</v>
      </c>
      <c r="C10" s="9">
        <v>4.5</v>
      </c>
      <c r="D10" s="16" t="s">
        <v>72</v>
      </c>
      <c r="E10" s="9">
        <v>4</v>
      </c>
      <c r="F10" s="9">
        <v>1</v>
      </c>
      <c r="G10" s="15">
        <f t="shared" si="0"/>
        <v>294</v>
      </c>
      <c r="I10" s="9">
        <v>4.0999999999999996</v>
      </c>
      <c r="J10" s="16" t="s">
        <v>77</v>
      </c>
      <c r="K10" s="9">
        <v>4</v>
      </c>
      <c r="L10" s="9">
        <v>2</v>
      </c>
      <c r="M10" s="15">
        <f t="shared" si="1"/>
        <v>309</v>
      </c>
    </row>
    <row r="11" spans="2:13" x14ac:dyDescent="0.25">
      <c r="B11" s="9">
        <v>6</v>
      </c>
      <c r="C11" s="9"/>
      <c r="D11" s="12"/>
      <c r="E11" s="9"/>
      <c r="F11" s="9"/>
      <c r="G11" s="15"/>
      <c r="I11" s="13"/>
      <c r="J11" s="12"/>
      <c r="K11" s="9"/>
      <c r="L11" s="9"/>
      <c r="M11" s="15"/>
    </row>
    <row r="12" spans="2:13" x14ac:dyDescent="0.25">
      <c r="B12" s="9">
        <v>7</v>
      </c>
      <c r="C12" s="9"/>
      <c r="D12" s="12"/>
      <c r="E12" s="9"/>
      <c r="F12" s="9"/>
      <c r="G12" s="15"/>
      <c r="I12" s="13"/>
      <c r="J12" s="12"/>
      <c r="K12" s="9"/>
      <c r="L12" s="9"/>
      <c r="M12" s="15"/>
    </row>
    <row r="13" spans="2:13" x14ac:dyDescent="0.25">
      <c r="B13" s="9">
        <v>8</v>
      </c>
      <c r="C13" s="9"/>
      <c r="D13" s="12"/>
      <c r="E13" s="9"/>
      <c r="F13" s="9"/>
      <c r="G13" s="15"/>
      <c r="I13" s="13"/>
      <c r="J13" s="12"/>
      <c r="K13" s="9"/>
      <c r="L13" s="9"/>
      <c r="M13" s="15"/>
    </row>
    <row r="14" spans="2:13" x14ac:dyDescent="0.25">
      <c r="B14" s="9">
        <v>9</v>
      </c>
      <c r="C14" s="9"/>
      <c r="D14" s="12"/>
      <c r="E14" s="9"/>
      <c r="F14" s="9"/>
      <c r="G14" s="15"/>
      <c r="I14" s="13"/>
      <c r="J14" s="12"/>
      <c r="K14" s="9"/>
      <c r="L14" s="9"/>
      <c r="M14" s="15"/>
    </row>
    <row r="15" spans="2:13" x14ac:dyDescent="0.25">
      <c r="B15" s="9">
        <v>10</v>
      </c>
      <c r="C15" s="9"/>
      <c r="D15" s="12"/>
      <c r="E15" s="9"/>
      <c r="F15" s="9"/>
      <c r="G15" s="15"/>
      <c r="I15" s="13"/>
      <c r="J15" s="12"/>
      <c r="K15" s="9"/>
      <c r="L15" s="9"/>
      <c r="M15" s="15"/>
    </row>
    <row r="16" spans="2:13" x14ac:dyDescent="0.25">
      <c r="C16" s="19"/>
      <c r="D16" s="20"/>
      <c r="E16" s="19"/>
      <c r="F16" s="19"/>
      <c r="G16" s="21"/>
      <c r="I16" s="22"/>
      <c r="J16" s="20"/>
      <c r="K16" s="19"/>
      <c r="L16" s="19"/>
      <c r="M16" s="21"/>
    </row>
    <row r="18" spans="2:13" ht="18.75" x14ac:dyDescent="0.3">
      <c r="C18" s="461" t="s">
        <v>35</v>
      </c>
      <c r="D18" s="461"/>
      <c r="E18" s="461"/>
      <c r="F18" s="461"/>
      <c r="G18" s="461"/>
      <c r="H18" s="461"/>
      <c r="I18" s="461"/>
      <c r="J18" s="461"/>
      <c r="K18" s="461"/>
      <c r="L18" s="461"/>
      <c r="M18" s="461"/>
    </row>
    <row r="19" spans="2:13" ht="18.75" x14ac:dyDescent="0.3">
      <c r="C19" s="17"/>
      <c r="D19" s="17"/>
      <c r="E19" s="17"/>
      <c r="F19" s="17"/>
      <c r="G19" s="17"/>
      <c r="H19" s="17"/>
      <c r="I19" s="17"/>
      <c r="J19" s="17"/>
      <c r="K19" s="17"/>
      <c r="L19" s="17"/>
      <c r="M19" s="17"/>
    </row>
    <row r="20" spans="2:13" x14ac:dyDescent="0.25">
      <c r="B20" s="462" t="s">
        <v>66</v>
      </c>
      <c r="C20" s="462" t="s">
        <v>22</v>
      </c>
      <c r="D20" s="464" t="s">
        <v>23</v>
      </c>
      <c r="E20" s="465" t="s">
        <v>24</v>
      </c>
      <c r="F20" s="465" t="s">
        <v>25</v>
      </c>
      <c r="G20" s="462" t="s">
        <v>28</v>
      </c>
      <c r="I20" s="462" t="s">
        <v>22</v>
      </c>
      <c r="J20" s="464" t="s">
        <v>23</v>
      </c>
      <c r="K20" s="465" t="s">
        <v>24</v>
      </c>
      <c r="L20" s="465" t="s">
        <v>25</v>
      </c>
      <c r="M20" s="462" t="s">
        <v>28</v>
      </c>
    </row>
    <row r="21" spans="2:13" x14ac:dyDescent="0.25">
      <c r="B21" s="463"/>
      <c r="C21" s="463"/>
      <c r="D21" s="464"/>
      <c r="E21" s="466"/>
      <c r="F21" s="466"/>
      <c r="G21" s="463"/>
      <c r="I21" s="463"/>
      <c r="J21" s="464"/>
      <c r="K21" s="466"/>
      <c r="L21" s="466"/>
      <c r="M21" s="463"/>
    </row>
    <row r="22" spans="2:13" ht="90" x14ac:dyDescent="0.25">
      <c r="B22" s="9">
        <v>1</v>
      </c>
      <c r="C22" s="9">
        <v>4.0999999999999996</v>
      </c>
      <c r="D22" s="16" t="s">
        <v>78</v>
      </c>
      <c r="E22" s="9">
        <v>8</v>
      </c>
      <c r="F22" s="9">
        <v>1</v>
      </c>
      <c r="G22" s="15">
        <f>LEN(D22)</f>
        <v>292</v>
      </c>
      <c r="I22" s="9">
        <v>4.5</v>
      </c>
      <c r="J22" s="16" t="s">
        <v>82</v>
      </c>
      <c r="K22" s="9">
        <v>8</v>
      </c>
      <c r="L22" s="9">
        <v>2</v>
      </c>
      <c r="M22" s="15">
        <f>LEN(J22)</f>
        <v>237</v>
      </c>
    </row>
    <row r="23" spans="2:13" ht="75" x14ac:dyDescent="0.25">
      <c r="B23" s="9">
        <v>2</v>
      </c>
      <c r="C23" s="9">
        <v>4.2</v>
      </c>
      <c r="D23" s="12" t="s">
        <v>79</v>
      </c>
      <c r="E23" s="9">
        <v>8</v>
      </c>
      <c r="F23" s="9">
        <v>1</v>
      </c>
      <c r="G23" s="15">
        <f t="shared" ref="G23:G59" si="2">LEN(D23)</f>
        <v>220</v>
      </c>
      <c r="I23" s="9">
        <v>4.5999999999999996</v>
      </c>
      <c r="J23" s="12" t="s">
        <v>83</v>
      </c>
      <c r="K23" s="9">
        <v>8</v>
      </c>
      <c r="L23" s="9">
        <v>2</v>
      </c>
      <c r="M23" s="15">
        <f>LEN(J23)</f>
        <v>202</v>
      </c>
    </row>
    <row r="24" spans="2:13" ht="75" x14ac:dyDescent="0.25">
      <c r="B24" s="9">
        <v>3</v>
      </c>
      <c r="C24" s="9">
        <v>4.3</v>
      </c>
      <c r="D24" s="12" t="s">
        <v>80</v>
      </c>
      <c r="E24" s="9">
        <v>8</v>
      </c>
      <c r="F24" s="9">
        <v>1</v>
      </c>
      <c r="G24" s="15">
        <f t="shared" si="2"/>
        <v>163</v>
      </c>
      <c r="I24" s="9">
        <v>4.7</v>
      </c>
      <c r="J24" s="16" t="s">
        <v>84</v>
      </c>
      <c r="K24" s="9">
        <v>8</v>
      </c>
      <c r="L24" s="9">
        <v>2</v>
      </c>
      <c r="M24" s="15">
        <f>LEN(J24)</f>
        <v>237</v>
      </c>
    </row>
    <row r="25" spans="2:13" ht="75" x14ac:dyDescent="0.25">
      <c r="B25" s="9">
        <v>4</v>
      </c>
      <c r="C25" s="9">
        <v>4.4000000000000004</v>
      </c>
      <c r="D25" s="12" t="s">
        <v>81</v>
      </c>
      <c r="E25" s="9">
        <v>8</v>
      </c>
      <c r="F25" s="9">
        <v>1</v>
      </c>
      <c r="G25" s="15">
        <f t="shared" si="2"/>
        <v>211</v>
      </c>
      <c r="I25" s="9">
        <v>4.8</v>
      </c>
      <c r="J25" s="12" t="s">
        <v>85</v>
      </c>
      <c r="K25" s="9">
        <v>8</v>
      </c>
      <c r="L25" s="9">
        <v>2</v>
      </c>
      <c r="M25" s="15">
        <f>LEN(J25)</f>
        <v>256</v>
      </c>
    </row>
    <row r="26" spans="2:13" x14ac:dyDescent="0.25">
      <c r="B26" s="9">
        <v>5</v>
      </c>
      <c r="C26" s="9"/>
      <c r="D26" s="16"/>
      <c r="E26" s="9"/>
      <c r="F26" s="9"/>
      <c r="G26" s="15"/>
      <c r="I26" s="13"/>
      <c r="J26" s="12"/>
      <c r="K26" s="9"/>
      <c r="L26" s="9"/>
      <c r="M26" s="15"/>
    </row>
    <row r="27" spans="2:13" x14ac:dyDescent="0.25">
      <c r="B27" s="9">
        <v>6</v>
      </c>
      <c r="C27" s="9"/>
      <c r="D27" s="12"/>
      <c r="E27" s="9"/>
      <c r="F27" s="9"/>
      <c r="G27" s="15"/>
      <c r="I27" s="13"/>
      <c r="J27" s="12"/>
      <c r="K27" s="9"/>
      <c r="L27" s="9"/>
      <c r="M27" s="15"/>
    </row>
    <row r="28" spans="2:13" x14ac:dyDescent="0.25">
      <c r="B28" s="9">
        <v>7</v>
      </c>
      <c r="C28" s="9"/>
      <c r="D28" s="16"/>
      <c r="E28" s="9"/>
      <c r="F28" s="9"/>
      <c r="G28" s="15"/>
      <c r="I28" s="13"/>
      <c r="J28" s="12"/>
      <c r="K28" s="9"/>
      <c r="L28" s="9"/>
      <c r="M28" s="15"/>
    </row>
    <row r="29" spans="2:13" x14ac:dyDescent="0.25">
      <c r="B29" s="9">
        <v>8</v>
      </c>
      <c r="C29" s="9"/>
      <c r="D29" s="12"/>
      <c r="E29" s="9"/>
      <c r="F29" s="9"/>
      <c r="G29" s="15"/>
      <c r="I29" s="13"/>
      <c r="J29" s="12"/>
      <c r="K29" s="9"/>
      <c r="L29" s="9"/>
      <c r="M29" s="15"/>
    </row>
    <row r="30" spans="2:13" x14ac:dyDescent="0.25">
      <c r="B30" s="9">
        <v>9</v>
      </c>
      <c r="C30" s="9"/>
      <c r="D30" s="12"/>
      <c r="E30" s="9"/>
      <c r="F30" s="9"/>
      <c r="G30" s="15"/>
      <c r="I30" s="13"/>
      <c r="J30" s="12"/>
      <c r="K30" s="9"/>
      <c r="L30" s="9"/>
      <c r="M30" s="15"/>
    </row>
    <row r="31" spans="2:13" x14ac:dyDescent="0.25">
      <c r="B31" s="9">
        <v>10</v>
      </c>
      <c r="C31" s="9"/>
      <c r="D31" s="12"/>
      <c r="E31" s="9"/>
      <c r="F31" s="9"/>
      <c r="G31" s="15"/>
      <c r="I31" s="13"/>
      <c r="J31" s="12"/>
      <c r="K31" s="9"/>
      <c r="L31" s="9"/>
      <c r="M31" s="15"/>
    </row>
    <row r="32" spans="2:13" x14ac:dyDescent="0.25">
      <c r="B32" s="19"/>
      <c r="C32" s="19"/>
      <c r="D32" s="20"/>
      <c r="E32" s="19"/>
      <c r="F32" s="19"/>
      <c r="G32" s="21"/>
      <c r="I32" s="22"/>
      <c r="J32" s="20"/>
      <c r="K32" s="19"/>
      <c r="L32" s="19"/>
      <c r="M32" s="21"/>
    </row>
    <row r="33" spans="2:13" ht="18.75" x14ac:dyDescent="0.3">
      <c r="C33" s="461" t="s">
        <v>36</v>
      </c>
      <c r="D33" s="461"/>
      <c r="E33" s="461"/>
      <c r="F33" s="461"/>
      <c r="G33" s="461"/>
      <c r="H33" s="461"/>
      <c r="I33" s="461"/>
      <c r="J33" s="461"/>
      <c r="K33" s="461"/>
      <c r="L33" s="461"/>
      <c r="M33" s="461"/>
    </row>
    <row r="34" spans="2:13" ht="18.75" x14ac:dyDescent="0.3">
      <c r="C34" s="17"/>
      <c r="D34" s="17"/>
      <c r="E34" s="17"/>
      <c r="F34" s="17"/>
      <c r="G34" s="17"/>
      <c r="H34" s="17"/>
      <c r="I34" s="17"/>
      <c r="J34" s="17"/>
      <c r="K34" s="17"/>
      <c r="L34" s="17"/>
      <c r="M34" s="17"/>
    </row>
    <row r="35" spans="2:13" x14ac:dyDescent="0.25">
      <c r="B35" s="462" t="s">
        <v>66</v>
      </c>
      <c r="C35" s="462" t="s">
        <v>22</v>
      </c>
      <c r="D35" s="464" t="s">
        <v>23</v>
      </c>
      <c r="E35" s="465" t="s">
        <v>24</v>
      </c>
      <c r="F35" s="465" t="s">
        <v>25</v>
      </c>
      <c r="G35" s="462" t="s">
        <v>28</v>
      </c>
      <c r="I35" s="462" t="s">
        <v>22</v>
      </c>
      <c r="J35" s="464" t="s">
        <v>23</v>
      </c>
      <c r="K35" s="465" t="s">
        <v>24</v>
      </c>
      <c r="L35" s="465" t="s">
        <v>25</v>
      </c>
      <c r="M35" s="462" t="s">
        <v>28</v>
      </c>
    </row>
    <row r="36" spans="2:13" x14ac:dyDescent="0.25">
      <c r="B36" s="463"/>
      <c r="C36" s="463"/>
      <c r="D36" s="464"/>
      <c r="E36" s="466"/>
      <c r="F36" s="466"/>
      <c r="G36" s="463"/>
      <c r="I36" s="463"/>
      <c r="J36" s="464"/>
      <c r="K36" s="466"/>
      <c r="L36" s="466"/>
      <c r="M36" s="463"/>
    </row>
    <row r="37" spans="2:13" ht="90" x14ac:dyDescent="0.25">
      <c r="B37" s="9">
        <v>1</v>
      </c>
      <c r="C37" s="9">
        <v>4.0999999999999996</v>
      </c>
      <c r="D37" s="12" t="s">
        <v>86</v>
      </c>
      <c r="E37" s="9">
        <v>16</v>
      </c>
      <c r="F37" s="9">
        <v>1</v>
      </c>
      <c r="G37" s="15">
        <f t="shared" si="2"/>
        <v>268</v>
      </c>
      <c r="I37" s="9">
        <v>4.3</v>
      </c>
      <c r="J37" s="12" t="s">
        <v>88</v>
      </c>
      <c r="K37" s="9">
        <v>10</v>
      </c>
      <c r="L37" s="9">
        <v>2</v>
      </c>
      <c r="M37" s="15">
        <f>LEN(J37)</f>
        <v>351</v>
      </c>
    </row>
    <row r="38" spans="2:13" ht="120" x14ac:dyDescent="0.25">
      <c r="B38" s="9">
        <v>2</v>
      </c>
      <c r="C38" s="9">
        <v>4.2</v>
      </c>
      <c r="D38" s="12" t="s">
        <v>87</v>
      </c>
      <c r="E38" s="9">
        <v>16</v>
      </c>
      <c r="F38" s="9">
        <v>1</v>
      </c>
      <c r="G38" s="15">
        <f t="shared" si="2"/>
        <v>386</v>
      </c>
      <c r="I38" s="9">
        <v>4.4000000000000004</v>
      </c>
      <c r="J38" s="16" t="s">
        <v>89</v>
      </c>
      <c r="K38" s="9">
        <v>12</v>
      </c>
      <c r="L38" s="9">
        <v>2</v>
      </c>
      <c r="M38" s="15">
        <f>LEN(J38)</f>
        <v>252</v>
      </c>
    </row>
    <row r="39" spans="2:13" ht="75" x14ac:dyDescent="0.25">
      <c r="B39" s="9">
        <v>3</v>
      </c>
      <c r="C39" s="9"/>
      <c r="D39" s="12"/>
      <c r="E39" s="9"/>
      <c r="F39" s="9"/>
      <c r="G39" s="15"/>
      <c r="I39" s="9">
        <v>4.5</v>
      </c>
      <c r="J39" s="12" t="s">
        <v>33</v>
      </c>
      <c r="K39" s="9">
        <v>10</v>
      </c>
      <c r="L39" s="9">
        <v>2</v>
      </c>
      <c r="M39" s="15">
        <f>LEN(J39)</f>
        <v>275</v>
      </c>
    </row>
    <row r="40" spans="2:13" x14ac:dyDescent="0.25">
      <c r="B40" s="9">
        <v>4</v>
      </c>
      <c r="C40" s="9"/>
      <c r="D40" s="16"/>
      <c r="E40" s="9"/>
      <c r="F40" s="9"/>
      <c r="G40" s="15"/>
      <c r="I40" s="9"/>
      <c r="J40" s="12"/>
      <c r="K40" s="9"/>
      <c r="L40" s="9"/>
      <c r="M40" s="15"/>
    </row>
    <row r="41" spans="2:13" x14ac:dyDescent="0.25">
      <c r="B41" s="9">
        <v>5</v>
      </c>
      <c r="C41" s="9"/>
      <c r="D41" s="12"/>
      <c r="E41" s="9"/>
      <c r="F41" s="9"/>
      <c r="G41" s="15"/>
      <c r="I41" s="13"/>
      <c r="J41" s="12"/>
      <c r="K41" s="9"/>
      <c r="L41" s="9"/>
      <c r="M41" s="15"/>
    </row>
    <row r="42" spans="2:13" x14ac:dyDescent="0.25">
      <c r="B42" s="9">
        <v>6</v>
      </c>
      <c r="C42" s="9"/>
      <c r="D42" s="12"/>
      <c r="E42" s="9"/>
      <c r="F42" s="9"/>
      <c r="G42" s="15"/>
      <c r="I42" s="13"/>
      <c r="J42" s="12"/>
      <c r="K42" s="9"/>
      <c r="L42" s="9"/>
      <c r="M42" s="15"/>
    </row>
    <row r="43" spans="2:13" x14ac:dyDescent="0.25">
      <c r="B43" s="9">
        <v>7</v>
      </c>
      <c r="C43" s="9"/>
      <c r="D43" s="12"/>
      <c r="E43" s="9"/>
      <c r="F43" s="9"/>
      <c r="G43" s="15"/>
      <c r="I43" s="13"/>
      <c r="J43" s="12"/>
      <c r="K43" s="9"/>
      <c r="L43" s="9"/>
      <c r="M43" s="15"/>
    </row>
    <row r="44" spans="2:13" x14ac:dyDescent="0.25">
      <c r="B44" s="9">
        <v>8</v>
      </c>
      <c r="C44" s="9"/>
      <c r="D44" s="12"/>
      <c r="E44" s="9"/>
      <c r="F44" s="9"/>
      <c r="G44" s="15"/>
      <c r="I44" s="13"/>
      <c r="J44" s="12"/>
      <c r="K44" s="9"/>
      <c r="L44" s="9"/>
      <c r="M44" s="15"/>
    </row>
    <row r="45" spans="2:13" x14ac:dyDescent="0.25">
      <c r="B45" s="9">
        <v>9</v>
      </c>
      <c r="C45" s="9"/>
      <c r="D45" s="12"/>
      <c r="E45" s="9"/>
      <c r="F45" s="9"/>
      <c r="G45" s="15"/>
      <c r="I45" s="13"/>
      <c r="J45" s="12"/>
      <c r="K45" s="9"/>
      <c r="L45" s="9"/>
      <c r="M45" s="15"/>
    </row>
    <row r="46" spans="2:13" x14ac:dyDescent="0.25">
      <c r="B46" s="9">
        <v>10</v>
      </c>
      <c r="C46" s="9"/>
      <c r="D46" s="12"/>
      <c r="E46" s="9"/>
      <c r="F46" s="9"/>
      <c r="G46" s="15"/>
      <c r="I46" s="13"/>
      <c r="J46" s="12"/>
      <c r="K46" s="9"/>
      <c r="L46" s="9"/>
      <c r="M46" s="15"/>
    </row>
    <row r="48" spans="2:13" ht="18.75" x14ac:dyDescent="0.3">
      <c r="C48" s="461" t="s">
        <v>37</v>
      </c>
      <c r="D48" s="461"/>
      <c r="E48" s="461"/>
      <c r="F48" s="461"/>
      <c r="G48" s="461"/>
      <c r="H48" s="461"/>
      <c r="I48" s="461"/>
      <c r="J48" s="461"/>
      <c r="K48" s="461"/>
      <c r="L48" s="461"/>
      <c r="M48" s="461"/>
    </row>
    <row r="50" spans="2:13" x14ac:dyDescent="0.25">
      <c r="B50" s="462" t="s">
        <v>66</v>
      </c>
      <c r="C50" s="462" t="s">
        <v>22</v>
      </c>
      <c r="D50" s="464" t="s">
        <v>23</v>
      </c>
      <c r="E50" s="465" t="s">
        <v>24</v>
      </c>
      <c r="F50" s="465" t="s">
        <v>25</v>
      </c>
      <c r="G50" s="462" t="s">
        <v>28</v>
      </c>
      <c r="I50" s="462" t="s">
        <v>22</v>
      </c>
      <c r="J50" s="464" t="s">
        <v>23</v>
      </c>
      <c r="K50" s="465" t="s">
        <v>24</v>
      </c>
      <c r="L50" s="465" t="s">
        <v>25</v>
      </c>
      <c r="M50" s="462" t="s">
        <v>28</v>
      </c>
    </row>
    <row r="51" spans="2:13" x14ac:dyDescent="0.25">
      <c r="B51" s="463"/>
      <c r="C51" s="463"/>
      <c r="D51" s="464"/>
      <c r="E51" s="466"/>
      <c r="F51" s="466"/>
      <c r="G51" s="463"/>
      <c r="I51" s="463"/>
      <c r="J51" s="464"/>
      <c r="K51" s="466"/>
      <c r="L51" s="466"/>
      <c r="M51" s="463"/>
    </row>
    <row r="52" spans="2:13" ht="120" x14ac:dyDescent="0.25">
      <c r="B52" s="9">
        <v>1</v>
      </c>
      <c r="C52" s="9">
        <v>4.0999999999999996</v>
      </c>
      <c r="D52" s="16" t="s">
        <v>98</v>
      </c>
      <c r="E52" s="9">
        <v>5</v>
      </c>
      <c r="F52" s="9">
        <v>1</v>
      </c>
      <c r="G52" s="15">
        <f t="shared" si="2"/>
        <v>402</v>
      </c>
      <c r="I52" s="9">
        <v>4.9000000000000004</v>
      </c>
      <c r="J52" s="16" t="s">
        <v>106</v>
      </c>
      <c r="K52" s="9">
        <v>5</v>
      </c>
      <c r="L52" s="9">
        <v>2</v>
      </c>
      <c r="M52" s="15">
        <f t="shared" ref="M52:M60" si="3">LEN(J52)</f>
        <v>423</v>
      </c>
    </row>
    <row r="53" spans="2:13" ht="135" x14ac:dyDescent="0.25">
      <c r="B53" s="9">
        <v>2</v>
      </c>
      <c r="C53" s="9">
        <v>4.2</v>
      </c>
      <c r="D53" s="16" t="s">
        <v>99</v>
      </c>
      <c r="E53" s="9">
        <v>4</v>
      </c>
      <c r="F53" s="9">
        <v>1</v>
      </c>
      <c r="G53" s="15">
        <f t="shared" si="2"/>
        <v>402</v>
      </c>
      <c r="I53" s="13" t="s">
        <v>107</v>
      </c>
      <c r="J53" s="16" t="s">
        <v>108</v>
      </c>
      <c r="K53" s="9">
        <v>4</v>
      </c>
      <c r="L53" s="9">
        <v>2</v>
      </c>
      <c r="M53" s="15">
        <f t="shared" si="3"/>
        <v>534</v>
      </c>
    </row>
    <row r="54" spans="2:13" ht="165" x14ac:dyDescent="0.25">
      <c r="B54" s="9">
        <v>3</v>
      </c>
      <c r="C54" s="9">
        <v>4.3</v>
      </c>
      <c r="D54" s="16" t="s">
        <v>100</v>
      </c>
      <c r="E54" s="9">
        <v>3</v>
      </c>
      <c r="F54" s="9">
        <v>1</v>
      </c>
      <c r="G54" s="15">
        <f t="shared" si="2"/>
        <v>449</v>
      </c>
      <c r="I54" s="9">
        <v>4.1100000000000003</v>
      </c>
      <c r="J54" s="16" t="s">
        <v>109</v>
      </c>
      <c r="K54" s="9">
        <v>3</v>
      </c>
      <c r="L54" s="9">
        <v>2</v>
      </c>
      <c r="M54" s="15">
        <f t="shared" si="3"/>
        <v>405</v>
      </c>
    </row>
    <row r="55" spans="2:13" ht="135" x14ac:dyDescent="0.25">
      <c r="B55" s="9">
        <v>4</v>
      </c>
      <c r="C55" s="9">
        <v>4.4000000000000004</v>
      </c>
      <c r="D55" s="12" t="s">
        <v>101</v>
      </c>
      <c r="E55" s="9">
        <v>4</v>
      </c>
      <c r="F55" s="9">
        <v>1</v>
      </c>
      <c r="G55" s="15">
        <f t="shared" si="2"/>
        <v>436</v>
      </c>
      <c r="I55" s="9">
        <v>4.12</v>
      </c>
      <c r="J55" s="16" t="s">
        <v>110</v>
      </c>
      <c r="K55" s="9">
        <v>4</v>
      </c>
      <c r="L55" s="9">
        <v>2</v>
      </c>
      <c r="M55" s="15">
        <f t="shared" si="3"/>
        <v>274</v>
      </c>
    </row>
    <row r="56" spans="2:13" ht="165" x14ac:dyDescent="0.25">
      <c r="B56" s="9">
        <v>5</v>
      </c>
      <c r="C56" s="9">
        <v>4.5</v>
      </c>
      <c r="D56" s="16" t="s">
        <v>102</v>
      </c>
      <c r="E56" s="9">
        <v>4</v>
      </c>
      <c r="F56" s="9">
        <v>1</v>
      </c>
      <c r="G56" s="15">
        <f t="shared" si="2"/>
        <v>504</v>
      </c>
      <c r="I56" s="9">
        <v>4.13</v>
      </c>
      <c r="J56" s="16" t="s">
        <v>111</v>
      </c>
      <c r="K56" s="9">
        <v>4</v>
      </c>
      <c r="L56" s="9">
        <v>2</v>
      </c>
      <c r="M56" s="15">
        <f t="shared" si="3"/>
        <v>469</v>
      </c>
    </row>
    <row r="57" spans="2:13" ht="180" x14ac:dyDescent="0.25">
      <c r="B57" s="9">
        <v>6</v>
      </c>
      <c r="C57" s="9">
        <v>4.5999999999999996</v>
      </c>
      <c r="D57" s="16" t="s">
        <v>103</v>
      </c>
      <c r="E57" s="9">
        <v>4</v>
      </c>
      <c r="F57" s="9">
        <v>1</v>
      </c>
      <c r="G57" s="15">
        <f t="shared" si="2"/>
        <v>578</v>
      </c>
      <c r="I57" s="9">
        <v>4.1399999999999997</v>
      </c>
      <c r="J57" s="16" t="s">
        <v>112</v>
      </c>
      <c r="K57" s="9">
        <v>3</v>
      </c>
      <c r="L57" s="9">
        <v>2</v>
      </c>
      <c r="M57" s="15">
        <f t="shared" si="3"/>
        <v>572</v>
      </c>
    </row>
    <row r="58" spans="2:13" ht="180" x14ac:dyDescent="0.25">
      <c r="B58" s="9">
        <v>7</v>
      </c>
      <c r="C58" s="9">
        <v>4.7</v>
      </c>
      <c r="D58" s="16" t="s">
        <v>104</v>
      </c>
      <c r="E58" s="9">
        <v>4</v>
      </c>
      <c r="F58" s="9">
        <v>1</v>
      </c>
      <c r="G58" s="15">
        <f t="shared" si="2"/>
        <v>541</v>
      </c>
      <c r="I58" s="9">
        <v>4.1500000000000004</v>
      </c>
      <c r="J58" s="16" t="s">
        <v>113</v>
      </c>
      <c r="K58" s="9">
        <v>3</v>
      </c>
      <c r="L58" s="9">
        <v>2</v>
      </c>
      <c r="M58" s="15">
        <f t="shared" si="3"/>
        <v>514</v>
      </c>
    </row>
    <row r="59" spans="2:13" ht="135" x14ac:dyDescent="0.25">
      <c r="B59" s="9">
        <v>8</v>
      </c>
      <c r="C59" s="9">
        <v>4.8</v>
      </c>
      <c r="D59" s="16" t="s">
        <v>105</v>
      </c>
      <c r="E59" s="9">
        <v>4</v>
      </c>
      <c r="F59" s="9">
        <v>1</v>
      </c>
      <c r="G59" s="15">
        <f t="shared" si="2"/>
        <v>256</v>
      </c>
      <c r="I59" s="9">
        <v>4.16</v>
      </c>
      <c r="J59" s="16" t="s">
        <v>114</v>
      </c>
      <c r="K59" s="9">
        <v>3</v>
      </c>
      <c r="L59" s="9">
        <v>2</v>
      </c>
      <c r="M59" s="15">
        <f t="shared" si="3"/>
        <v>508</v>
      </c>
    </row>
    <row r="60" spans="2:13" ht="135" x14ac:dyDescent="0.25">
      <c r="B60" s="9">
        <v>9</v>
      </c>
      <c r="C60" s="9"/>
      <c r="D60" s="12"/>
      <c r="E60" s="9"/>
      <c r="F60" s="9"/>
      <c r="G60" s="15"/>
      <c r="I60" s="9">
        <v>4.17</v>
      </c>
      <c r="J60" s="16" t="s">
        <v>115</v>
      </c>
      <c r="K60" s="9">
        <v>3</v>
      </c>
      <c r="L60" s="9">
        <v>2</v>
      </c>
      <c r="M60" s="15">
        <f t="shared" si="3"/>
        <v>479</v>
      </c>
    </row>
    <row r="61" spans="2:13" x14ac:dyDescent="0.25">
      <c r="B61" s="9">
        <v>10</v>
      </c>
      <c r="C61" s="9"/>
      <c r="D61" s="12"/>
      <c r="E61" s="9"/>
      <c r="F61" s="9"/>
      <c r="G61" s="15"/>
      <c r="I61" s="13"/>
      <c r="J61" s="12"/>
      <c r="K61" s="9"/>
      <c r="L61" s="9"/>
      <c r="M61" s="15"/>
    </row>
    <row r="63" spans="2:13" ht="18.75" x14ac:dyDescent="0.3">
      <c r="C63" s="461" t="s">
        <v>67</v>
      </c>
      <c r="D63" s="461"/>
      <c r="E63" s="461"/>
      <c r="F63" s="461"/>
      <c r="G63" s="461"/>
      <c r="H63" s="461"/>
      <c r="I63" s="461"/>
      <c r="J63" s="461"/>
      <c r="K63" s="461"/>
      <c r="L63" s="461"/>
      <c r="M63" s="461"/>
    </row>
    <row r="65" spans="2:13" x14ac:dyDescent="0.25">
      <c r="B65" s="462" t="s">
        <v>66</v>
      </c>
      <c r="C65" s="462" t="s">
        <v>22</v>
      </c>
      <c r="D65" s="464" t="s">
        <v>23</v>
      </c>
      <c r="E65" s="465" t="s">
        <v>24</v>
      </c>
      <c r="F65" s="465" t="s">
        <v>25</v>
      </c>
      <c r="G65" s="462" t="s">
        <v>28</v>
      </c>
      <c r="I65" s="462" t="s">
        <v>22</v>
      </c>
      <c r="J65" s="464" t="s">
        <v>23</v>
      </c>
      <c r="K65" s="465" t="s">
        <v>24</v>
      </c>
      <c r="L65" s="465" t="s">
        <v>25</v>
      </c>
      <c r="M65" s="462" t="s">
        <v>28</v>
      </c>
    </row>
    <row r="66" spans="2:13" x14ac:dyDescent="0.25">
      <c r="B66" s="463"/>
      <c r="C66" s="463"/>
      <c r="D66" s="464"/>
      <c r="E66" s="466"/>
      <c r="F66" s="466"/>
      <c r="G66" s="463"/>
      <c r="I66" s="463"/>
      <c r="J66" s="464"/>
      <c r="K66" s="466"/>
      <c r="L66" s="466"/>
      <c r="M66" s="463"/>
    </row>
    <row r="67" spans="2:13" ht="90" x14ac:dyDescent="0.25">
      <c r="B67" s="9">
        <v>1</v>
      </c>
      <c r="C67" s="9">
        <v>4.0999999999999996</v>
      </c>
      <c r="D67" s="16" t="s">
        <v>90</v>
      </c>
      <c r="E67" s="9">
        <v>8</v>
      </c>
      <c r="F67" s="9">
        <v>1</v>
      </c>
      <c r="G67" s="15">
        <f t="shared" ref="G67:G70" si="4">LEN(D67)</f>
        <v>254</v>
      </c>
      <c r="I67" s="9">
        <v>4.5</v>
      </c>
      <c r="J67" s="16" t="s">
        <v>94</v>
      </c>
      <c r="K67" s="9">
        <v>8</v>
      </c>
      <c r="L67" s="9">
        <v>2</v>
      </c>
      <c r="M67" s="15">
        <f t="shared" ref="M67:M74" si="5">LEN(J67)</f>
        <v>243</v>
      </c>
    </row>
    <row r="68" spans="2:13" ht="45" x14ac:dyDescent="0.25">
      <c r="B68" s="9">
        <v>2</v>
      </c>
      <c r="C68" s="9">
        <v>4.2</v>
      </c>
      <c r="D68" s="16" t="s">
        <v>91</v>
      </c>
      <c r="E68" s="9">
        <v>8</v>
      </c>
      <c r="F68" s="9">
        <v>1</v>
      </c>
      <c r="G68" s="15">
        <f t="shared" si="4"/>
        <v>132</v>
      </c>
      <c r="I68" s="9">
        <v>4.5999999999999996</v>
      </c>
      <c r="J68" s="16" t="s">
        <v>95</v>
      </c>
      <c r="K68" s="9">
        <v>8</v>
      </c>
      <c r="L68" s="9">
        <v>2</v>
      </c>
      <c r="M68" s="15">
        <f t="shared" si="5"/>
        <v>144</v>
      </c>
    </row>
    <row r="69" spans="2:13" ht="90" x14ac:dyDescent="0.25">
      <c r="B69" s="9">
        <v>3</v>
      </c>
      <c r="C69" s="9">
        <v>4.3</v>
      </c>
      <c r="D69" s="12" t="s">
        <v>92</v>
      </c>
      <c r="E69" s="9">
        <v>8</v>
      </c>
      <c r="F69" s="9">
        <v>1</v>
      </c>
      <c r="G69" s="15">
        <f t="shared" si="4"/>
        <v>168</v>
      </c>
      <c r="I69" s="9">
        <v>4.7</v>
      </c>
      <c r="J69" s="16" t="s">
        <v>96</v>
      </c>
      <c r="K69" s="9">
        <v>8</v>
      </c>
      <c r="L69" s="9">
        <v>2</v>
      </c>
      <c r="M69" s="15">
        <f t="shared" si="5"/>
        <v>307</v>
      </c>
    </row>
    <row r="70" spans="2:13" ht="60" x14ac:dyDescent="0.25">
      <c r="B70" s="9">
        <v>4</v>
      </c>
      <c r="C70" s="9">
        <v>4.4000000000000004</v>
      </c>
      <c r="D70" s="12" t="s">
        <v>93</v>
      </c>
      <c r="E70" s="9">
        <v>8</v>
      </c>
      <c r="F70" s="9">
        <v>1</v>
      </c>
      <c r="G70" s="15">
        <f t="shared" si="4"/>
        <v>174</v>
      </c>
      <c r="I70" s="9">
        <v>4.8</v>
      </c>
      <c r="J70" s="12" t="s">
        <v>97</v>
      </c>
      <c r="K70" s="9">
        <v>8</v>
      </c>
      <c r="L70" s="9">
        <v>2</v>
      </c>
      <c r="M70" s="15">
        <f t="shared" si="5"/>
        <v>168</v>
      </c>
    </row>
    <row r="71" spans="2:13" x14ac:dyDescent="0.25">
      <c r="B71" s="9">
        <v>5</v>
      </c>
      <c r="C71" s="9"/>
      <c r="D71" s="16"/>
      <c r="E71" s="9"/>
      <c r="F71" s="9"/>
      <c r="G71" s="15"/>
      <c r="I71" s="9"/>
      <c r="J71" s="16"/>
      <c r="K71" s="9"/>
      <c r="L71" s="9"/>
      <c r="M71" s="15">
        <f t="shared" si="5"/>
        <v>0</v>
      </c>
    </row>
    <row r="72" spans="2:13" x14ac:dyDescent="0.25">
      <c r="B72" s="9">
        <v>6</v>
      </c>
      <c r="C72" s="9"/>
      <c r="D72" s="16"/>
      <c r="E72" s="9"/>
      <c r="F72" s="9"/>
      <c r="G72" s="15"/>
      <c r="I72" s="9"/>
      <c r="J72" s="12"/>
      <c r="K72" s="9"/>
      <c r="L72" s="9"/>
      <c r="M72" s="15">
        <f t="shared" si="5"/>
        <v>0</v>
      </c>
    </row>
    <row r="73" spans="2:13" x14ac:dyDescent="0.25">
      <c r="B73" s="9">
        <v>7</v>
      </c>
      <c r="C73" s="9"/>
      <c r="D73" s="16"/>
      <c r="E73" s="9"/>
      <c r="F73" s="9"/>
      <c r="G73" s="15"/>
      <c r="I73" s="9"/>
      <c r="J73" s="12"/>
      <c r="K73" s="9"/>
      <c r="L73" s="9"/>
      <c r="M73" s="15">
        <f t="shared" si="5"/>
        <v>0</v>
      </c>
    </row>
    <row r="74" spans="2:13" x14ac:dyDescent="0.25">
      <c r="B74" s="9">
        <v>8</v>
      </c>
      <c r="C74" s="9"/>
      <c r="D74" s="12"/>
      <c r="E74" s="9"/>
      <c r="F74" s="9"/>
      <c r="G74" s="15"/>
      <c r="I74" s="9"/>
      <c r="J74" s="12"/>
      <c r="K74" s="9"/>
      <c r="L74" s="9"/>
      <c r="M74" s="15">
        <f t="shared" si="5"/>
        <v>0</v>
      </c>
    </row>
    <row r="75" spans="2:13" x14ac:dyDescent="0.25">
      <c r="B75" s="9">
        <v>9</v>
      </c>
      <c r="C75" s="9"/>
      <c r="D75" s="10"/>
      <c r="E75" s="9"/>
      <c r="F75" s="9"/>
      <c r="G75" s="15"/>
      <c r="I75" s="13"/>
      <c r="J75" s="12"/>
      <c r="K75" s="9"/>
      <c r="L75" s="9"/>
      <c r="M75" s="15"/>
    </row>
    <row r="76" spans="2:13" x14ac:dyDescent="0.25">
      <c r="B76" s="9">
        <v>10</v>
      </c>
      <c r="C76" s="9"/>
      <c r="D76" s="16"/>
      <c r="E76" s="9"/>
      <c r="F76" s="9"/>
      <c r="G76" s="15"/>
      <c r="I76" s="13"/>
      <c r="J76" s="12"/>
      <c r="K76" s="9"/>
      <c r="L76" s="9"/>
      <c r="M76" s="15"/>
    </row>
    <row r="77" spans="2:13" ht="18.75" x14ac:dyDescent="0.3">
      <c r="C77" s="461" t="s">
        <v>40</v>
      </c>
      <c r="D77" s="461"/>
      <c r="E77" s="461"/>
      <c r="F77" s="461"/>
      <c r="G77" s="461"/>
      <c r="H77" s="461"/>
      <c r="I77" s="461"/>
      <c r="J77" s="461"/>
      <c r="K77" s="461"/>
      <c r="L77" s="461"/>
      <c r="M77" s="461"/>
    </row>
    <row r="79" spans="2:13" x14ac:dyDescent="0.25">
      <c r="B79" s="462" t="s">
        <v>66</v>
      </c>
      <c r="C79" s="462" t="s">
        <v>22</v>
      </c>
      <c r="D79" s="464" t="s">
        <v>23</v>
      </c>
      <c r="E79" s="465" t="s">
        <v>24</v>
      </c>
      <c r="F79" s="465" t="s">
        <v>25</v>
      </c>
      <c r="G79" s="462" t="s">
        <v>28</v>
      </c>
      <c r="I79" s="462" t="s">
        <v>22</v>
      </c>
      <c r="J79" s="464" t="s">
        <v>23</v>
      </c>
      <c r="K79" s="465" t="s">
        <v>24</v>
      </c>
      <c r="L79" s="465" t="s">
        <v>25</v>
      </c>
      <c r="M79" s="462" t="s">
        <v>28</v>
      </c>
    </row>
    <row r="80" spans="2:13" x14ac:dyDescent="0.25">
      <c r="B80" s="463"/>
      <c r="C80" s="463"/>
      <c r="D80" s="464"/>
      <c r="E80" s="466"/>
      <c r="F80" s="466"/>
      <c r="G80" s="463"/>
      <c r="I80" s="463"/>
      <c r="J80" s="464"/>
      <c r="K80" s="466"/>
      <c r="L80" s="466"/>
      <c r="M80" s="463"/>
    </row>
    <row r="81" spans="2:13" ht="120" x14ac:dyDescent="0.25">
      <c r="B81" s="9">
        <v>1</v>
      </c>
      <c r="C81" s="9">
        <v>4.0999999999999996</v>
      </c>
      <c r="D81" s="12" t="s">
        <v>116</v>
      </c>
      <c r="E81" s="9">
        <v>4</v>
      </c>
      <c r="F81" s="9">
        <v>1</v>
      </c>
      <c r="G81" s="15">
        <f t="shared" ref="G81:G112" si="6">LEN(D81)</f>
        <v>325</v>
      </c>
      <c r="I81" s="9">
        <v>4.5999999999999996</v>
      </c>
      <c r="J81" s="12" t="s">
        <v>121</v>
      </c>
      <c r="K81" s="9">
        <v>4</v>
      </c>
      <c r="L81" s="9">
        <v>2</v>
      </c>
      <c r="M81" s="15">
        <f>LEN(J81)</f>
        <v>305</v>
      </c>
    </row>
    <row r="82" spans="2:13" ht="120" x14ac:dyDescent="0.25">
      <c r="B82" s="9">
        <v>2</v>
      </c>
      <c r="C82" s="9">
        <v>4.2</v>
      </c>
      <c r="D82" s="12" t="s">
        <v>117</v>
      </c>
      <c r="E82" s="9">
        <v>4</v>
      </c>
      <c r="F82" s="9">
        <v>1</v>
      </c>
      <c r="G82" s="15">
        <f t="shared" si="6"/>
        <v>352</v>
      </c>
      <c r="I82" s="9">
        <v>4.7</v>
      </c>
      <c r="J82" s="12" t="s">
        <v>122</v>
      </c>
      <c r="K82" s="9">
        <v>4</v>
      </c>
      <c r="L82" s="9">
        <v>2</v>
      </c>
      <c r="M82" s="15">
        <f>LEN(J82)</f>
        <v>292</v>
      </c>
    </row>
    <row r="83" spans="2:13" ht="120" x14ac:dyDescent="0.25">
      <c r="B83" s="9">
        <v>3</v>
      </c>
      <c r="C83" s="9">
        <v>4.3</v>
      </c>
      <c r="D83" s="12" t="s">
        <v>118</v>
      </c>
      <c r="E83" s="9">
        <v>4</v>
      </c>
      <c r="F83" s="9">
        <v>1</v>
      </c>
      <c r="G83" s="15">
        <f t="shared" si="6"/>
        <v>368</v>
      </c>
      <c r="I83" s="9">
        <v>4.8</v>
      </c>
      <c r="J83" s="12" t="s">
        <v>123</v>
      </c>
      <c r="K83" s="9">
        <v>4</v>
      </c>
      <c r="L83" s="9">
        <v>2</v>
      </c>
      <c r="M83" s="15">
        <f>LEN(J83)</f>
        <v>248</v>
      </c>
    </row>
    <row r="84" spans="2:13" ht="105" x14ac:dyDescent="0.25">
      <c r="B84" s="9">
        <v>4</v>
      </c>
      <c r="C84" s="9">
        <v>4.4000000000000004</v>
      </c>
      <c r="D84" s="12" t="s">
        <v>119</v>
      </c>
      <c r="E84" s="9">
        <v>3</v>
      </c>
      <c r="F84" s="9">
        <v>1</v>
      </c>
      <c r="G84" s="15">
        <f t="shared" si="6"/>
        <v>335</v>
      </c>
      <c r="I84" s="9">
        <v>4.9000000000000004</v>
      </c>
      <c r="J84" s="12" t="s">
        <v>124</v>
      </c>
      <c r="K84" s="9">
        <v>3</v>
      </c>
      <c r="L84" s="9">
        <v>2</v>
      </c>
      <c r="M84" s="15">
        <f>LEN(J84)</f>
        <v>206</v>
      </c>
    </row>
    <row r="85" spans="2:13" ht="120" x14ac:dyDescent="0.25">
      <c r="B85" s="9">
        <v>5</v>
      </c>
      <c r="C85" s="9">
        <v>4.5</v>
      </c>
      <c r="D85" s="12" t="s">
        <v>120</v>
      </c>
      <c r="E85" s="9">
        <v>3</v>
      </c>
      <c r="F85" s="9">
        <v>1</v>
      </c>
      <c r="G85" s="15">
        <f t="shared" si="6"/>
        <v>387</v>
      </c>
      <c r="I85" s="13" t="s">
        <v>107</v>
      </c>
      <c r="J85" s="16" t="s">
        <v>125</v>
      </c>
      <c r="K85" s="9">
        <v>3</v>
      </c>
      <c r="L85" s="9">
        <v>2</v>
      </c>
      <c r="M85" s="15">
        <f>LEN(J85)</f>
        <v>228</v>
      </c>
    </row>
    <row r="86" spans="2:13" x14ac:dyDescent="0.25">
      <c r="B86" s="9">
        <v>6</v>
      </c>
      <c r="C86" s="9"/>
      <c r="D86" s="12"/>
      <c r="E86" s="9"/>
      <c r="F86" s="9"/>
      <c r="G86" s="15"/>
      <c r="I86" s="13"/>
      <c r="J86" s="12"/>
      <c r="K86" s="9"/>
      <c r="L86" s="9"/>
      <c r="M86" s="15"/>
    </row>
    <row r="87" spans="2:13" x14ac:dyDescent="0.25">
      <c r="B87" s="9">
        <v>7</v>
      </c>
      <c r="C87" s="9"/>
      <c r="D87" s="12"/>
      <c r="E87" s="9"/>
      <c r="F87" s="9"/>
      <c r="G87" s="15"/>
      <c r="I87" s="13"/>
      <c r="J87" s="12"/>
      <c r="K87" s="9"/>
      <c r="L87" s="9"/>
      <c r="M87" s="15"/>
    </row>
    <row r="88" spans="2:13" x14ac:dyDescent="0.25">
      <c r="B88" s="9">
        <v>8</v>
      </c>
      <c r="C88" s="9"/>
      <c r="D88" s="12"/>
      <c r="E88" s="9"/>
      <c r="F88" s="9"/>
      <c r="G88" s="15"/>
      <c r="I88" s="13"/>
      <c r="J88" s="12"/>
      <c r="K88" s="9"/>
      <c r="L88" s="9"/>
      <c r="M88" s="15"/>
    </row>
    <row r="89" spans="2:13" x14ac:dyDescent="0.25">
      <c r="B89" s="9">
        <v>9</v>
      </c>
      <c r="C89" s="9"/>
      <c r="D89" s="12"/>
      <c r="E89" s="9"/>
      <c r="F89" s="9"/>
      <c r="G89" s="15"/>
      <c r="I89" s="13"/>
      <c r="J89" s="12"/>
      <c r="K89" s="9"/>
      <c r="L89" s="9"/>
      <c r="M89" s="15"/>
    </row>
    <row r="90" spans="2:13" x14ac:dyDescent="0.25">
      <c r="B90" s="9">
        <v>10</v>
      </c>
      <c r="C90" s="13"/>
      <c r="D90" s="16"/>
      <c r="E90" s="9"/>
      <c r="F90" s="9"/>
      <c r="G90" s="15"/>
      <c r="I90" s="13"/>
      <c r="J90" s="12"/>
      <c r="K90" s="9"/>
      <c r="L90" s="9"/>
      <c r="M90" s="15"/>
    </row>
    <row r="92" spans="2:13" ht="18.75" x14ac:dyDescent="0.3">
      <c r="C92" s="461" t="s">
        <v>51</v>
      </c>
      <c r="D92" s="461"/>
      <c r="E92" s="461"/>
      <c r="F92" s="461"/>
      <c r="G92" s="461"/>
      <c r="H92" s="461"/>
      <c r="I92" s="461"/>
      <c r="J92" s="461"/>
      <c r="K92" s="461"/>
      <c r="L92" s="461"/>
      <c r="M92" s="461"/>
    </row>
    <row r="94" spans="2:13" x14ac:dyDescent="0.25">
      <c r="B94" s="462" t="s">
        <v>66</v>
      </c>
      <c r="C94" s="462" t="s">
        <v>22</v>
      </c>
      <c r="D94" s="464" t="s">
        <v>23</v>
      </c>
      <c r="E94" s="465" t="s">
        <v>24</v>
      </c>
      <c r="F94" s="465" t="s">
        <v>25</v>
      </c>
      <c r="G94" s="462" t="s">
        <v>28</v>
      </c>
      <c r="I94" s="462" t="s">
        <v>22</v>
      </c>
      <c r="J94" s="464" t="s">
        <v>23</v>
      </c>
      <c r="K94" s="465" t="s">
        <v>24</v>
      </c>
      <c r="L94" s="465" t="s">
        <v>25</v>
      </c>
      <c r="M94" s="462" t="s">
        <v>28</v>
      </c>
    </row>
    <row r="95" spans="2:13" x14ac:dyDescent="0.25">
      <c r="B95" s="463"/>
      <c r="C95" s="463"/>
      <c r="D95" s="464"/>
      <c r="E95" s="466"/>
      <c r="F95" s="466"/>
      <c r="G95" s="463"/>
      <c r="I95" s="463"/>
      <c r="J95" s="464"/>
      <c r="K95" s="466"/>
      <c r="L95" s="466"/>
      <c r="M95" s="463"/>
    </row>
    <row r="96" spans="2:13" ht="60" x14ac:dyDescent="0.25">
      <c r="B96" s="9">
        <v>1</v>
      </c>
      <c r="C96" s="9">
        <v>4.0999999999999996</v>
      </c>
      <c r="D96" s="12" t="s">
        <v>126</v>
      </c>
      <c r="E96" s="9">
        <v>3</v>
      </c>
      <c r="F96" s="9">
        <v>1</v>
      </c>
      <c r="G96" s="15">
        <f t="shared" si="6"/>
        <v>131</v>
      </c>
      <c r="I96" s="9">
        <v>4.7</v>
      </c>
      <c r="J96" s="16" t="s">
        <v>132</v>
      </c>
      <c r="K96" s="9">
        <v>3</v>
      </c>
      <c r="L96" s="9">
        <v>2</v>
      </c>
      <c r="M96" s="15">
        <f t="shared" ref="M96:M105" si="7">LEN(J96)</f>
        <v>237</v>
      </c>
    </row>
    <row r="97" spans="2:13" ht="105" x14ac:dyDescent="0.25">
      <c r="B97" s="9">
        <v>2</v>
      </c>
      <c r="C97" s="9">
        <v>4.2</v>
      </c>
      <c r="D97" s="12" t="s">
        <v>127</v>
      </c>
      <c r="E97" s="9">
        <v>3</v>
      </c>
      <c r="F97" s="9">
        <v>1</v>
      </c>
      <c r="G97" s="15">
        <f t="shared" si="6"/>
        <v>306</v>
      </c>
      <c r="I97" s="9">
        <v>4.8</v>
      </c>
      <c r="J97" s="12" t="s">
        <v>133</v>
      </c>
      <c r="K97" s="9">
        <v>3</v>
      </c>
      <c r="L97" s="9">
        <v>2</v>
      </c>
      <c r="M97" s="15">
        <f t="shared" si="7"/>
        <v>246</v>
      </c>
    </row>
    <row r="98" spans="2:13" ht="90" x14ac:dyDescent="0.25">
      <c r="B98" s="9">
        <v>3</v>
      </c>
      <c r="C98" s="9">
        <v>4.3</v>
      </c>
      <c r="D98" s="16" t="s">
        <v>128</v>
      </c>
      <c r="E98" s="9">
        <v>3</v>
      </c>
      <c r="F98" s="9">
        <v>1</v>
      </c>
      <c r="G98" s="15">
        <f t="shared" si="6"/>
        <v>267</v>
      </c>
      <c r="I98" s="9">
        <v>4.9000000000000004</v>
      </c>
      <c r="J98" s="16" t="s">
        <v>134</v>
      </c>
      <c r="K98" s="9">
        <v>3</v>
      </c>
      <c r="L98" s="9">
        <v>2</v>
      </c>
      <c r="M98" s="15">
        <f t="shared" si="7"/>
        <v>225</v>
      </c>
    </row>
    <row r="99" spans="2:13" ht="90" x14ac:dyDescent="0.25">
      <c r="B99" s="9">
        <v>4</v>
      </c>
      <c r="C99" s="9">
        <v>4.4000000000000004</v>
      </c>
      <c r="D99" s="12" t="s">
        <v>129</v>
      </c>
      <c r="E99" s="9">
        <v>3</v>
      </c>
      <c r="F99" s="9">
        <v>1</v>
      </c>
      <c r="G99" s="15">
        <f t="shared" si="6"/>
        <v>261</v>
      </c>
      <c r="I99" s="13" t="s">
        <v>107</v>
      </c>
      <c r="J99" s="12" t="s">
        <v>135</v>
      </c>
      <c r="K99" s="9">
        <v>3</v>
      </c>
      <c r="L99" s="9">
        <v>2</v>
      </c>
      <c r="M99" s="15">
        <f t="shared" si="7"/>
        <v>279</v>
      </c>
    </row>
    <row r="100" spans="2:13" ht="60" x14ac:dyDescent="0.25">
      <c r="B100" s="9">
        <v>5</v>
      </c>
      <c r="C100" s="9">
        <v>4.5</v>
      </c>
      <c r="D100" s="12" t="s">
        <v>130</v>
      </c>
      <c r="E100" s="9">
        <v>3</v>
      </c>
      <c r="F100" s="9">
        <v>1</v>
      </c>
      <c r="G100" s="15">
        <f t="shared" si="6"/>
        <v>124</v>
      </c>
      <c r="I100" s="13" t="s">
        <v>136</v>
      </c>
      <c r="J100" s="16" t="s">
        <v>137</v>
      </c>
      <c r="K100" s="9">
        <v>3</v>
      </c>
      <c r="L100" s="9">
        <v>2</v>
      </c>
      <c r="M100" s="15">
        <f t="shared" si="7"/>
        <v>233</v>
      </c>
    </row>
    <row r="101" spans="2:13" ht="105" x14ac:dyDescent="0.25">
      <c r="B101" s="9">
        <v>6</v>
      </c>
      <c r="C101" s="9">
        <v>4.5999999999999996</v>
      </c>
      <c r="D101" s="10" t="s">
        <v>131</v>
      </c>
      <c r="E101" s="9">
        <v>3</v>
      </c>
      <c r="F101" s="9">
        <v>1</v>
      </c>
      <c r="G101" s="15">
        <f t="shared" si="6"/>
        <v>269</v>
      </c>
      <c r="I101" s="13">
        <v>4.12</v>
      </c>
      <c r="J101" s="12" t="s">
        <v>138</v>
      </c>
      <c r="K101" s="9">
        <v>3</v>
      </c>
      <c r="L101" s="9">
        <v>2</v>
      </c>
      <c r="M101" s="15">
        <f t="shared" si="7"/>
        <v>374</v>
      </c>
    </row>
    <row r="102" spans="2:13" x14ac:dyDescent="0.25">
      <c r="B102" s="9">
        <v>7</v>
      </c>
      <c r="C102" s="9"/>
      <c r="D102" s="12"/>
      <c r="E102" s="9"/>
      <c r="F102" s="9"/>
      <c r="G102" s="15">
        <f t="shared" si="6"/>
        <v>0</v>
      </c>
      <c r="I102" s="13"/>
      <c r="J102" s="16"/>
      <c r="K102" s="9"/>
      <c r="L102" s="9"/>
      <c r="M102" s="15">
        <f t="shared" si="7"/>
        <v>0</v>
      </c>
    </row>
    <row r="103" spans="2:13" x14ac:dyDescent="0.25">
      <c r="B103" s="9">
        <v>8</v>
      </c>
      <c r="C103" s="9"/>
      <c r="D103" s="12"/>
      <c r="E103" s="9"/>
      <c r="F103" s="9"/>
      <c r="G103" s="15">
        <f t="shared" si="6"/>
        <v>0</v>
      </c>
      <c r="I103" s="13"/>
      <c r="J103" s="12"/>
      <c r="K103" s="9"/>
      <c r="L103" s="9"/>
      <c r="M103" s="15">
        <f t="shared" si="7"/>
        <v>0</v>
      </c>
    </row>
    <row r="104" spans="2:13" x14ac:dyDescent="0.25">
      <c r="B104" s="9">
        <v>9</v>
      </c>
      <c r="C104" s="9"/>
      <c r="D104" s="12"/>
      <c r="E104" s="9"/>
      <c r="F104" s="9"/>
      <c r="G104" s="15">
        <f t="shared" si="6"/>
        <v>0</v>
      </c>
      <c r="I104" s="13"/>
      <c r="J104" s="12"/>
      <c r="K104" s="9"/>
      <c r="L104" s="9"/>
      <c r="M104" s="15">
        <f t="shared" si="7"/>
        <v>0</v>
      </c>
    </row>
    <row r="105" spans="2:13" x14ac:dyDescent="0.25">
      <c r="B105" s="9">
        <v>10</v>
      </c>
      <c r="C105" s="13"/>
      <c r="D105" s="12"/>
      <c r="E105" s="9"/>
      <c r="F105" s="9"/>
      <c r="G105" s="15">
        <f t="shared" si="6"/>
        <v>0</v>
      </c>
      <c r="I105" s="13"/>
      <c r="J105" s="12"/>
      <c r="K105" s="18"/>
      <c r="L105" s="9"/>
      <c r="M105" s="15">
        <f t="shared" si="7"/>
        <v>0</v>
      </c>
    </row>
    <row r="107" spans="2:13" ht="18.75" x14ac:dyDescent="0.3">
      <c r="C107" s="461" t="s">
        <v>52</v>
      </c>
      <c r="D107" s="461"/>
      <c r="E107" s="461"/>
      <c r="F107" s="461"/>
      <c r="G107" s="461"/>
      <c r="H107" s="461"/>
      <c r="I107" s="461"/>
      <c r="J107" s="461"/>
      <c r="K107" s="461"/>
      <c r="L107" s="461"/>
      <c r="M107" s="461"/>
    </row>
    <row r="109" spans="2:13" x14ac:dyDescent="0.25">
      <c r="B109" s="462" t="s">
        <v>66</v>
      </c>
      <c r="C109" s="462" t="s">
        <v>22</v>
      </c>
      <c r="D109" s="464" t="s">
        <v>23</v>
      </c>
      <c r="E109" s="465" t="s">
        <v>24</v>
      </c>
      <c r="F109" s="465" t="s">
        <v>25</v>
      </c>
      <c r="G109" s="462" t="s">
        <v>28</v>
      </c>
      <c r="I109" s="462" t="s">
        <v>22</v>
      </c>
      <c r="J109" s="464" t="s">
        <v>23</v>
      </c>
      <c r="K109" s="465" t="s">
        <v>24</v>
      </c>
      <c r="L109" s="465" t="s">
        <v>25</v>
      </c>
      <c r="M109" s="462" t="s">
        <v>28</v>
      </c>
    </row>
    <row r="110" spans="2:13" x14ac:dyDescent="0.25">
      <c r="B110" s="463"/>
      <c r="C110" s="463"/>
      <c r="D110" s="464"/>
      <c r="E110" s="466"/>
      <c r="F110" s="466"/>
      <c r="G110" s="463"/>
      <c r="I110" s="463"/>
      <c r="J110" s="464"/>
      <c r="K110" s="466"/>
      <c r="L110" s="466"/>
      <c r="M110" s="463"/>
    </row>
    <row r="111" spans="2:13" ht="45" x14ac:dyDescent="0.25">
      <c r="B111" s="9">
        <v>1</v>
      </c>
      <c r="C111" s="9">
        <v>4.0999999999999996</v>
      </c>
      <c r="D111" s="16" t="s">
        <v>155</v>
      </c>
      <c r="E111" s="9">
        <v>13</v>
      </c>
      <c r="F111" s="9">
        <v>1</v>
      </c>
      <c r="G111" s="15">
        <f t="shared" si="6"/>
        <v>147</v>
      </c>
      <c r="I111" s="9">
        <v>4.3</v>
      </c>
      <c r="J111" s="16" t="s">
        <v>157</v>
      </c>
      <c r="K111" s="9">
        <v>13</v>
      </c>
      <c r="L111" s="9">
        <v>2</v>
      </c>
      <c r="M111" s="15">
        <f>LEN(J111)</f>
        <v>112</v>
      </c>
    </row>
    <row r="112" spans="2:13" ht="45" x14ac:dyDescent="0.25">
      <c r="B112" s="9">
        <v>2</v>
      </c>
      <c r="C112" s="9">
        <v>4.2</v>
      </c>
      <c r="D112" s="16" t="s">
        <v>156</v>
      </c>
      <c r="E112" s="9">
        <v>5</v>
      </c>
      <c r="F112" s="9">
        <v>1</v>
      </c>
      <c r="G112" s="15">
        <f t="shared" si="6"/>
        <v>111</v>
      </c>
      <c r="I112" s="9">
        <v>4.4000000000000004</v>
      </c>
      <c r="J112" s="16" t="s">
        <v>158</v>
      </c>
      <c r="K112" s="9">
        <v>5</v>
      </c>
      <c r="L112" s="9">
        <v>2</v>
      </c>
      <c r="M112" s="15">
        <f>LEN(J112)</f>
        <v>123</v>
      </c>
    </row>
    <row r="113" spans="2:13" x14ac:dyDescent="0.25">
      <c r="B113" s="9">
        <v>3</v>
      </c>
      <c r="C113" s="9"/>
      <c r="D113" s="16"/>
      <c r="E113" s="9"/>
      <c r="F113" s="9"/>
      <c r="G113" s="15"/>
      <c r="I113" s="9"/>
      <c r="J113" s="16"/>
      <c r="K113" s="9"/>
      <c r="L113" s="9"/>
      <c r="M113" s="15"/>
    </row>
    <row r="114" spans="2:13" x14ac:dyDescent="0.25">
      <c r="B114" s="9">
        <v>4</v>
      </c>
      <c r="C114" s="9"/>
      <c r="D114" s="16"/>
      <c r="E114" s="9"/>
      <c r="F114" s="9"/>
      <c r="G114" s="15"/>
      <c r="I114" s="9"/>
      <c r="J114" s="16"/>
      <c r="K114" s="9"/>
      <c r="L114" s="9"/>
      <c r="M114" s="15"/>
    </row>
    <row r="115" spans="2:13" x14ac:dyDescent="0.25">
      <c r="B115" s="9">
        <v>5</v>
      </c>
      <c r="C115" s="9"/>
      <c r="D115" s="12"/>
      <c r="E115" s="9"/>
      <c r="F115" s="9"/>
      <c r="G115" s="15"/>
      <c r="I115" s="9"/>
      <c r="J115" s="16"/>
      <c r="K115" s="9"/>
      <c r="L115" s="9"/>
      <c r="M115" s="15"/>
    </row>
    <row r="116" spans="2:13" x14ac:dyDescent="0.25">
      <c r="B116" s="9">
        <v>6</v>
      </c>
      <c r="C116" s="9"/>
      <c r="D116" s="12"/>
      <c r="E116" s="9"/>
      <c r="F116" s="9"/>
      <c r="G116" s="15"/>
      <c r="I116" s="9"/>
      <c r="J116" s="16"/>
      <c r="K116" s="9"/>
      <c r="L116" s="9"/>
      <c r="M116" s="15"/>
    </row>
    <row r="117" spans="2:13" x14ac:dyDescent="0.25">
      <c r="B117" s="9">
        <v>7</v>
      </c>
      <c r="C117" s="9"/>
      <c r="D117" s="12"/>
      <c r="E117" s="9"/>
      <c r="F117" s="9"/>
      <c r="G117" s="15"/>
      <c r="I117" s="9"/>
      <c r="J117" s="16"/>
      <c r="K117" s="9"/>
      <c r="L117" s="9"/>
      <c r="M117" s="15"/>
    </row>
    <row r="118" spans="2:13" x14ac:dyDescent="0.25">
      <c r="B118" s="9">
        <v>8</v>
      </c>
      <c r="C118" s="9"/>
      <c r="D118" s="12"/>
      <c r="E118" s="9"/>
      <c r="F118" s="9"/>
      <c r="G118" s="15"/>
      <c r="I118" s="9"/>
      <c r="J118" s="16"/>
      <c r="K118" s="9"/>
      <c r="L118" s="9"/>
      <c r="M118" s="15"/>
    </row>
    <row r="119" spans="2:13" x14ac:dyDescent="0.25">
      <c r="B119" s="9">
        <v>9</v>
      </c>
      <c r="C119" s="9"/>
      <c r="D119" s="12"/>
      <c r="E119" s="9"/>
      <c r="F119" s="9"/>
      <c r="G119" s="15"/>
      <c r="I119" s="9"/>
      <c r="J119" s="16"/>
      <c r="K119" s="9"/>
      <c r="L119" s="9"/>
      <c r="M119" s="15"/>
    </row>
    <row r="120" spans="2:13" x14ac:dyDescent="0.25">
      <c r="B120" s="9">
        <v>10</v>
      </c>
      <c r="C120" s="14"/>
      <c r="D120" s="14"/>
      <c r="E120" s="14"/>
      <c r="F120" s="14"/>
      <c r="G120" s="14"/>
      <c r="I120" s="14"/>
      <c r="J120" s="14"/>
      <c r="K120" s="14"/>
      <c r="L120" s="14"/>
      <c r="M120" s="14"/>
    </row>
    <row r="122" spans="2:13" ht="18.75" x14ac:dyDescent="0.3">
      <c r="C122" s="461" t="s">
        <v>53</v>
      </c>
      <c r="D122" s="461"/>
      <c r="E122" s="461"/>
      <c r="F122" s="461"/>
      <c r="G122" s="461"/>
      <c r="H122" s="461"/>
      <c r="I122" s="461"/>
      <c r="J122" s="461"/>
      <c r="K122" s="461"/>
      <c r="L122" s="461"/>
      <c r="M122" s="461"/>
    </row>
    <row r="124" spans="2:13" x14ac:dyDescent="0.25">
      <c r="B124" s="462" t="s">
        <v>66</v>
      </c>
      <c r="C124" s="462" t="s">
        <v>22</v>
      </c>
      <c r="D124" s="464" t="s">
        <v>23</v>
      </c>
      <c r="E124" s="465" t="s">
        <v>24</v>
      </c>
      <c r="F124" s="465" t="s">
        <v>25</v>
      </c>
      <c r="G124" s="462" t="s">
        <v>28</v>
      </c>
      <c r="I124" s="462" t="s">
        <v>22</v>
      </c>
      <c r="J124" s="464" t="s">
        <v>23</v>
      </c>
      <c r="K124" s="465" t="s">
        <v>24</v>
      </c>
      <c r="L124" s="465" t="s">
        <v>25</v>
      </c>
      <c r="M124" s="462" t="s">
        <v>28</v>
      </c>
    </row>
    <row r="125" spans="2:13" x14ac:dyDescent="0.25">
      <c r="B125" s="463"/>
      <c r="C125" s="463"/>
      <c r="D125" s="464"/>
      <c r="E125" s="466"/>
      <c r="F125" s="466"/>
      <c r="G125" s="463"/>
      <c r="I125" s="463"/>
      <c r="J125" s="464"/>
      <c r="K125" s="466"/>
      <c r="L125" s="466"/>
      <c r="M125" s="463"/>
    </row>
    <row r="126" spans="2:13" ht="105" x14ac:dyDescent="0.25">
      <c r="B126" s="9">
        <v>1</v>
      </c>
      <c r="C126" s="9">
        <v>4.0999999999999996</v>
      </c>
      <c r="D126" s="10" t="s">
        <v>139</v>
      </c>
      <c r="E126" s="9">
        <v>2</v>
      </c>
      <c r="F126" s="9">
        <v>1</v>
      </c>
      <c r="G126" s="15">
        <f t="shared" ref="G126:G135" si="8">LEN(D126)</f>
        <v>329</v>
      </c>
      <c r="I126" s="9">
        <v>4.9000000000000004</v>
      </c>
      <c r="J126" s="24" t="s">
        <v>147</v>
      </c>
      <c r="K126" s="9">
        <v>2</v>
      </c>
      <c r="L126" s="26">
        <v>2</v>
      </c>
      <c r="M126" s="15">
        <f>LEN(J126)</f>
        <v>227</v>
      </c>
    </row>
    <row r="127" spans="2:13" ht="90" x14ac:dyDescent="0.25">
      <c r="B127" s="9">
        <v>2</v>
      </c>
      <c r="C127" s="9">
        <v>4.2</v>
      </c>
      <c r="D127" s="12" t="s">
        <v>140</v>
      </c>
      <c r="E127" s="9">
        <v>2</v>
      </c>
      <c r="F127" s="9">
        <v>1</v>
      </c>
      <c r="G127" s="15">
        <f t="shared" si="8"/>
        <v>291</v>
      </c>
      <c r="I127" s="13" t="s">
        <v>107</v>
      </c>
      <c r="J127" s="25" t="s">
        <v>148</v>
      </c>
      <c r="K127" s="9">
        <v>2</v>
      </c>
      <c r="L127" s="26">
        <v>2</v>
      </c>
      <c r="M127" s="15">
        <f>LEN(J127)</f>
        <v>194</v>
      </c>
    </row>
    <row r="128" spans="2:13" ht="75" x14ac:dyDescent="0.25">
      <c r="B128" s="9">
        <v>3</v>
      </c>
      <c r="C128" s="9">
        <v>4.3</v>
      </c>
      <c r="D128" s="10" t="s">
        <v>141</v>
      </c>
      <c r="E128" s="9">
        <v>2</v>
      </c>
      <c r="F128" s="9">
        <v>1</v>
      </c>
      <c r="G128" s="15">
        <f t="shared" si="8"/>
        <v>220</v>
      </c>
      <c r="I128" s="9">
        <v>4.1100000000000003</v>
      </c>
      <c r="J128" s="24" t="s">
        <v>149</v>
      </c>
      <c r="K128" s="9">
        <v>2</v>
      </c>
      <c r="L128" s="26">
        <v>2</v>
      </c>
      <c r="M128" s="15">
        <f t="shared" ref="M128:M133" si="9">LEN(J128)</f>
        <v>299</v>
      </c>
    </row>
    <row r="129" spans="2:13" ht="60" x14ac:dyDescent="0.25">
      <c r="B129" s="9">
        <v>4</v>
      </c>
      <c r="C129" s="9">
        <v>4.4000000000000004</v>
      </c>
      <c r="D129" s="10" t="s">
        <v>142</v>
      </c>
      <c r="E129" s="9">
        <v>3</v>
      </c>
      <c r="F129" s="9">
        <v>1</v>
      </c>
      <c r="G129" s="15">
        <f t="shared" si="8"/>
        <v>169</v>
      </c>
      <c r="I129" s="9">
        <v>4.12</v>
      </c>
      <c r="J129" s="12" t="s">
        <v>150</v>
      </c>
      <c r="K129" s="9">
        <v>3</v>
      </c>
      <c r="L129" s="27">
        <v>2</v>
      </c>
      <c r="M129" s="15">
        <f t="shared" si="9"/>
        <v>174</v>
      </c>
    </row>
    <row r="130" spans="2:13" ht="60" x14ac:dyDescent="0.25">
      <c r="B130" s="9">
        <v>5</v>
      </c>
      <c r="C130" s="9">
        <v>4.5</v>
      </c>
      <c r="D130" s="12" t="s">
        <v>143</v>
      </c>
      <c r="E130" s="9">
        <v>2</v>
      </c>
      <c r="F130" s="9">
        <v>1</v>
      </c>
      <c r="G130" s="15">
        <f t="shared" si="8"/>
        <v>186</v>
      </c>
      <c r="I130" s="9">
        <v>4.13</v>
      </c>
      <c r="J130" s="24" t="s">
        <v>151</v>
      </c>
      <c r="K130" s="9">
        <v>2</v>
      </c>
      <c r="L130" s="27">
        <v>2</v>
      </c>
      <c r="M130" s="15">
        <f t="shared" si="9"/>
        <v>119</v>
      </c>
    </row>
    <row r="131" spans="2:13" ht="120" x14ac:dyDescent="0.25">
      <c r="B131" s="9">
        <v>6</v>
      </c>
      <c r="C131" s="9">
        <v>4.5999999999999996</v>
      </c>
      <c r="D131" s="12" t="s">
        <v>144</v>
      </c>
      <c r="E131" s="9">
        <v>2</v>
      </c>
      <c r="F131" s="9">
        <v>1</v>
      </c>
      <c r="G131" s="15">
        <f t="shared" si="8"/>
        <v>274</v>
      </c>
      <c r="I131" s="9">
        <v>4.1399999999999997</v>
      </c>
      <c r="J131" s="25" t="s">
        <v>152</v>
      </c>
      <c r="K131" s="9">
        <v>2</v>
      </c>
      <c r="L131" s="27">
        <v>2</v>
      </c>
      <c r="M131" s="15">
        <f t="shared" si="9"/>
        <v>220</v>
      </c>
    </row>
    <row r="132" spans="2:13" ht="90" x14ac:dyDescent="0.25">
      <c r="B132" s="9">
        <v>7</v>
      </c>
      <c r="C132" s="9">
        <v>4.7</v>
      </c>
      <c r="D132" s="23" t="s">
        <v>145</v>
      </c>
      <c r="E132" s="9">
        <v>2</v>
      </c>
      <c r="F132" s="9">
        <v>1</v>
      </c>
      <c r="G132" s="15">
        <f t="shared" si="8"/>
        <v>215</v>
      </c>
      <c r="I132" s="9">
        <v>4.1500000000000004</v>
      </c>
      <c r="J132" s="24" t="s">
        <v>153</v>
      </c>
      <c r="K132" s="9">
        <v>2</v>
      </c>
      <c r="L132" s="27">
        <v>2</v>
      </c>
      <c r="M132" s="15">
        <f t="shared" si="9"/>
        <v>252</v>
      </c>
    </row>
    <row r="133" spans="2:13" ht="90" x14ac:dyDescent="0.25">
      <c r="B133" s="9">
        <v>8</v>
      </c>
      <c r="C133" s="9">
        <v>4.8</v>
      </c>
      <c r="D133" s="24" t="s">
        <v>146</v>
      </c>
      <c r="E133" s="9">
        <v>2</v>
      </c>
      <c r="F133" s="9">
        <v>1</v>
      </c>
      <c r="G133" s="15">
        <f t="shared" si="8"/>
        <v>258</v>
      </c>
      <c r="I133" s="9">
        <v>4.16</v>
      </c>
      <c r="J133" s="24" t="s">
        <v>154</v>
      </c>
      <c r="K133" s="9">
        <v>3</v>
      </c>
      <c r="L133" s="27">
        <v>2</v>
      </c>
      <c r="M133" s="15">
        <f t="shared" si="9"/>
        <v>306</v>
      </c>
    </row>
    <row r="134" spans="2:13" x14ac:dyDescent="0.25">
      <c r="B134" s="9">
        <v>9</v>
      </c>
      <c r="C134" s="9"/>
      <c r="D134" s="12"/>
      <c r="E134" s="9"/>
      <c r="F134" s="9"/>
      <c r="G134" s="15">
        <f t="shared" si="8"/>
        <v>0</v>
      </c>
      <c r="I134" s="9"/>
      <c r="J134" s="16"/>
      <c r="K134" s="9"/>
      <c r="L134" s="9"/>
      <c r="M134" s="15"/>
    </row>
    <row r="135" spans="2:13" x14ac:dyDescent="0.25">
      <c r="B135" s="9">
        <v>10</v>
      </c>
      <c r="C135" s="14"/>
      <c r="D135" s="14"/>
      <c r="E135" s="14"/>
      <c r="F135" s="14"/>
      <c r="G135" s="15">
        <f t="shared" si="8"/>
        <v>0</v>
      </c>
      <c r="I135" s="14"/>
      <c r="J135" s="14"/>
      <c r="K135" s="14"/>
      <c r="L135" s="14"/>
      <c r="M135" s="14"/>
    </row>
    <row r="136" spans="2:13" x14ac:dyDescent="0.25">
      <c r="B136" s="19"/>
    </row>
    <row r="137" spans="2:13" ht="18.75" x14ac:dyDescent="0.3">
      <c r="C137" s="461" t="s">
        <v>54</v>
      </c>
      <c r="D137" s="461"/>
      <c r="E137" s="461"/>
      <c r="F137" s="461"/>
      <c r="G137" s="461"/>
      <c r="H137" s="461"/>
      <c r="I137" s="461"/>
      <c r="J137" s="461"/>
      <c r="K137" s="461"/>
      <c r="L137" s="461"/>
      <c r="M137" s="461"/>
    </row>
    <row r="139" spans="2:13" x14ac:dyDescent="0.25">
      <c r="B139" s="462" t="s">
        <v>66</v>
      </c>
      <c r="C139" s="462" t="s">
        <v>22</v>
      </c>
      <c r="D139" s="464" t="s">
        <v>23</v>
      </c>
      <c r="E139" s="465" t="s">
        <v>24</v>
      </c>
      <c r="F139" s="465" t="s">
        <v>25</v>
      </c>
      <c r="G139" s="462" t="s">
        <v>28</v>
      </c>
      <c r="I139" s="462" t="s">
        <v>22</v>
      </c>
      <c r="J139" s="464" t="s">
        <v>23</v>
      </c>
      <c r="K139" s="465" t="s">
        <v>24</v>
      </c>
      <c r="L139" s="465" t="s">
        <v>25</v>
      </c>
      <c r="M139" s="462" t="s">
        <v>28</v>
      </c>
    </row>
    <row r="140" spans="2:13" x14ac:dyDescent="0.25">
      <c r="B140" s="463"/>
      <c r="C140" s="463"/>
      <c r="D140" s="464"/>
      <c r="E140" s="466"/>
      <c r="F140" s="466"/>
      <c r="G140" s="463"/>
      <c r="I140" s="463"/>
      <c r="J140" s="464"/>
      <c r="K140" s="466"/>
      <c r="L140" s="466"/>
      <c r="M140" s="463"/>
    </row>
    <row r="141" spans="2:13" ht="135" x14ac:dyDescent="0.25">
      <c r="B141" s="9">
        <v>1</v>
      </c>
      <c r="C141" s="9">
        <v>4.0999999999999996</v>
      </c>
      <c r="D141" s="16" t="s">
        <v>159</v>
      </c>
      <c r="E141" s="9">
        <v>12</v>
      </c>
      <c r="F141" s="9">
        <v>1</v>
      </c>
      <c r="G141" s="15">
        <f t="shared" ref="G141:G142" si="10">LEN(D141)</f>
        <v>411</v>
      </c>
      <c r="I141" s="9">
        <v>4.3</v>
      </c>
      <c r="J141" s="16" t="s">
        <v>161</v>
      </c>
      <c r="K141" s="9">
        <v>12</v>
      </c>
      <c r="L141" s="9">
        <v>2</v>
      </c>
      <c r="M141" s="15">
        <f>LEN(J141)</f>
        <v>254</v>
      </c>
    </row>
    <row r="142" spans="2:13" ht="90" x14ac:dyDescent="0.25">
      <c r="B142" s="9">
        <v>2</v>
      </c>
      <c r="C142" s="9">
        <v>4.2</v>
      </c>
      <c r="D142" s="10" t="s">
        <v>160</v>
      </c>
      <c r="E142" s="9">
        <v>6</v>
      </c>
      <c r="F142" s="9">
        <v>1</v>
      </c>
      <c r="G142" s="15">
        <f t="shared" si="10"/>
        <v>226</v>
      </c>
      <c r="I142" s="9">
        <v>4.4000000000000004</v>
      </c>
      <c r="J142" s="16" t="s">
        <v>162</v>
      </c>
      <c r="K142" s="9">
        <v>6</v>
      </c>
      <c r="L142" s="9">
        <v>2</v>
      </c>
      <c r="M142" s="15">
        <f>LEN(J142)</f>
        <v>356</v>
      </c>
    </row>
    <row r="143" spans="2:13" x14ac:dyDescent="0.25">
      <c r="B143" s="9">
        <v>3</v>
      </c>
      <c r="C143" s="9"/>
      <c r="D143" s="16"/>
      <c r="E143" s="9"/>
      <c r="F143" s="9"/>
      <c r="G143" s="15"/>
      <c r="I143" s="9"/>
      <c r="J143" s="16"/>
      <c r="K143" s="9"/>
      <c r="L143" s="9"/>
      <c r="M143" s="15"/>
    </row>
    <row r="144" spans="2:13" x14ac:dyDescent="0.25">
      <c r="B144" s="9">
        <v>4</v>
      </c>
      <c r="C144" s="9"/>
      <c r="D144" s="16"/>
      <c r="E144" s="9"/>
      <c r="F144" s="9"/>
      <c r="G144" s="15"/>
      <c r="I144" s="9"/>
      <c r="J144" s="16"/>
      <c r="K144" s="9"/>
      <c r="L144" s="9"/>
      <c r="M144" s="15"/>
    </row>
    <row r="145" spans="2:13" x14ac:dyDescent="0.25">
      <c r="B145" s="9">
        <v>5</v>
      </c>
      <c r="C145" s="9"/>
      <c r="D145" s="12"/>
      <c r="E145" s="9"/>
      <c r="F145" s="9"/>
      <c r="G145" s="15"/>
      <c r="I145" s="9"/>
      <c r="J145" s="16"/>
      <c r="K145" s="9"/>
      <c r="L145" s="9"/>
      <c r="M145" s="15"/>
    </row>
    <row r="146" spans="2:13" x14ac:dyDescent="0.25">
      <c r="B146" s="9">
        <v>6</v>
      </c>
      <c r="C146" s="9"/>
      <c r="D146" s="12"/>
      <c r="E146" s="9"/>
      <c r="F146" s="9"/>
      <c r="G146" s="15"/>
      <c r="I146" s="9"/>
      <c r="J146" s="16"/>
      <c r="K146" s="9"/>
      <c r="L146" s="9"/>
      <c r="M146" s="15"/>
    </row>
    <row r="147" spans="2:13" x14ac:dyDescent="0.25">
      <c r="B147" s="9">
        <v>7</v>
      </c>
      <c r="C147" s="9"/>
      <c r="D147" s="12"/>
      <c r="E147" s="9"/>
      <c r="F147" s="9"/>
      <c r="G147" s="15"/>
      <c r="I147" s="9"/>
      <c r="J147" s="16"/>
      <c r="K147" s="9"/>
      <c r="L147" s="9"/>
      <c r="M147" s="15"/>
    </row>
    <row r="148" spans="2:13" x14ac:dyDescent="0.25">
      <c r="B148" s="9">
        <v>8</v>
      </c>
      <c r="C148" s="9"/>
      <c r="D148" s="12"/>
      <c r="E148" s="9"/>
      <c r="F148" s="9"/>
      <c r="G148" s="15"/>
      <c r="I148" s="9"/>
      <c r="J148" s="16"/>
      <c r="K148" s="9"/>
      <c r="L148" s="9"/>
      <c r="M148" s="15"/>
    </row>
    <row r="149" spans="2:13" x14ac:dyDescent="0.25">
      <c r="B149" s="9">
        <v>9</v>
      </c>
      <c r="C149" s="9"/>
      <c r="D149" s="12"/>
      <c r="E149" s="9"/>
      <c r="F149" s="9"/>
      <c r="G149" s="15"/>
      <c r="I149" s="9"/>
      <c r="J149" s="16"/>
      <c r="K149" s="9"/>
      <c r="L149" s="9"/>
      <c r="M149" s="15"/>
    </row>
    <row r="150" spans="2:13" x14ac:dyDescent="0.25">
      <c r="B150" s="9">
        <v>10</v>
      </c>
      <c r="C150" s="14"/>
      <c r="D150" s="14"/>
      <c r="E150" s="14"/>
      <c r="F150" s="14"/>
      <c r="G150" s="14"/>
      <c r="I150" s="14"/>
      <c r="J150" s="14"/>
      <c r="K150" s="14"/>
      <c r="L150" s="14"/>
      <c r="M150" s="14"/>
    </row>
    <row r="152" spans="2:13" ht="18.75" x14ac:dyDescent="0.3">
      <c r="C152" s="461" t="s">
        <v>55</v>
      </c>
      <c r="D152" s="461"/>
      <c r="E152" s="461"/>
      <c r="F152" s="461"/>
      <c r="G152" s="461"/>
      <c r="H152" s="461"/>
      <c r="I152" s="461"/>
      <c r="J152" s="461"/>
      <c r="K152" s="461"/>
      <c r="L152" s="461"/>
      <c r="M152" s="461"/>
    </row>
    <row r="154" spans="2:13" x14ac:dyDescent="0.25">
      <c r="B154" s="462" t="s">
        <v>66</v>
      </c>
      <c r="C154" s="462" t="s">
        <v>22</v>
      </c>
      <c r="D154" s="464" t="s">
        <v>23</v>
      </c>
      <c r="E154" s="465" t="s">
        <v>24</v>
      </c>
      <c r="F154" s="465" t="s">
        <v>25</v>
      </c>
      <c r="G154" s="462" t="s">
        <v>28</v>
      </c>
      <c r="I154" s="462" t="s">
        <v>22</v>
      </c>
      <c r="J154" s="464" t="s">
        <v>23</v>
      </c>
      <c r="K154" s="465" t="s">
        <v>24</v>
      </c>
      <c r="L154" s="465" t="s">
        <v>25</v>
      </c>
      <c r="M154" s="462" t="s">
        <v>28</v>
      </c>
    </row>
    <row r="155" spans="2:13" x14ac:dyDescent="0.25">
      <c r="B155" s="463"/>
      <c r="C155" s="463"/>
      <c r="D155" s="464"/>
      <c r="E155" s="466"/>
      <c r="F155" s="466"/>
      <c r="G155" s="463"/>
      <c r="I155" s="463"/>
      <c r="J155" s="464"/>
      <c r="K155" s="466"/>
      <c r="L155" s="466"/>
      <c r="M155" s="463"/>
    </row>
    <row r="156" spans="2:13" ht="150" x14ac:dyDescent="0.25">
      <c r="B156" s="9">
        <v>1</v>
      </c>
      <c r="C156" s="9">
        <v>4.0999999999999996</v>
      </c>
      <c r="D156" s="12" t="s">
        <v>163</v>
      </c>
      <c r="E156" s="9">
        <v>3</v>
      </c>
      <c r="F156" s="9">
        <v>1</v>
      </c>
      <c r="G156" s="15">
        <f t="shared" ref="G156:G161" si="11">LEN(D156)</f>
        <v>429</v>
      </c>
      <c r="I156" s="9">
        <v>4.7</v>
      </c>
      <c r="J156" s="12" t="s">
        <v>169</v>
      </c>
      <c r="K156" s="9">
        <v>3</v>
      </c>
      <c r="L156" s="9">
        <v>2</v>
      </c>
      <c r="M156" s="15">
        <f t="shared" ref="M156:M161" si="12">LEN(J156)</f>
        <v>356</v>
      </c>
    </row>
    <row r="157" spans="2:13" ht="135" x14ac:dyDescent="0.25">
      <c r="B157" s="9">
        <v>2</v>
      </c>
      <c r="C157" s="9">
        <v>4.2</v>
      </c>
      <c r="D157" s="12" t="s">
        <v>164</v>
      </c>
      <c r="E157" s="9">
        <v>3</v>
      </c>
      <c r="F157" s="9">
        <v>1</v>
      </c>
      <c r="G157" s="15">
        <f t="shared" si="11"/>
        <v>446</v>
      </c>
      <c r="I157" s="9">
        <v>4.8</v>
      </c>
      <c r="J157" s="12" t="s">
        <v>170</v>
      </c>
      <c r="K157" s="9">
        <v>3</v>
      </c>
      <c r="L157" s="9">
        <v>2</v>
      </c>
      <c r="M157" s="15">
        <f t="shared" si="12"/>
        <v>383</v>
      </c>
    </row>
    <row r="158" spans="2:13" ht="120" x14ac:dyDescent="0.25">
      <c r="B158" s="9">
        <v>3</v>
      </c>
      <c r="C158" s="9">
        <v>4.3</v>
      </c>
      <c r="D158" s="12" t="s">
        <v>165</v>
      </c>
      <c r="E158" s="9">
        <v>2</v>
      </c>
      <c r="F158" s="9">
        <v>1</v>
      </c>
      <c r="G158" s="15">
        <f t="shared" si="11"/>
        <v>346</v>
      </c>
      <c r="I158" s="9">
        <v>4.9000000000000004</v>
      </c>
      <c r="J158" s="12" t="s">
        <v>171</v>
      </c>
      <c r="K158" s="9">
        <v>3</v>
      </c>
      <c r="L158" s="9">
        <v>2</v>
      </c>
      <c r="M158" s="15">
        <f t="shared" si="12"/>
        <v>343</v>
      </c>
    </row>
    <row r="159" spans="2:13" ht="120" x14ac:dyDescent="0.25">
      <c r="B159" s="9">
        <v>4</v>
      </c>
      <c r="C159" s="9">
        <v>4.4000000000000004</v>
      </c>
      <c r="D159" s="12" t="s">
        <v>166</v>
      </c>
      <c r="E159" s="9">
        <v>2</v>
      </c>
      <c r="F159" s="9">
        <v>1</v>
      </c>
      <c r="G159" s="15">
        <f t="shared" si="11"/>
        <v>385</v>
      </c>
      <c r="I159" s="13" t="s">
        <v>107</v>
      </c>
      <c r="J159" s="12" t="s">
        <v>172</v>
      </c>
      <c r="K159" s="9">
        <v>3</v>
      </c>
      <c r="L159" s="9">
        <v>2</v>
      </c>
      <c r="M159" s="15">
        <f t="shared" si="12"/>
        <v>404</v>
      </c>
    </row>
    <row r="160" spans="2:13" ht="105" x14ac:dyDescent="0.25">
      <c r="B160" s="9">
        <v>5</v>
      </c>
      <c r="C160" s="9">
        <v>4.5</v>
      </c>
      <c r="D160" s="12" t="s">
        <v>167</v>
      </c>
      <c r="E160" s="9">
        <v>2</v>
      </c>
      <c r="F160" s="9">
        <v>1</v>
      </c>
      <c r="G160" s="15">
        <f t="shared" si="11"/>
        <v>329</v>
      </c>
      <c r="I160" s="9">
        <v>4.1100000000000003</v>
      </c>
      <c r="J160" s="12" t="s">
        <v>173</v>
      </c>
      <c r="K160" s="9">
        <v>3</v>
      </c>
      <c r="L160" s="9">
        <v>2</v>
      </c>
      <c r="M160" s="15">
        <f t="shared" si="12"/>
        <v>276</v>
      </c>
    </row>
    <row r="161" spans="2:13" ht="105" x14ac:dyDescent="0.25">
      <c r="B161" s="9">
        <v>6</v>
      </c>
      <c r="C161" s="9">
        <v>4.5999999999999996</v>
      </c>
      <c r="D161" s="12" t="s">
        <v>168</v>
      </c>
      <c r="E161" s="9">
        <v>2</v>
      </c>
      <c r="F161" s="9">
        <v>1</v>
      </c>
      <c r="G161" s="15">
        <f t="shared" si="11"/>
        <v>274</v>
      </c>
      <c r="I161" s="9">
        <v>4.12</v>
      </c>
      <c r="J161" s="12" t="s">
        <v>174</v>
      </c>
      <c r="K161" s="9">
        <v>3</v>
      </c>
      <c r="L161" s="9">
        <v>2</v>
      </c>
      <c r="M161" s="15">
        <f t="shared" si="12"/>
        <v>374</v>
      </c>
    </row>
    <row r="162" spans="2:13" x14ac:dyDescent="0.25">
      <c r="B162" s="9">
        <v>7</v>
      </c>
      <c r="C162" s="9"/>
      <c r="D162" s="16"/>
      <c r="E162" s="9"/>
      <c r="F162" s="9"/>
      <c r="G162" s="15"/>
      <c r="I162" s="14"/>
      <c r="J162" s="14"/>
      <c r="K162" s="14"/>
      <c r="L162" s="14"/>
      <c r="M162" s="14"/>
    </row>
    <row r="163" spans="2:13" x14ac:dyDescent="0.25">
      <c r="B163" s="9">
        <v>8</v>
      </c>
      <c r="C163" s="9"/>
      <c r="D163" s="12"/>
      <c r="E163" s="9"/>
      <c r="F163" s="9"/>
      <c r="G163" s="15"/>
      <c r="I163" s="9"/>
      <c r="J163" s="16"/>
      <c r="K163" s="9"/>
      <c r="L163" s="9"/>
      <c r="M163" s="15"/>
    </row>
    <row r="164" spans="2:13" x14ac:dyDescent="0.25">
      <c r="B164" s="9">
        <v>9</v>
      </c>
      <c r="C164" s="9"/>
      <c r="D164" s="12"/>
      <c r="E164" s="9"/>
      <c r="F164" s="9"/>
      <c r="G164" s="15"/>
      <c r="I164" s="9"/>
      <c r="J164" s="16"/>
      <c r="K164" s="9"/>
      <c r="L164" s="9"/>
      <c r="M164" s="15"/>
    </row>
    <row r="165" spans="2:13" x14ac:dyDescent="0.25">
      <c r="B165" s="9">
        <v>10</v>
      </c>
      <c r="C165" s="14"/>
      <c r="D165" s="14"/>
      <c r="E165" s="14"/>
      <c r="F165" s="14"/>
      <c r="G165" s="14"/>
      <c r="I165" s="14"/>
      <c r="J165" s="14"/>
      <c r="K165" s="14"/>
      <c r="L165" s="14"/>
      <c r="M165" s="14"/>
    </row>
  </sheetData>
  <mergeCells count="132">
    <mergeCell ref="C2:M2"/>
    <mergeCell ref="B4:B5"/>
    <mergeCell ref="C4:C5"/>
    <mergeCell ref="D4:D5"/>
    <mergeCell ref="E4:E5"/>
    <mergeCell ref="F4:F5"/>
    <mergeCell ref="G4:G5"/>
    <mergeCell ref="I4:I5"/>
    <mergeCell ref="J4:J5"/>
    <mergeCell ref="K4:K5"/>
    <mergeCell ref="L4:L5"/>
    <mergeCell ref="M4:M5"/>
    <mergeCell ref="C18:M18"/>
    <mergeCell ref="B20:B21"/>
    <mergeCell ref="C20:C21"/>
    <mergeCell ref="D20:D21"/>
    <mergeCell ref="E20:E21"/>
    <mergeCell ref="F20:F21"/>
    <mergeCell ref="G20:G21"/>
    <mergeCell ref="I20:I21"/>
    <mergeCell ref="J20:J21"/>
    <mergeCell ref="K20:K21"/>
    <mergeCell ref="L20:L21"/>
    <mergeCell ref="M20:M21"/>
    <mergeCell ref="C33:M33"/>
    <mergeCell ref="C48:M48"/>
    <mergeCell ref="B50:B51"/>
    <mergeCell ref="C50:C51"/>
    <mergeCell ref="D50:D51"/>
    <mergeCell ref="E50:E51"/>
    <mergeCell ref="F50:F51"/>
    <mergeCell ref="G50:G51"/>
    <mergeCell ref="I50:I51"/>
    <mergeCell ref="J50:J51"/>
    <mergeCell ref="K50:K51"/>
    <mergeCell ref="B35:B36"/>
    <mergeCell ref="C35:C36"/>
    <mergeCell ref="D35:D36"/>
    <mergeCell ref="E35:E36"/>
    <mergeCell ref="F35:F36"/>
    <mergeCell ref="G35:G36"/>
    <mergeCell ref="I35:I36"/>
    <mergeCell ref="J35:J36"/>
    <mergeCell ref="K35:K36"/>
    <mergeCell ref="L35:L36"/>
    <mergeCell ref="M35:M36"/>
    <mergeCell ref="B94:B95"/>
    <mergeCell ref="C94:C95"/>
    <mergeCell ref="D94:D95"/>
    <mergeCell ref="E94:E95"/>
    <mergeCell ref="F94:F95"/>
    <mergeCell ref="L50:L51"/>
    <mergeCell ref="M50:M51"/>
    <mergeCell ref="C77:M77"/>
    <mergeCell ref="B79:B80"/>
    <mergeCell ref="C79:C80"/>
    <mergeCell ref="D79:D80"/>
    <mergeCell ref="E79:E80"/>
    <mergeCell ref="F79:F80"/>
    <mergeCell ref="G79:G80"/>
    <mergeCell ref="I79:I80"/>
    <mergeCell ref="G94:G95"/>
    <mergeCell ref="I94:I95"/>
    <mergeCell ref="J94:J95"/>
    <mergeCell ref="K94:K95"/>
    <mergeCell ref="L94:L95"/>
    <mergeCell ref="M94:M95"/>
    <mergeCell ref="J79:J80"/>
    <mergeCell ref="K79:K80"/>
    <mergeCell ref="L79:L80"/>
    <mergeCell ref="M79:M80"/>
    <mergeCell ref="C92:M92"/>
    <mergeCell ref="I124:I125"/>
    <mergeCell ref="J124:J125"/>
    <mergeCell ref="C107:M107"/>
    <mergeCell ref="C109:C110"/>
    <mergeCell ref="D109:D110"/>
    <mergeCell ref="E109:E110"/>
    <mergeCell ref="F109:F110"/>
    <mergeCell ref="G109:G110"/>
    <mergeCell ref="I109:I110"/>
    <mergeCell ref="J109:J110"/>
    <mergeCell ref="K109:K110"/>
    <mergeCell ref="L109:L110"/>
    <mergeCell ref="C63:M63"/>
    <mergeCell ref="I65:I66"/>
    <mergeCell ref="J65:J66"/>
    <mergeCell ref="K65:K66"/>
    <mergeCell ref="L65:L66"/>
    <mergeCell ref="B154:B155"/>
    <mergeCell ref="C154:C155"/>
    <mergeCell ref="D154:D155"/>
    <mergeCell ref="E154:E155"/>
    <mergeCell ref="F154:F155"/>
    <mergeCell ref="G154:G155"/>
    <mergeCell ref="I139:I140"/>
    <mergeCell ref="J139:J140"/>
    <mergeCell ref="K139:K140"/>
    <mergeCell ref="L139:L140"/>
    <mergeCell ref="M139:M140"/>
    <mergeCell ref="C152:M152"/>
    <mergeCell ref="K124:K125"/>
    <mergeCell ref="L124:L125"/>
    <mergeCell ref="M124:M125"/>
    <mergeCell ref="C137:M137"/>
    <mergeCell ref="B139:B140"/>
    <mergeCell ref="C139:C140"/>
    <mergeCell ref="D139:D140"/>
    <mergeCell ref="M65:M66"/>
    <mergeCell ref="B109:B110"/>
    <mergeCell ref="B65:B66"/>
    <mergeCell ref="C65:C66"/>
    <mergeCell ref="D65:D66"/>
    <mergeCell ref="E65:E66"/>
    <mergeCell ref="F65:F66"/>
    <mergeCell ref="G65:G66"/>
    <mergeCell ref="I154:I155"/>
    <mergeCell ref="J154:J155"/>
    <mergeCell ref="K154:K155"/>
    <mergeCell ref="L154:L155"/>
    <mergeCell ref="M154:M155"/>
    <mergeCell ref="E139:E140"/>
    <mergeCell ref="F139:F140"/>
    <mergeCell ref="G139:G140"/>
    <mergeCell ref="M109:M110"/>
    <mergeCell ref="C122:M122"/>
    <mergeCell ref="B124:B125"/>
    <mergeCell ref="C124:C125"/>
    <mergeCell ref="D124:D125"/>
    <mergeCell ref="E124:E125"/>
    <mergeCell ref="F124:F125"/>
    <mergeCell ref="G124:G125"/>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vt:i4>
      </vt:variant>
    </vt:vector>
  </HeadingPairs>
  <TitlesOfParts>
    <vt:vector size="52" baseType="lpstr">
      <vt:lpstr>HOME</vt:lpstr>
      <vt:lpstr>SISWA</vt:lpstr>
      <vt:lpstr>MAPEL</vt:lpstr>
      <vt:lpstr>ATP</vt:lpstr>
      <vt:lpstr>EDIT CP</vt:lpstr>
      <vt:lpstr>AGM</vt:lpstr>
      <vt:lpstr>PKN</vt:lpstr>
      <vt:lpstr>BIND</vt:lpstr>
      <vt:lpstr>MTK</vt:lpstr>
      <vt:lpstr>IPAS</vt:lpstr>
      <vt:lpstr>MUSIK</vt:lpstr>
      <vt:lpstr>TARI</vt:lpstr>
      <vt:lpstr>RUPA</vt:lpstr>
      <vt:lpstr>TEATER</vt:lpstr>
      <vt:lpstr>PJOK</vt:lpstr>
      <vt:lpstr>BING</vt:lpstr>
      <vt:lpstr>MLK1</vt:lpstr>
      <vt:lpstr>MLK2</vt:lpstr>
      <vt:lpstr>MLK3</vt:lpstr>
      <vt:lpstr>MLK4</vt:lpstr>
      <vt:lpstr>MLK5</vt:lpstr>
      <vt:lpstr>REKAP</vt:lpstr>
      <vt:lpstr>EKSKUL</vt:lpstr>
      <vt:lpstr>DESKPRY</vt:lpstr>
      <vt:lpstr>PRYK1</vt:lpstr>
      <vt:lpstr>N1</vt:lpstr>
      <vt:lpstr>CTT</vt:lpstr>
      <vt:lpstr>R.JEK</vt:lpstr>
      <vt:lpstr>RAPORT1</vt:lpstr>
      <vt:lpstr>RAPORT4</vt:lpstr>
      <vt:lpstr>SAMPUL</vt:lpstr>
      <vt:lpstr>INDUK</vt:lpstr>
      <vt:lpstr>MUTASI</vt:lpstr>
      <vt:lpstr>TUTOR</vt:lpstr>
      <vt:lpstr>xxx</vt:lpstr>
      <vt:lpstr>DIMEL</vt:lpstr>
      <vt:lpstr>RAWDATA</vt:lpstr>
      <vt:lpstr>ELSUBFASE</vt:lpstr>
      <vt:lpstr>ATP4</vt:lpstr>
      <vt:lpstr>Bergotong_Royong</vt:lpstr>
      <vt:lpstr>Beriman__Bertakwa_Kepada_Tuhan_Yang_Maha_Esa__dan_Berakhlak_Mulia</vt:lpstr>
      <vt:lpstr>Berkebhinekaan_Global</vt:lpstr>
      <vt:lpstr>Bernalar_Kritis</vt:lpstr>
      <vt:lpstr>Kreatif</vt:lpstr>
      <vt:lpstr>Mandiri</vt:lpstr>
      <vt:lpstr>INDUK!Print_Area</vt:lpstr>
      <vt:lpstr>MUTASI!Print_Area</vt:lpstr>
      <vt:lpstr>R.JEK!Print_Area</vt:lpstr>
      <vt:lpstr>RAPORT1!Print_Area</vt:lpstr>
      <vt:lpstr>RAPORT4!Print_Area</vt:lpstr>
      <vt:lpstr>REKAP!Print_Area</vt:lpstr>
      <vt:lpstr>SAMPUL!Print_Area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dc:creator>
  <cp:lastModifiedBy>ACER</cp:lastModifiedBy>
  <cp:lastPrinted>2024-12-19T02:43:34Z</cp:lastPrinted>
  <dcterms:created xsi:type="dcterms:W3CDTF">2022-07-04T15:42:39Z</dcterms:created>
  <dcterms:modified xsi:type="dcterms:W3CDTF">2025-06-09T16:07:36Z</dcterms:modified>
</cp:coreProperties>
</file>